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<sst xmlns="http://schemas.openxmlformats.org/spreadsheetml/2006/main" uniqueCount="19667">
  <si>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</si>
  <si>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</si>
  <si>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</si>
  <si>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</si>
  <si>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</si>
  <si>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</si>
  <si>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</si>
  <si>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</si>
  <si>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</si>
  <si>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</si>
  <si>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</si>
  <si>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</si>
  <si>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</si>
  <si>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</si>
  <si>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</si>
  <si>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</si>
  <si>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</si>
  <si>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</si>
  <si>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</si>
  <si>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</si>
  <si>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</si>
  <si>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</si>
  <si>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</si>
  <si>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</si>
  <si>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</si>
  <si>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</si>
  <si>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</si>
  <si>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</si>
  <si>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</si>
  <si>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</si>
  <si>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</si>
  <si>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</si>
  <si>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</si>
  <si>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</si>
  <si>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</si>
  <si>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</si>
  <si>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</si>
  <si>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</si>
  <si>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</si>
  <si>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</si>
  <si>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</si>
  <si>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</si>
  <si>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</si>
  <si>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</si>
  <si>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</si>
  <si>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</si>
  <si>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</si>
  <si>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</si>
  <si>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</si>
  <si>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</si>
  <si>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</si>
  <si>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</si>
  <si>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</si>
  <si>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</si>
  <si>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</si>
  <si>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</si>
  <si>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</si>
  <si>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</si>
  <si>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</si>
  <si>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</si>
  <si>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</si>
  <si>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</si>
  <si>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</si>
  <si>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</si>
  <si>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</si>
  <si>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</si>
  <si>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</si>
  <si>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</si>
  <si>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</si>
  <si>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</si>
  <si>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</si>
  <si>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</si>
  <si>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</si>
  <si>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</si>
  <si>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</si>
  <si>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</si>
  <si>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</si>
  <si>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</si>
  <si>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</si>
  <si>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</si>
  <si>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</si>
  <si>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</si>
  <si>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</si>
  <si>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</si>
  <si>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</si>
  <si>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</si>
  <si>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</si>
  <si>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</si>
  <si>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</si>
  <si>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</si>
  <si>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</si>
  <si>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</si>
  <si>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</si>
  <si>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</si>
  <si>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</si>
  <si>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</si>
  <si>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</si>
  <si>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</si>
  <si>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</si>
  <si>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</si>
  <si>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</si>
  <si>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</si>
  <si>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</si>
  <si>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</si>
  <si>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</si>
  <si>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</si>
  <si>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</si>
  <si>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</si>
  <si>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</si>
  <si>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</si>
  <si>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</si>
  <si>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</si>
  <si>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</si>
  <si>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</si>
  <si>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</si>
  <si>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</si>
  <si>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</si>
  <si>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</si>
  <si>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</si>
  <si>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</si>
  <si>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</si>
  <si>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</si>
  <si>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</si>
  <si>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</si>
  <si>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</si>
  <si>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</si>
  <si>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</si>
  <si>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</si>
  <si>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</si>
  <si>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</si>
  <si>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</si>
  <si>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</si>
  <si>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</si>
  <si>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</si>
  <si>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</si>
  <si>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</si>
  <si>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</si>
  <si>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</si>
  <si>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</si>
  <si>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</si>
  <si>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</si>
  <si>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</si>
  <si>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</si>
  <si>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</si>
  <si>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</si>
  <si>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</si>
  <si>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</si>
  <si>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</si>
  <si>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</si>
  <si>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</si>
  <si>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</si>
  <si>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</si>
  <si>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</si>
  <si>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</si>
  <si>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</si>
  <si>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</si>
  <si>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</si>
  <si>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</si>
  <si>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</si>
  <si>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</si>
  <si>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</si>
  <si>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</si>
  <si>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</si>
  <si>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</si>
  <si>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</si>
  <si>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</si>
  <si>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</si>
  <si>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</si>
  <si>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</si>
  <si>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</si>
  <si>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</si>
  <si>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</si>
  <si>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</si>
  <si>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</si>
  <si>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</si>
  <si>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</si>
  <si>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</si>
  <si>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</si>
  <si>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</si>
  <si>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</si>
  <si>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</si>
  <si>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</si>
  <si>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</si>
  <si>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</si>
  <si>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</si>
  <si>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</si>
  <si>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</si>
  <si>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</si>
  <si>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</si>
  <si>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</si>
  <si>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</si>
  <si>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</si>
  <si>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</si>
  <si>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</si>
  <si>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</si>
  <si>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</si>
  <si>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</si>
  <si>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</si>
  <si>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</si>
  <si>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</si>
  <si>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</si>
  <si>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</si>
  <si>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</si>
  <si>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</si>
  <si>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</si>
  <si>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</si>
  <si>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</si>
  <si>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</si>
  <si>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</si>
  <si>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</si>
  <si>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</si>
  <si>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</si>
  <si>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</si>
  <si>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</si>
  <si>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</si>
  <si>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</si>
  <si>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</si>
  <si>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</si>
  <si>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</si>
  <si>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</si>
  <si>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</si>
  <si>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</si>
  <si>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</si>
  <si>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</si>
  <si>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</si>
  <si>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</si>
  <si>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</si>
  <si>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</si>
  <si>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</si>
  <si>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</si>
  <si>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</si>
  <si>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</si>
  <si>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</si>
  <si>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</si>
  <si>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</si>
  <si>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</si>
  <si>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</si>
  <si>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</si>
  <si>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</si>
  <si>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</si>
  <si>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</si>
  <si>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</si>
  <si>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</si>
  <si>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</si>
  <si>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</si>
  <si>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</si>
  <si>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</si>
  <si>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</si>
  <si>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</si>
  <si>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</si>
  <si>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</si>
  <si>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</si>
  <si>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</si>
  <si>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</si>
  <si>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</si>
  <si>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</si>
  <si>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</si>
  <si>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</si>
  <si>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</si>
  <si>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</si>
  <si>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</si>
  <si>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</si>
  <si>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</si>
  <si>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</si>
  <si>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</si>
  <si>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</si>
  <si>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</si>
  <si>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</si>
  <si>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</si>
  <si>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</si>
  <si>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</si>
  <si>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</si>
  <si>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</si>
  <si>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</si>
  <si>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</si>
  <si>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</si>
  <si>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</si>
  <si>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</si>
  <si>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</si>
  <si>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</si>
  <si>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</si>
  <si>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</si>
  <si>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</si>
  <si>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</si>
  <si>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</si>
  <si>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</si>
  <si>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</si>
  <si>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</si>
  <si>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</si>
  <si>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</si>
  <si>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</si>
  <si>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</si>
  <si>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</si>
  <si>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</si>
  <si>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</si>
  <si>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</si>
  <si>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</si>
  <si>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</si>
  <si>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</si>
  <si>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</si>
  <si>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</si>
  <si>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</si>
  <si>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</si>
  <si>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</si>
  <si>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</si>
  <si>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</si>
  <si>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</si>
  <si>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</si>
  <si>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</si>
  <si>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</si>
  <si>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</si>
  <si>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</si>
  <si>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</si>
  <si>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</si>
  <si>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</si>
  <si>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</si>
  <si>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</si>
  <si>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</si>
  <si>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</si>
  <si>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</si>
  <si>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</si>
  <si>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</si>
  <si>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</si>
  <si>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</si>
  <si>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</si>
  <si>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</si>
  <si>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</si>
  <si>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</si>
  <si>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</si>
  <si>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</si>
  <si>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</si>
  <si>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</si>
  <si>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</si>
  <si>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</si>
  <si>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</si>
  <si>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</si>
  <si>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</si>
  <si>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</si>
  <si>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</si>
  <si>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</si>
  <si>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</si>
  <si>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</si>
  <si>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</si>
  <si>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</si>
  <si>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</si>
  <si>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</si>
  <si>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</si>
  <si>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</si>
  <si>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</si>
  <si>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</si>
  <si>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</si>
  <si>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</si>
  <si>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</si>
  <si>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</si>
  <si>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</si>
  <si>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</si>
  <si>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</si>
  <si>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</si>
  <si>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</si>
  <si>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</si>
  <si>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</si>
  <si>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</si>
  <si>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</si>
  <si>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</si>
  <si>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</si>
  <si>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</si>
  <si>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</si>
  <si>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</si>
  <si>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</si>
  <si>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</si>
  <si>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</si>
  <si>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</si>
  <si>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</si>
  <si>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</si>
  <si>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</si>
  <si>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</si>
  <si>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</si>
  <si>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</si>
  <si>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</si>
  <si>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</si>
  <si>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</si>
  <si>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</si>
  <si>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</si>
  <si>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</si>
  <si>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</si>
  <si>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</si>
  <si>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</si>
  <si>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</si>
  <si>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</si>
  <si>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</si>
  <si>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</si>
  <si>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</si>
  <si>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</si>
  <si>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</si>
  <si>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</si>
  <si>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</si>
  <si>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</si>
  <si>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</si>
  <si>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</si>
  <si>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</si>
  <si>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</si>
  <si>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</si>
  <si>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</si>
  <si>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</si>
  <si>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</si>
  <si>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</si>
  <si>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</si>
  <si>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</si>
  <si>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</si>
  <si>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</si>
  <si>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</si>
  <si>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</si>
  <si>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</si>
  <si>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</si>
  <si>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</si>
  <si>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</si>
  <si>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</si>
  <si>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</si>
  <si>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</si>
  <si>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</si>
  <si>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</si>
  <si>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</si>
  <si>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</si>
  <si>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</si>
  <si>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</si>
  <si>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</si>
  <si>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</si>
  <si>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</si>
  <si>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</si>
  <si>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</si>
  <si>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</si>
  <si>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</si>
  <si>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</si>
  <si>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</si>
  <si>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</si>
  <si>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</si>
  <si>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</si>
  <si>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</si>
  <si>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</si>
  <si>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</si>
  <si>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</si>
  <si>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</si>
  <si>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</si>
  <si>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</si>
  <si>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</si>
  <si>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</si>
  <si>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</si>
  <si>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</si>
  <si>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</si>
  <si>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</si>
  <si>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</si>
  <si>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</si>
  <si>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</si>
  <si>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</si>
  <si>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</si>
  <si>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</si>
  <si>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</si>
  <si>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</si>
  <si>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</si>
  <si>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</si>
  <si>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</si>
  <si>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</si>
  <si>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</si>
  <si>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</si>
  <si>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</si>
  <si>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</si>
  <si>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</si>
  <si>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</si>
  <si>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</si>
  <si>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</si>
  <si>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</si>
  <si>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</si>
  <si>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</si>
  <si>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</si>
  <si>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</si>
  <si>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</si>
  <si>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</si>
  <si>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</si>
  <si>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</si>
  <si>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</si>
  <si>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</si>
  <si>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</si>
  <si>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</si>
  <si>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</si>
  <si>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</si>
  <si>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</si>
  <si>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</si>
  <si>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</si>
  <si>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</si>
  <si>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</si>
  <si>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</si>
  <si>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</si>
  <si>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</si>
  <si>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</si>
  <si>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</si>
  <si>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</si>
  <si>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</si>
  <si>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</si>
  <si>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</si>
  <si>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</si>
  <si>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</si>
  <si>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</si>
  <si>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</si>
  <si>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</si>
  <si>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</si>
  <si>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</si>
  <si>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</si>
  <si>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</si>
  <si>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</si>
  <si>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</si>
  <si>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</si>
  <si>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</si>
  <si>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</si>
  <si>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</si>
  <si>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</si>
  <si>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</si>
  <si>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</si>
  <si>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</si>
  <si>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</si>
  <si>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</si>
  <si>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</si>
  <si>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</si>
  <si>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</si>
  <si>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</si>
  <si>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</si>
  <si>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</si>
  <si>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</si>
  <si>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</si>
  <si>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</si>
  <si>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</si>
  <si>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</si>
  <si>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</si>
  <si>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</si>
  <si>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</si>
  <si>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</si>
  <si>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</si>
  <si>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</si>
  <si>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</si>
  <si>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</si>
  <si>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</si>
  <si>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</si>
  <si>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</si>
  <si>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</si>
  <si>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</si>
  <si>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</si>
  <si>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</si>
  <si>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</si>
  <si>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</si>
  <si>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</si>
  <si>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</si>
  <si>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</si>
  <si>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</si>
  <si>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</si>
  <si>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</si>
  <si>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</si>
  <si>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</si>
  <si>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</si>
  <si>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</si>
  <si>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</si>
  <si>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</si>
  <si>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</si>
  <si>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</si>
  <si>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</si>
  <si>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</si>
  <si>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</si>
  <si>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</si>
  <si>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</si>
  <si>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</si>
  <si>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</si>
  <si>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</si>
  <si>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</si>
  <si>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</si>
  <si>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</si>
  <si>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</si>
  <si>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</si>
  <si>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</si>
  <si>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</si>
  <si>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</si>
  <si>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</si>
  <si>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</si>
  <si>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</si>
  <si>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</si>
  <si>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</si>
  <si>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</si>
  <si>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</si>
  <si>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</si>
  <si>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</si>
  <si>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</si>
  <si>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</si>
  <si>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</si>
  <si>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</si>
  <si>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</si>
  <si>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</si>
  <si>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</si>
  <si>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</si>
  <si>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</si>
  <si>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</si>
  <si>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</si>
  <si>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</si>
  <si>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</si>
  <si>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</si>
  <si>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</si>
  <si>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</si>
  <si>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</si>
  <si>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</si>
  <si>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</si>
  <si>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</si>
  <si>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</si>
  <si>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</si>
  <si>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</si>
  <si>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</si>
  <si>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</si>
  <si>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</si>
  <si>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</si>
  <si>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</si>
  <si>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</si>
  <si>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</si>
  <si>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</si>
  <si>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</si>
  <si>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</si>
  <si>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</si>
  <si>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</si>
  <si>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</si>
  <si>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</si>
  <si>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</si>
  <si>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</si>
  <si>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</si>
  <si>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</si>
  <si>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</si>
  <si>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</si>
  <si>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</si>
  <si>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</si>
  <si>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</si>
  <si>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</si>
  <si>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</si>
  <si>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</si>
  <si>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</si>
  <si>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</si>
  <si>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</si>
  <si>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</si>
  <si>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</si>
  <si>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</si>
  <si>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</si>
  <si>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</si>
  <si>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</si>
  <si>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</si>
  <si>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</si>
  <si>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</si>
  <si>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</si>
  <si>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</si>
  <si>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</si>
  <si>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</si>
  <si>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</si>
  <si>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</si>
  <si>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</si>
  <si>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</si>
  <si>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</si>
  <si>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</si>
  <si>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</si>
  <si>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</si>
  <si>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</si>
  <si>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</si>
  <si>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</si>
  <si>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</si>
  <si>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</si>
  <si>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</si>
  <si>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</si>
  <si>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</si>
  <si>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</si>
  <si>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</si>
  <si>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</si>
  <si>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</si>
  <si>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</si>
  <si>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</si>
  <si>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</si>
  <si>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</si>
  <si>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</si>
  <si>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</si>
  <si>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</si>
  <si>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</si>
  <si>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</si>
  <si>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</si>
  <si>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</si>
  <si>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</si>
  <si>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</si>
  <si>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</si>
  <si>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</si>
  <si>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</si>
  <si>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</si>
  <si>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</si>
  <si>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</si>
  <si>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</si>
  <si>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</si>
  <si>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</si>
  <si>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</si>
  <si>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</si>
  <si>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</si>
  <si>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</si>
  <si>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</si>
  <si>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</si>
  <si>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</si>
  <si>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</si>
  <si>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</si>
  <si>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</si>
  <si>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</si>
  <si>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</si>
  <si>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</si>
  <si>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</si>
  <si>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</si>
  <si>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</si>
  <si>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</si>
  <si>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</si>
  <si>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</si>
  <si>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</si>
  <si>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</si>
  <si>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</si>
  <si>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</si>
  <si>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</si>
  <si>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</si>
  <si>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</si>
  <si>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</si>
  <si>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</si>
  <si>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</si>
  <si>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</si>
  <si>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</si>
  <si>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</si>
  <si>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</si>
  <si>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</si>
  <si>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</si>
  <si>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</si>
  <si>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</si>
  <si>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</si>
  <si>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</si>
  <si>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</si>
  <si>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</si>
  <si>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</si>
  <si>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</si>
  <si>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</si>
  <si>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</si>
  <si>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</si>
  <si>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</si>
  <si>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</si>
  <si>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</si>
  <si>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</si>
  <si>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</si>
  <si>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</si>
  <si>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</si>
  <si>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</si>
  <si>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</si>
  <si>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</si>
  <si>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</si>
  <si>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</si>
  <si>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</si>
  <si>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</si>
  <si>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</si>
  <si>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</si>
  <si>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</si>
  <si>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</si>
  <si>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</si>
  <si>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</si>
  <si>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</si>
  <si>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</si>
  <si>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</si>
  <si>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</si>
  <si>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</si>
  <si>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</si>
  <si>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</si>
  <si>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</si>
  <si>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</si>
  <si>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</si>
  <si>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</si>
  <si>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</si>
  <si>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</si>
  <si>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</si>
  <si>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</si>
  <si>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</si>
  <si>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</si>
  <si>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</si>
  <si>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</si>
  <si>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</si>
  <si>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</si>
  <si>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</si>
  <si>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</si>
  <si>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</si>
  <si>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</si>
  <si>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</si>
  <si>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</si>
  <si>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</si>
  <si>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</si>
  <si>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</si>
  <si>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</si>
  <si>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</si>
  <si>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</si>
  <si>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</si>
  <si>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</si>
  <si>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</si>
  <si>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</si>
  <si>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</si>
  <si>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</si>
  <si>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</si>
  <si>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</si>
  <si>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</si>
  <si>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</si>
  <si>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</si>
  <si>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</si>
  <si>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</si>
  <si>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</si>
  <si>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</si>
  <si>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</si>
  <si>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</si>
  <si>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</si>
  <si>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</si>
  <si>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</si>
  <si>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</si>
  <si>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</si>
  <si>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</si>
  <si>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</si>
  <si>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</si>
  <si>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</si>
  <si>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</si>
  <si>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</si>
  <si>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</si>
  <si>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</si>
  <si>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</si>
  <si>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</si>
  <si>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</si>
  <si>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</si>
  <si>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</si>
  <si>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</si>
  <si>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</si>
  <si>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</si>
  <si>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</si>
  <si>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</si>
  <si>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</si>
  <si>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</si>
  <si>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</si>
  <si>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</si>
  <si>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</si>
  <si>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</si>
  <si>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</si>
  <si>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</si>
  <si>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</si>
  <si>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</si>
  <si>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</si>
  <si>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</si>
  <si>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</si>
  <si>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</si>
  <si>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</si>
  <si>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</si>
  <si>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</si>
  <si>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</si>
  <si>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</si>
  <si>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</si>
  <si>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</si>
  <si>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</si>
  <si>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</si>
  <si>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</si>
  <si>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</si>
  <si>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</si>
  <si>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</si>
  <si>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</si>
  <si>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</si>
  <si>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</si>
  <si>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</si>
  <si>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</si>
  <si>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</si>
  <si>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</si>
  <si>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</si>
  <si>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</si>
  <si>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</si>
  <si>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</si>
  <si>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</si>
  <si>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</si>
  <si>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</si>
  <si>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</si>
  <si>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</si>
  <si>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</si>
  <si>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</si>
  <si>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</si>
  <si>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</si>
  <si>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</si>
  <si>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</si>
  <si>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</si>
  <si>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</si>
  <si>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</si>
  <si>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</si>
  <si>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</si>
  <si>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</si>
  <si>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</si>
  <si>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</si>
  <si>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</si>
  <si>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</si>
  <si>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</si>
  <si>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</si>
  <si>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</si>
  <si>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</si>
  <si>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</si>
  <si>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</si>
  <si>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</si>
  <si>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</si>
  <si>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</si>
  <si>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</si>
  <si>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</si>
  <si>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</si>
  <si>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</si>
  <si>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</si>
  <si>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</si>
  <si>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</si>
  <si>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</si>
  <si>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</si>
  <si>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</si>
  <si>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</si>
  <si>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</si>
  <si>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</si>
  <si>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</si>
  <si>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</si>
  <si>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</si>
  <si>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</si>
  <si>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</si>
  <si>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</si>
  <si>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</si>
  <si>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</si>
  <si>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</si>
  <si>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</si>
  <si>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</si>
  <si>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</si>
  <si>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</si>
  <si>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</si>
  <si>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</si>
  <si>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</si>
  <si>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</si>
  <si>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</si>
  <si>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</si>
  <si>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</si>
  <si>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</si>
  <si>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</si>
  <si>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</si>
  <si>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</si>
  <si>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</si>
  <si>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</si>
  <si>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</si>
  <si>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</si>
  <si>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</si>
  <si>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</si>
  <si>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</si>
  <si>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</si>
  <si>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</si>
  <si>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</si>
  <si>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</si>
  <si>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</si>
  <si>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</si>
  <si>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</si>
  <si>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</si>
  <si>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</si>
  <si>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</si>
  <si>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</si>
  <si>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</si>
  <si>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</si>
  <si>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</si>
  <si>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</si>
  <si>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</si>
  <si>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</si>
  <si>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</si>
  <si>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</si>
  <si>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</si>
  <si>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</si>
  <si>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</si>
  <si>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</si>
  <si>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</si>
  <si>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</si>
  <si>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</si>
  <si>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</si>
  <si>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</si>
  <si>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</si>
  <si>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</si>
  <si>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</si>
  <si>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</si>
  <si>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</si>
  <si>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</si>
  <si>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</si>
  <si>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</si>
  <si>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</si>
  <si>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</si>
  <si>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</si>
  <si>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</si>
  <si>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</si>
  <si>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</si>
  <si>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</si>
  <si>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</si>
  <si>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</si>
  <si>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</si>
  <si>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</si>
  <si>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</si>
  <si>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</si>
  <si>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</si>
  <si>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</si>
  <si>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</si>
  <si>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</si>
  <si>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</si>
  <si>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</si>
  <si>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</si>
  <si>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</si>
  <si>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</si>
  <si>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</si>
  <si>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</si>
  <si>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</si>
  <si>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</si>
  <si>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</si>
  <si>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</si>
  <si>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</si>
  <si>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</si>
  <si>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</si>
  <si>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</si>
  <si>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</si>
  <si>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</si>
  <si>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</si>
  <si>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</si>
  <si>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</si>
  <si>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</si>
  <si>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</si>
  <si>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</si>
  <si>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</si>
  <si>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</si>
  <si>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</si>
  <si>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</si>
  <si>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</si>
  <si>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</si>
  <si>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</si>
  <si>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</si>
  <si>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</si>
  <si>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</si>
  <si>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</si>
  <si>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</si>
  <si>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</si>
  <si>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</si>
  <si>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</si>
  <si>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</si>
  <si>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</si>
  <si>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</si>
  <si>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</si>
  <si>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</si>
  <si>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</si>
  <si>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</si>
  <si>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</si>
  <si>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</si>
  <si>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</si>
  <si>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</si>
  <si>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</si>
  <si>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</si>
  <si>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</si>
  <si>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</si>
  <si>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</si>
  <si>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</si>
  <si>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</si>
  <si>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</si>
  <si>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</si>
  <si>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</si>
  <si>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</si>
  <si>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</si>
  <si>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</si>
  <si>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</si>
  <si>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</si>
  <si>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</si>
  <si>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</si>
  <si>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</si>
  <si>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</si>
  <si>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</si>
  <si>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</si>
  <si>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</si>
  <si>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</si>
  <si>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</si>
  <si>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</si>
  <si>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</si>
  <si>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</si>
  <si>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</si>
  <si>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</si>
  <si>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</si>
  <si>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</si>
  <si>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</si>
  <si>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</si>
  <si>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</si>
  <si>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</si>
  <si>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</si>
  <si>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</si>
  <si>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</si>
  <si>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</si>
  <si>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</si>
  <si>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</si>
  <si>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</si>
  <si>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</si>
  <si>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</si>
  <si>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</si>
  <si>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</si>
  <si>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</si>
  <si>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</si>
  <si>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</si>
  <si>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</si>
  <si>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</si>
  <si>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</si>
  <si>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</si>
  <si>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</si>
  <si>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</si>
  <si>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</si>
  <si>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</si>
  <si>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</si>
  <si>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</si>
  <si>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</si>
  <si>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</si>
  <si>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</si>
  <si>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</si>
  <si>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</si>
  <si>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</si>
  <si>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</si>
  <si>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</si>
  <si>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</si>
  <si>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</si>
  <si>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</si>
  <si>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</si>
  <si>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</si>
  <si>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</si>
  <si>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</si>
  <si>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</si>
  <si>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</si>
  <si>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</si>
  <si>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</si>
  <si>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</si>
  <si>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</si>
  <si>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</si>
  <si>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</si>
  <si>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</si>
  <si>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</si>
  <si>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</si>
  <si>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</si>
  <si>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</si>
  <si>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</si>
  <si>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</si>
  <si>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</si>
  <si>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</si>
  <si>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</si>
  <si>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</si>
  <si>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</si>
  <si>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</si>
  <si>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</si>
  <si>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</si>
  <si>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</si>
  <si>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</si>
  <si>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</si>
  <si>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</si>
  <si>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</si>
  <si>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</si>
  <si>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</si>
  <si>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</si>
  <si>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</si>
  <si>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</si>
  <si>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</si>
  <si>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</si>
  <si>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</si>
  <si>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</si>
  <si>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</si>
  <si>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</si>
  <si>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</si>
  <si>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</si>
  <si>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</si>
  <si>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</si>
  <si>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</si>
  <si>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</si>
  <si>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</si>
  <si>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</si>
  <si>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</si>
  <si>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</si>
  <si>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</si>
  <si>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</si>
  <si>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</si>
  <si>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</si>
  <si>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</si>
  <si>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</si>
  <si>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</si>
  <si>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</si>
  <si>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</si>
  <si>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</si>
  <si>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</si>
  <si>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</si>
  <si>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</si>
  <si>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</si>
  <si>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</si>
  <si>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</si>
  <si>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</si>
  <si>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</si>
  <si>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</si>
  <si>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</si>
  <si>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</si>
  <si>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</si>
  <si>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</si>
  <si>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</si>
  <si>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</si>
  <si>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</si>
  <si>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</si>
  <si>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</si>
  <si>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</si>
  <si>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</si>
  <si>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</si>
  <si>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</si>
  <si>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</si>
  <si>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</si>
  <si>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</si>
  <si>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</si>
  <si>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</si>
  <si>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</si>
  <si>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</si>
  <si>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</si>
  <si>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</si>
  <si>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</si>
  <si>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</si>
  <si>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</si>
  <si>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</si>
  <si>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</si>
  <si>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</si>
  <si>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</si>
  <si>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</si>
  <si>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</si>
  <si>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</si>
  <si>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</si>
  <si>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</si>
  <si>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</si>
  <si>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</si>
  <si>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</si>
  <si>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</si>
  <si>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</si>
  <si>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</si>
  <si>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</si>
  <si>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</si>
  <si>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</si>
  <si>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</si>
  <si>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</si>
  <si>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</si>
  <si>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</si>
  <si>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</si>
  <si>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</si>
  <si>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</si>
  <si>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</si>
  <si>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</si>
  <si>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</si>
  <si>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</si>
  <si>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</si>
  <si>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</si>
  <si>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</si>
  <si>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</si>
  <si>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</si>
  <si>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</si>
  <si>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</si>
  <si>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</si>
  <si>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</si>
  <si>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</si>
  <si>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</si>
  <si>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</si>
  <si>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</si>
  <si>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</si>
  <si>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</si>
  <si>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</si>
  <si>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</si>
  <si>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</si>
  <si>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</si>
  <si>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</si>
  <si>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</si>
  <si>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</si>
  <si>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</si>
  <si>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</si>
  <si>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</si>
  <si>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</si>
  <si>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</si>
  <si>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</si>
  <si>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</si>
  <si>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</si>
  <si>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</si>
  <si>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</si>
  <si>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</si>
  <si>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</si>
  <si>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</si>
  <si>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</si>
  <si>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</si>
  <si>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</si>
  <si>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</si>
  <si>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</si>
  <si>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</si>
  <si>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</si>
  <si>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</si>
  <si>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</si>
  <si>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</si>
  <si>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</si>
  <si>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</si>
  <si>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</si>
  <si>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</si>
  <si>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</si>
  <si>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</si>
  <si>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</si>
  <si>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</si>
  <si>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</si>
  <si>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</si>
  <si>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</si>
  <si>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</si>
  <si>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</si>
  <si>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</si>
  <si>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</si>
  <si>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</si>
  <si>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</si>
  <si>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</si>
  <si>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</si>
  <si>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</si>
  <si>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</si>
  <si>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</si>
  <si>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</si>
  <si>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</si>
  <si>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</si>
  <si>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</si>
  <si>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</si>
  <si>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</si>
  <si>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</si>
  <si>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</si>
  <si>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</si>
  <si>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</si>
  <si>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</si>
  <si>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</si>
  <si>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</si>
  <si>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</si>
  <si>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</si>
  <si>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</si>
  <si>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</si>
  <si>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</si>
  <si>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</si>
  <si>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</si>
  <si>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</si>
  <si>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</si>
  <si>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</si>
  <si>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</si>
  <si>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</si>
  <si>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</si>
  <si>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</si>
  <si>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</si>
  <si>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</si>
  <si>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</si>
  <si>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</si>
  <si>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</si>
  <si>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</si>
  <si>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</si>
  <si>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</si>
  <si>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</si>
  <si>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</si>
  <si>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</si>
  <si>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</si>
  <si>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</si>
  <si>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</si>
  <si>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</si>
  <si>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</si>
  <si>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</si>
  <si>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</si>
  <si>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</si>
  <si>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</si>
  <si>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</si>
  <si>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</si>
  <si>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</si>
  <si>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</si>
  <si>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</si>
  <si>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</si>
  <si>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</si>
  <si>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</si>
  <si>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</si>
  <si>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</si>
  <si>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</si>
  <si>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</si>
  <si>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</si>
  <si>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</si>
  <si>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</si>
  <si>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</si>
  <si>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</si>
  <si>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</si>
  <si>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</si>
  <si>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</si>
  <si>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</si>
  <si>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</si>
  <si>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</si>
  <si>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</si>
  <si>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</si>
  <si>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</si>
  <si>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</si>
  <si>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</si>
  <si>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</si>
  <si>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</si>
  <si>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</si>
  <si>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</si>
  <si>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</si>
  <si>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</si>
  <si>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</si>
  <si>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</si>
  <si>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</si>
  <si>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</si>
  <si>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</si>
  <si>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</si>
  <si>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</si>
  <si>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</si>
  <si>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</si>
  <si>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</si>
  <si>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</si>
  <si>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</si>
  <si>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</si>
  <si>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</si>
  <si>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</si>
  <si>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</si>
  <si>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</si>
  <si>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</si>
  <si>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</si>
  <si>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</si>
  <si>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</si>
  <si>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</si>
  <si>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</si>
  <si>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</si>
  <si>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</si>
  <si>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</si>
  <si>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</si>
  <si>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</si>
  <si>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</si>
  <si>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</si>
  <si>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</si>
  <si>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</si>
  <si>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</si>
  <si>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</si>
  <si>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</si>
  <si>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</si>
  <si>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</si>
  <si>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</si>
  <si>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</si>
  <si>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</si>
  <si>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</si>
  <si>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</si>
  <si>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</si>
  <si>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</si>
  <si>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</si>
  <si>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</si>
  <si>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</si>
  <si>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</si>
  <si>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</si>
  <si>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</si>
  <si>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</si>
  <si>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</si>
  <si>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</si>
  <si>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</si>
  <si>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</si>
  <si>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</si>
  <si>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</si>
  <si>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</si>
  <si>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</si>
  <si>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</si>
  <si>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</si>
  <si>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</si>
  <si>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</si>
  <si>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</si>
  <si>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</si>
  <si>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</si>
  <si>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</si>
  <si>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</si>
  <si>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</si>
  <si>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</si>
  <si>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</si>
  <si>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</si>
  <si>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</si>
  <si>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</si>
  <si>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</si>
  <si>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</si>
  <si>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</si>
  <si>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</si>
  <si>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</si>
  <si>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</si>
  <si>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</si>
  <si>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</si>
  <si>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</si>
  <si>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</si>
  <si>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</si>
  <si>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</si>
  <si>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</si>
  <si>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</si>
  <si>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</si>
  <si>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</si>
  <si>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</si>
  <si>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</si>
  <si>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</si>
  <si>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</si>
  <si>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</si>
  <si>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</si>
  <si>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</si>
  <si>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</si>
  <si>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</si>
  <si>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</si>
  <si>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</si>
  <si>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</si>
  <si>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</si>
  <si>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</si>
  <si>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</si>
  <si>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</si>
  <si>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</si>
  <si>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</si>
  <si>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</si>
  <si>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</si>
  <si>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</si>
  <si>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</si>
  <si>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</si>
  <si>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</si>
  <si>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</si>
  <si>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</si>
  <si>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</si>
  <si>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</si>
  <si>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</si>
  <si>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</si>
  <si>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</si>
  <si>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</si>
  <si>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</si>
  <si>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</si>
  <si>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</si>
  <si>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</si>
  <si>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</si>
  <si>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</si>
  <si>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</si>
  <si>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</si>
  <si>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</si>
  <si>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</si>
  <si>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</si>
  <si>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</si>
  <si>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</si>
  <si>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</si>
  <si>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</si>
  <si>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</si>
  <si>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</si>
  <si>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</si>
  <si>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</si>
  <si>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</si>
  <si>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</si>
  <si>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</si>
  <si>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</si>
  <si>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</si>
  <si>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</si>
  <si>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</si>
  <si>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</si>
  <si>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</si>
  <si>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</si>
  <si>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</si>
  <si>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</si>
  <si>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</si>
  <si>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</si>
  <si>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</si>
  <si>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</si>
  <si>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</si>
  <si>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</si>
  <si>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</si>
  <si>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</si>
  <si>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</si>
  <si>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</si>
  <si>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</si>
  <si>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</si>
  <si>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</si>
  <si>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</si>
  <si>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</si>
  <si>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</si>
  <si>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</si>
  <si>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</si>
  <si>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</si>
  <si>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</si>
  <si>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</si>
  <si>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</si>
  <si>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</si>
  <si>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</si>
  <si>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</si>
  <si>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</si>
  <si>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</si>
  <si>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</si>
  <si>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</si>
  <si>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</si>
  <si>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</si>
  <si>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</si>
  <si>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</si>
  <si>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</si>
  <si>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</si>
  <si>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</si>
  <si>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</si>
  <si>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</si>
  <si>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</si>
  <si>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</si>
  <si>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</si>
  <si>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</si>
  <si>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</si>
  <si>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</si>
  <si>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</si>
  <si>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</si>
  <si>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</si>
  <si>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</si>
  <si>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</si>
  <si>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</si>
  <si>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</si>
  <si>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</si>
  <si>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</si>
  <si>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</si>
  <si>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</si>
  <si>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</si>
  <si>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</si>
  <si>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</si>
  <si>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</si>
  <si>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</si>
  <si>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</si>
  <si>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</si>
  <si>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</si>
  <si>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</si>
  <si>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</si>
  <si>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</si>
  <si>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</si>
  <si>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</si>
  <si>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</si>
  <si>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</si>
  <si>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</si>
  <si>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</si>
  <si>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</si>
  <si>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</si>
  <si>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</si>
  <si>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</si>
  <si>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</si>
  <si>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</si>
  <si>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</si>
  <si>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</si>
  <si>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</si>
  <si>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</si>
  <si>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</si>
  <si>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</si>
  <si>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</si>
  <si>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</si>
  <si>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</si>
  <si>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</si>
  <si>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</si>
  <si>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</si>
  <si>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</si>
  <si>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</si>
  <si>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</si>
  <si>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</si>
  <si>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</si>
  <si>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</si>
  <si>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</si>
  <si>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</si>
  <si>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</si>
  <si>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</si>
  <si>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</si>
  <si>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</si>
  <si>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</si>
  <si>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</si>
  <si>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</si>
  <si>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</si>
  <si>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</si>
  <si>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</si>
  <si>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</si>
  <si>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</si>
  <si>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</si>
  <si>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</si>
  <si>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</si>
  <si>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</si>
  <si>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</si>
  <si>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</si>
  <si>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</si>
  <si>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</si>
  <si>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</si>
  <si>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</si>
  <si>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</si>
  <si>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</si>
  <si>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</si>
  <si>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</si>
  <si>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</si>
  <si>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</si>
  <si>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</si>
  <si>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</si>
  <si>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</si>
  <si>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</si>
  <si>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</si>
  <si>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</si>
  <si>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</si>
  <si>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</si>
  <si>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</si>
  <si>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</si>
  <si>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</si>
  <si>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</si>
  <si>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</si>
  <si>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</si>
  <si>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</si>
  <si>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</si>
  <si>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</si>
  <si>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</si>
  <si>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</si>
  <si>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</si>
  <si>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</si>
  <si>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</si>
  <si>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</si>
  <si>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</si>
  <si>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</si>
  <si>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</si>
  <si>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</si>
  <si>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</si>
  <si>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</si>
  <si>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</si>
  <si>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</si>
  <si>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</si>
  <si>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</si>
  <si>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</si>
  <si>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</si>
  <si>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</si>
  <si>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</si>
  <si>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</si>
  <si>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</si>
  <si>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</si>
  <si>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</si>
  <si>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</si>
  <si>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</si>
  <si>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</si>
  <si>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</si>
  <si>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</si>
  <si>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</si>
  <si>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</si>
  <si>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</si>
  <si>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</si>
  <si>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</si>
  <si>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</si>
  <si>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</si>
  <si>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</si>
  <si>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</si>
  <si>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</si>
  <si>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</si>
  <si>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</si>
  <si>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</si>
  <si>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</si>
  <si>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</si>
  <si>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</si>
  <si>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</si>
  <si>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</si>
  <si>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</si>
  <si>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</si>
  <si>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</si>
  <si>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</si>
  <si>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</si>
  <si>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</si>
  <si>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</si>
  <si>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</si>
  <si>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</si>
  <si>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</si>
  <si>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</si>
  <si>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</si>
  <si>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</si>
  <si>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</si>
  <si>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</si>
  <si>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</si>
  <si>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</si>
  <si>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</si>
  <si>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</si>
  <si>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</si>
  <si>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</si>
  <si>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</si>
  <si>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</si>
  <si>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</si>
  <si>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</si>
  <si>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</si>
  <si>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</si>
  <si>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</si>
  <si>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</si>
  <si>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</si>
  <si>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</si>
  <si>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</si>
  <si>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</si>
  <si>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</si>
  <si>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</si>
  <si>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</si>
  <si>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</si>
  <si>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</si>
  <si>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</si>
  <si>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</si>
  <si>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</si>
  <si>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</si>
  <si>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</si>
  <si>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</si>
  <si>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</si>
  <si>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</si>
  <si>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</si>
  <si>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</si>
  <si>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</si>
  <si>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</si>
  <si>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</si>
  <si>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</si>
  <si>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</si>
  <si>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</si>
  <si>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</si>
  <si>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</si>
  <si>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</si>
  <si>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</si>
  <si>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</si>
  <si>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</si>
  <si>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</si>
  <si>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</si>
  <si>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</si>
  <si>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</si>
  <si>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</si>
  <si>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</si>
  <si>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</si>
  <si>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</si>
  <si>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</si>
  <si>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</si>
  <si>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</si>
  <si>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</si>
  <si>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</si>
  <si>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</si>
  <si>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</si>
  <si>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</si>
  <si>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</si>
  <si>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</si>
  <si>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</si>
  <si>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</si>
  <si>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</si>
  <si>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</si>
  <si>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</si>
  <si>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</si>
  <si>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</si>
  <si>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</si>
  <si>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</si>
  <si>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</si>
  <si>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</si>
  <si>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</si>
  <si>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</si>
  <si>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</si>
  <si>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</si>
  <si>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</si>
  <si>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</si>
  <si>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</si>
  <si>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</si>
  <si>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</si>
  <si>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</si>
  <si>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</si>
  <si>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</si>
  <si>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</si>
  <si>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</si>
  <si>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</si>
  <si>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</si>
  <si>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</si>
  <si>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</si>
  <si>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</si>
  <si>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</si>
  <si>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</si>
  <si>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</si>
  <si>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</si>
  <si>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</si>
  <si>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</si>
  <si>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</si>
  <si>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</si>
  <si>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</si>
  <si>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</si>
  <si>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</si>
  <si>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</si>
  <si>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</si>
  <si>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</si>
  <si>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</si>
  <si>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</si>
  <si>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</si>
  <si>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</si>
  <si>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</si>
  <si>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</si>
  <si>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</si>
  <si>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</si>
  <si>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</si>
  <si>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</si>
  <si>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</si>
  <si>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</si>
  <si>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</si>
  <si>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</si>
  <si>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</si>
  <si>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</si>
  <si>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</si>
  <si>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</si>
  <si>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</si>
  <si>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</si>
  <si>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</si>
  <si>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</si>
  <si>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</si>
  <si>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</si>
  <si>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</si>
  <si>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</si>
  <si>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</si>
  <si>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</si>
  <si>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</si>
  <si>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</si>
  <si>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</si>
  <si>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</si>
  <si>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</si>
  <si>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</si>
  <si>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</si>
  <si>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</si>
  <si>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</si>
  <si>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</si>
  <si>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</si>
  <si>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</si>
  <si>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</si>
  <si>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</si>
  <si>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</si>
  <si>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</si>
  <si>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</si>
  <si>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</si>
  <si>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</si>
  <si>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</si>
  <si>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</si>
  <si>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</si>
  <si>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</si>
  <si>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</si>
  <si>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</si>
  <si>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</si>
  <si>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</si>
  <si>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</si>
  <si>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</si>
  <si>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</si>
  <si>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</si>
  <si>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</si>
  <si>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</si>
  <si>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</si>
  <si>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</si>
  <si>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</si>
  <si>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</si>
  <si>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</si>
  <si>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</si>
  <si>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</si>
  <si>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</si>
  <si>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</si>
  <si>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</si>
  <si>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</si>
  <si>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</si>
  <si>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</si>
  <si>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</si>
  <si>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</si>
  <si>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</si>
  <si>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</si>
  <si>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</si>
  <si>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</si>
  <si>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</si>
  <si>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</si>
  <si>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</si>
  <si>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</si>
  <si>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</si>
  <si>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</si>
  <si>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</si>
  <si>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</si>
  <si>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</si>
  <si>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</si>
  <si>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</si>
  <si>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</si>
  <si>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</si>
  <si>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</si>
  <si>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</si>
  <si>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</si>
  <si>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</si>
  <si>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</si>
  <si>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</si>
  <si>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</si>
  <si>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</si>
  <si>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</si>
  <si>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</si>
  <si>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</si>
  <si>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</si>
  <si>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</si>
  <si>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</si>
  <si>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</si>
  <si>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</si>
  <si>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</si>
  <si>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</si>
  <si>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</si>
  <si>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</si>
  <si>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</si>
  <si>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</si>
  <si>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</si>
  <si>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</si>
  <si>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</si>
  <si>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</si>
  <si>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</si>
  <si>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</si>
  <si>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</si>
  <si>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</si>
  <si>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</si>
  <si>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</si>
  <si>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</si>
  <si>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</si>
  <si>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</si>
  <si>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</si>
  <si>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</si>
  <si>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</si>
  <si>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</si>
  <si>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</si>
  <si>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</si>
  <si>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</si>
  <si>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</si>
  <si>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</si>
  <si>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</si>
  <si>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</si>
  <si>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</si>
  <si>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</si>
  <si>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</si>
  <si>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</si>
  <si>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</si>
  <si>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</si>
  <si>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</si>
  <si>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</si>
  <si>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</si>
  <si>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</si>
  <si>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</si>
  <si>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</si>
  <si>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</si>
  <si>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</si>
  <si>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</si>
  <si>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</si>
  <si>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</si>
  <si>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</si>
  <si>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</si>
  <si>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</si>
  <si>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</si>
  <si>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</si>
  <si>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</si>
  <si>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</si>
  <si>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</si>
  <si>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</si>
  <si>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</si>
  <si>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</si>
  <si>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</si>
  <si>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</si>
  <si>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</si>
  <si>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</si>
  <si>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</si>
  <si>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</si>
  <si>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</si>
  <si>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</si>
  <si>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</si>
  <si>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</si>
  <si>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</si>
  <si>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</si>
  <si>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</si>
  <si>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</si>
  <si>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</si>
  <si>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</si>
  <si>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</si>
  <si>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</si>
  <si>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</si>
  <si>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</si>
  <si>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</si>
  <si>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</si>
  <si>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</si>
  <si>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</si>
  <si>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</si>
  <si>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</si>
  <si>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</si>
  <si>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</si>
  <si>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</si>
  <si>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</si>
  <si>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</si>
  <si>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</si>
  <si>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</si>
  <si>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</si>
  <si>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</si>
  <si>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</si>
  <si>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</si>
  <si>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</si>
  <si>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</si>
  <si>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</si>
  <si>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</si>
  <si>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</si>
  <si>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</si>
  <si>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</si>
  <si>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</si>
  <si>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</si>
  <si>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</si>
  <si>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</si>
  <si>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</si>
  <si>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</si>
  <si>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</si>
  <si>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</si>
  <si>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</si>
  <si>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</si>
  <si>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</si>
  <si>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</si>
  <si>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</si>
  <si>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</si>
  <si>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</si>
  <si>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</si>
  <si>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</si>
  <si>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</si>
  <si>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</si>
  <si>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</si>
  <si>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</si>
  <si>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</si>
  <si>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</si>
  <si>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</si>
  <si>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</si>
  <si>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</si>
  <si>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</si>
  <si>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</si>
  <si>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</si>
  <si>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</si>
  <si>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</si>
  <si>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</si>
  <si>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</si>
  <si>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</si>
  <si>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</si>
  <si>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</si>
  <si>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</si>
  <si>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</si>
  <si>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</si>
  <si>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</si>
  <si>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</si>
  <si>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</si>
  <si>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</si>
  <si>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</si>
  <si>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</si>
  <si>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</si>
  <si>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</si>
  <si>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</si>
  <si>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</si>
  <si>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</si>
  <si>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</si>
  <si>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</si>
  <si>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</si>
  <si>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</si>
  <si>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</si>
  <si>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</si>
  <si>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</si>
  <si>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</si>
  <si>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</si>
  <si>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</si>
  <si>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</si>
  <si>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</si>
  <si>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</si>
  <si>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</si>
  <si>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</si>
  <si>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</si>
  <si>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</si>
  <si>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</si>
  <si>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</si>
  <si>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</si>
  <si>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</si>
  <si>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</si>
  <si>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</si>
  <si>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</si>
  <si>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</si>
  <si>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</si>
  <si>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</si>
  <si>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</si>
  <si>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</si>
  <si>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</si>
  <si>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</si>
  <si>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</si>
  <si>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</si>
  <si>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</si>
  <si>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</si>
  <si>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</si>
  <si>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</si>
  <si>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</si>
  <si>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</si>
  <si>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</si>
  <si>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</si>
  <si>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</si>
  <si>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</si>
  <si>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</si>
  <si>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</si>
  <si>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</si>
  <si>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</si>
  <si>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</si>
  <si>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</si>
  <si>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</si>
  <si>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</si>
  <si>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</si>
  <si>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</si>
  <si>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</si>
  <si>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</si>
  <si>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</si>
  <si>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</si>
  <si>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</si>
  <si>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</si>
  <si>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</si>
  <si>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</si>
  <si>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</si>
  <si>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</si>
  <si>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</si>
  <si>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</si>
  <si>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</si>
  <si>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</si>
  <si>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</si>
  <si>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</si>
  <si>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</si>
  <si>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</si>
  <si>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</si>
  <si>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</si>
  <si>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</si>
  <si>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</si>
  <si>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</si>
  <si>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</si>
  <si>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</si>
  <si>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</si>
  <si>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</si>
  <si>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</si>
  <si>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</si>
  <si>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</si>
  <si>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</si>
  <si>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</si>
  <si>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</si>
  <si>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</si>
  <si>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</si>
  <si>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</si>
  <si>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</si>
  <si>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</si>
  <si>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</si>
  <si>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</si>
  <si>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</si>
  <si>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</si>
  <si>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</si>
  <si>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</si>
  <si>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</si>
  <si>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</si>
  <si>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</si>
  <si>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</si>
  <si>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</si>
  <si>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</si>
  <si>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</si>
  <si>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</si>
  <si>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</si>
  <si>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</si>
  <si>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</si>
  <si>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</si>
  <si>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</si>
  <si>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</si>
  <si>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</si>
  <si>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</si>
  <si>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</si>
  <si>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</si>
  <si>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</si>
  <si>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</si>
  <si>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</si>
  <si>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</si>
  <si>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</si>
  <si>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</si>
  <si>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</si>
  <si>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</si>
  <si>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</si>
  <si>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</si>
  <si>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</si>
  <si>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</si>
  <si>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</si>
  <si>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</si>
  <si>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</si>
  <si>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</si>
  <si>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</si>
  <si>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</si>
  <si>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</si>
  <si>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</si>
  <si>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</si>
  <si>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</si>
  <si>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</si>
  <si>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</si>
  <si>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</si>
  <si>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</si>
  <si>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</si>
  <si>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</si>
  <si>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</si>
  <si>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</si>
  <si>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</si>
  <si>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</si>
  <si>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</si>
  <si>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</si>
  <si>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</si>
  <si>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</si>
  <si>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</si>
  <si>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</si>
  <si>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</si>
  <si>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</si>
  <si>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</si>
  <si>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</si>
  <si>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</si>
  <si>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</si>
  <si>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</si>
  <si>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</si>
  <si>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</si>
  <si>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</si>
  <si>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</si>
  <si>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</si>
  <si>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</si>
  <si>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</si>
  <si>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</si>
  <si>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</si>
  <si>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</si>
  <si>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</si>
  <si>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</si>
  <si>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</si>
  <si>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</si>
  <si>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</si>
  <si>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</si>
  <si>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</si>
  <si>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</si>
  <si>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</si>
  <si>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</si>
  <si>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</si>
  <si>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</si>
  <si>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</si>
  <si>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</si>
  <si>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</si>
  <si>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</si>
  <si>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</si>
  <si>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</si>
  <si>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</si>
  <si>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</si>
  <si>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</si>
  <si>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</si>
  <si>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</si>
  <si>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</si>
  <si>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</si>
  <si>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</si>
  <si>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</si>
  <si>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</si>
  <si>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</si>
  <si>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</si>
  <si>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</si>
  <si>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</si>
  <si>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</si>
  <si>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</si>
  <si>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</si>
  <si>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</si>
  <si>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</si>
  <si>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</si>
  <si>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</si>
  <si>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</si>
  <si>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</si>
  <si>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</si>
  <si>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</si>
  <si>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</si>
  <si>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</si>
  <si>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</si>
  <si>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</si>
  <si>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</si>
  <si>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</si>
  <si>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</si>
  <si>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</si>
  <si>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</si>
  <si>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</si>
  <si>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</si>
  <si>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</si>
  <si>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</si>
  <si>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</si>
  <si>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</si>
  <si>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</si>
  <si>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</si>
  <si>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</si>
  <si>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</si>
  <si>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</si>
  <si>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</si>
  <si>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</si>
  <si>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</si>
  <si>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</si>
  <si>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</si>
  <si>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</si>
  <si>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</si>
  <si>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</si>
  <si>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</si>
  <si>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</si>
  <si>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</si>
  <si>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</si>
  <si>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</si>
  <si>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</si>
  <si>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</si>
  <si>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</si>
  <si>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</si>
  <si>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</si>
  <si>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</si>
  <si>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</si>
  <si>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</si>
  <si>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</si>
  <si>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</si>
  <si>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</si>
  <si>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</si>
  <si>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</si>
  <si>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</si>
  <si>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</si>
  <si>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</si>
  <si>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</si>
  <si>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</si>
  <si>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</si>
  <si>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</si>
  <si>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</si>
  <si>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</si>
  <si>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</si>
  <si>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</si>
  <si>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</si>
  <si>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</si>
  <si>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</si>
  <si>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</si>
  <si>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</si>
  <si>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</si>
  <si>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</si>
  <si>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</si>
  <si>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</si>
  <si>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</si>
  <si>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</si>
  <si>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</si>
  <si>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</si>
  <si>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</si>
  <si>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</si>
  <si>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</si>
  <si>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</si>
  <si>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</si>
  <si>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</si>
  <si>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</si>
  <si>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</si>
  <si>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</si>
  <si>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</si>
  <si>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</si>
  <si>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</si>
  <si>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</si>
  <si>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</si>
  <si>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</si>
  <si>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</si>
  <si>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</si>
  <si>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</si>
  <si>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</si>
  <si>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</si>
  <si>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</si>
  <si>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</si>
  <si>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</si>
  <si>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</si>
  <si>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</si>
  <si>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</si>
  <si>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</si>
  <si>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</si>
  <si>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</si>
  <si>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</si>
  <si>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</si>
  <si>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</si>
  <si>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</si>
  <si>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</si>
  <si>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</si>
  <si>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</si>
  <si>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</si>
  <si>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</si>
  <si>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</si>
  <si>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</si>
  <si>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</si>
  <si>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</si>
  <si>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</si>
  <si>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</si>
  <si>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</si>
  <si>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</si>
  <si>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</si>
  <si>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</si>
  <si>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</si>
  <si>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</si>
  <si>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</si>
  <si>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</si>
  <si>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</si>
  <si>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</si>
  <si>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</si>
  <si>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</si>
  <si>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</si>
  <si>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</si>
  <si>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</si>
  <si>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</si>
  <si>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</si>
  <si>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</si>
  <si>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</si>
  <si>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</si>
  <si>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</si>
  <si>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</si>
  <si>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</si>
  <si>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</si>
  <si>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</si>
  <si>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</si>
  <si>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</si>
  <si>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</si>
  <si>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</si>
  <si>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</si>
  <si>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</si>
  <si>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</si>
  <si>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</si>
  <si>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</si>
  <si>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</si>
  <si>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</si>
  <si>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</si>
  <si>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</si>
  <si>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</si>
  <si>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</si>
  <si>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</si>
  <si>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</si>
  <si>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</si>
  <si>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</si>
  <si>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</si>
  <si>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</si>
  <si>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</si>
  <si>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</si>
  <si>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</si>
  <si>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</si>
  <si>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</si>
  <si>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</si>
  <si>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</si>
  <si>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</si>
  <si>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</si>
  <si>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</si>
  <si>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</si>
  <si>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</si>
  <si>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</si>
  <si>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</si>
  <si>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</si>
  <si>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</si>
  <si>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</si>
  <si>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</si>
  <si>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</si>
  <si>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</si>
  <si>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</si>
  <si>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</si>
  <si>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</si>
  <si>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</si>
  <si>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</si>
  <si>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</si>
  <si>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</si>
  <si>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</si>
  <si>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</si>
  <si>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</si>
  <si>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</si>
  <si>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</si>
  <si>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</si>
  <si>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</si>
  <si>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</si>
  <si>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</si>
  <si>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</si>
  <si>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</si>
  <si>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</si>
  <si>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</si>
  <si>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</si>
  <si>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</si>
  <si>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</si>
  <si>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</si>
  <si>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</si>
  <si>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</si>
  <si>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</si>
  <si>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</si>
  <si>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</si>
  <si>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</si>
  <si>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</si>
  <si>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</si>
  <si>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</si>
  <si>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</si>
  <si>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</si>
  <si>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</si>
  <si>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</si>
  <si>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</si>
  <si>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</si>
  <si>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</si>
  <si>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</si>
  <si>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</si>
  <si>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</si>
  <si>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</si>
  <si>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</si>
  <si>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</si>
  <si>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</si>
  <si>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</si>
  <si>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</si>
  <si>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</si>
  <si>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</si>
  <si>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</si>
  <si>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</si>
  <si>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</si>
  <si>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</si>
  <si>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</si>
  <si>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</si>
  <si>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</si>
  <si>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</si>
  <si>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</si>
  <si>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</si>
  <si>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</si>
  <si>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</si>
  <si>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</si>
  <si>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</si>
  <si>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</si>
  <si>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</si>
  <si>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</si>
  <si>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</si>
  <si>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</si>
  <si>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</si>
  <si>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</si>
  <si>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</si>
  <si>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</si>
  <si>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</si>
  <si>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</si>
  <si>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</si>
  <si>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</si>
  <si>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</si>
  <si>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</si>
  <si>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</si>
  <si>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</si>
  <si>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</si>
  <si>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</si>
  <si>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</si>
  <si>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</si>
  <si>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</si>
  <si>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</si>
  <si>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</si>
  <si>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</si>
  <si>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</si>
  <si>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</si>
  <si>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</si>
  <si>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</si>
  <si>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</si>
  <si>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</si>
  <si>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</si>
  <si>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</si>
  <si>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</si>
  <si>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</si>
  <si>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</si>
  <si>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</si>
  <si>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</si>
  <si>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</si>
  <si>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</si>
  <si>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</si>
  <si>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</si>
  <si>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</si>
  <si>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</si>
  <si>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</si>
  <si>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</si>
  <si>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</si>
  <si>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</si>
  <si>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</si>
  <si>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</si>
  <si>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</si>
  <si>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</si>
  <si>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</si>
  <si>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</si>
  <si>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</si>
  <si>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</si>
  <si>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</si>
  <si>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</si>
  <si>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</si>
  <si>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</si>
  <si>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</si>
  <si>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</si>
  <si>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</si>
  <si>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</si>
  <si>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</si>
  <si>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</si>
  <si>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</si>
  <si>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</si>
  <si>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</si>
  <si>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</si>
  <si>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</si>
  <si>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</si>
  <si>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</si>
  <si>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</si>
  <si>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</si>
  <si>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</si>
  <si>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</si>
  <si>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</si>
  <si>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</si>
  <si>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</si>
  <si>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</si>
  <si>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</si>
  <si>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</si>
  <si>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</si>
  <si>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</si>
  <si>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</si>
  <si>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</si>
  <si>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</si>
  <si>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</si>
  <si>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</si>
  <si>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</si>
  <si>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</si>
  <si>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</si>
  <si>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</si>
  <si>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</si>
  <si>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</si>
  <si>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</si>
  <si>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</si>
  <si>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</si>
  <si>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</si>
  <si>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</si>
  <si>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</si>
  <si>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</si>
  <si>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</si>
  <si>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</si>
  <si>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</si>
  <si>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</si>
  <si>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</si>
  <si>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</si>
  <si>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</si>
  <si>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</si>
  <si>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</si>
  <si>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</si>
  <si>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</si>
  <si>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</si>
  <si>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</si>
  <si>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</si>
  <si>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</si>
  <si>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</si>
  <si>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</si>
  <si>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</si>
  <si>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</si>
  <si>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</si>
  <si>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</si>
  <si>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</si>
  <si>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</si>
  <si>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</si>
  <si>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</si>
  <si>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</si>
  <si>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</si>
  <si>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</si>
  <si>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</si>
  <si>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</si>
  <si>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</si>
  <si>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</si>
  <si>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</si>
  <si>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</si>
  <si>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</si>
  <si>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</si>
  <si>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</si>
  <si>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</si>
  <si>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</si>
  <si>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</si>
  <si>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</si>
  <si>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</si>
  <si>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</si>
  <si>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</si>
  <si>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</si>
  <si>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</si>
  <si>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</si>
  <si>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</si>
  <si>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</si>
  <si>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</si>
  <si>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</si>
  <si>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</si>
  <si>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</si>
  <si>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</si>
  <si>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</si>
  <si>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</si>
  <si>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</si>
  <si>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</si>
  <si>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</si>
  <si>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</si>
  <si>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</si>
  <si>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</si>
  <si>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</si>
  <si>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</si>
  <si>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</si>
  <si>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</si>
  <si>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</si>
  <si>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</si>
  <si>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</si>
  <si>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</si>
  <si>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</si>
  <si>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</si>
  <si>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</si>
  <si>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</si>
  <si>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</si>
  <si>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</si>
  <si>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</si>
  <si>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</si>
  <si>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</si>
  <si>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</si>
  <si>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</si>
  <si>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</si>
  <si>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</si>
  <si>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</si>
  <si>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</si>
  <si>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</si>
  <si>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</si>
  <si>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</si>
  <si>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</si>
  <si>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</si>
  <si>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</si>
  <si>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</si>
  <si>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</si>
  <si>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</si>
  <si>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</si>
  <si>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</si>
  <si>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</si>
  <si>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</si>
  <si>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</si>
  <si>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</si>
  <si>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</si>
  <si>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</si>
  <si>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</si>
  <si>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</si>
  <si>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</si>
  <si>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</si>
  <si>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</si>
  <si>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</si>
  <si>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</si>
  <si>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</si>
  <si>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</si>
  <si>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</si>
  <si>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</si>
  <si>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</si>
  <si>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</si>
  <si>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</si>
  <si>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</si>
  <si>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</si>
  <si>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</si>
  <si>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</si>
  <si>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</si>
  <si>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</si>
  <si>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</si>
  <si>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</si>
  <si>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</si>
  <si>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</si>
  <si>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</si>
  <si>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</si>
  <si>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</si>
  <si>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</si>
  <si>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</si>
  <si>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</si>
  <si>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</si>
  <si>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</si>
  <si>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</si>
  <si>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</si>
  <si>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</si>
  <si>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</si>
  <si>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</si>
  <si>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</si>
  <si>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</si>
  <si>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</si>
  <si>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</si>
  <si>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</si>
  <si>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</si>
  <si>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</si>
  <si>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</si>
  <si>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</si>
  <si>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</si>
  <si>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</si>
  <si>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</si>
  <si>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</si>
  <si>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</si>
  <si>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</si>
  <si>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</si>
  <si>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</si>
  <si>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</si>
  <si>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</si>
  <si>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</si>
  <si>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</si>
  <si>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</si>
  <si>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</si>
  <si>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</si>
  <si>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</si>
  <si>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</si>
  <si>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</si>
  <si>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</si>
  <si>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</si>
  <si>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</si>
  <si>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</si>
  <si>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</si>
  <si>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</si>
  <si>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</si>
  <si>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</si>
  <si>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</si>
  <si>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</si>
  <si>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</si>
  <si>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</si>
  <si>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</si>
  <si>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</si>
  <si>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</si>
  <si>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</si>
  <si>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</si>
  <si>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</si>
  <si>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</si>
  <si>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</si>
  <si>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</si>
  <si>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</si>
  <si>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</si>
  <si>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</si>
  <si>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</si>
  <si>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</si>
  <si>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</si>
  <si>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</si>
  <si>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</si>
  <si>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</si>
  <si>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</si>
  <si>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</si>
  <si>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</si>
  <si>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</si>
  <si>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</si>
  <si>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</si>
  <si>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</si>
  <si>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</si>
  <si>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</si>
  <si>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</si>
  <si>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</si>
  <si>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</si>
  <si>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</si>
  <si>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</si>
  <si>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</si>
  <si>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</si>
  <si>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</si>
  <si>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</si>
  <si>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</si>
  <si>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</si>
  <si>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</si>
  <si>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</si>
  <si>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</si>
  <si>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</si>
  <si>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</si>
  <si>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</si>
  <si>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</si>
  <si>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</si>
  <si>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</si>
  <si>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</si>
  <si>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</si>
  <si>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</si>
  <si>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</si>
  <si>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</si>
  <si>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</si>
  <si>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</si>
  <si>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</si>
  <si>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</si>
  <si>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</si>
  <si>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</si>
  <si>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</si>
  <si>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</si>
  <si>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</si>
  <si>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</si>
  <si>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</si>
  <si>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</si>
  <si>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</si>
  <si>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</si>
  <si>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</si>
  <si>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</si>
  <si>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</si>
  <si>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</si>
  <si>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</si>
  <si>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</si>
  <si>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</si>
  <si>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</si>
  <si>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</si>
  <si>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</si>
  <si>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</si>
  <si>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</si>
  <si>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</si>
  <si>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</si>
  <si>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</si>
  <si>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</si>
  <si>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</si>
  <si>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</si>
  <si>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</si>
  <si>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</si>
  <si>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</si>
  <si>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</si>
  <si>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</si>
  <si>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</si>
  <si>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</si>
  <si>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</si>
  <si>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</si>
  <si>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</si>
  <si>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</si>
  <si>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</si>
  <si>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</si>
  <si>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</si>
  <si>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</si>
  <si>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</si>
  <si>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</si>
  <si>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</si>
  <si>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</si>
  <si>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</si>
  <si>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</si>
  <si>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</si>
  <si>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</si>
  <si>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</si>
  <si>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</si>
  <si>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</si>
  <si>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</si>
  <si>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</si>
  <si>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</si>
  <si>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</si>
  <si>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</si>
  <si>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</si>
  <si>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</si>
  <si>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</si>
  <si>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</si>
  <si>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</si>
  <si>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</si>
  <si>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</si>
  <si>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</si>
  <si>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</si>
  <si>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</si>
  <si>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</si>
  <si>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</si>
  <si>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</si>
  <si>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</si>
  <si>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</si>
  <si>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</si>
  <si>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</si>
  <si>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</si>
  <si>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</si>
  <si>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</si>
  <si>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</si>
  <si>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</si>
  <si>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</si>
  <si>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</si>
  <si>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</si>
  <si>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</si>
  <si>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</si>
  <si>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</si>
  <si>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</si>
  <si>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</si>
  <si>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</si>
  <si>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</si>
  <si>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</si>
  <si>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</si>
  <si>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</si>
  <si>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</si>
  <si>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</si>
  <si>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</si>
  <si>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</si>
  <si>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</si>
  <si>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</si>
  <si>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</si>
  <si>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</si>
  <si>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</si>
  <si>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</si>
  <si>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</si>
  <si>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</si>
  <si>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</si>
  <si>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</si>
  <si>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</si>
  <si>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</si>
  <si>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</si>
  <si>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</si>
  <si>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</si>
  <si>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</si>
  <si>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</si>
  <si>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</si>
  <si>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</si>
  <si>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</si>
  <si>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</si>
  <si>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</si>
  <si>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</si>
  <si>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</si>
  <si>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</si>
  <si>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</si>
  <si>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</si>
  <si>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</si>
  <si>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</si>
  <si>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</si>
  <si>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</si>
  <si>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</si>
  <si>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</si>
  <si>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</si>
  <si>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</si>
  <si>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</si>
  <si>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</si>
  <si>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</si>
  <si>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</si>
  <si>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</si>
  <si>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</si>
  <si>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</si>
  <si>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</si>
  <si>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</si>
  <si>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</si>
  <si>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</si>
  <si>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</si>
  <si>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</si>
  <si>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</si>
  <si>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</si>
  <si>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</si>
  <si>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</si>
  <si>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</si>
  <si>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</si>
  <si>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</si>
  <si>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</si>
  <si>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</si>
  <si>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</si>
  <si>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</si>
  <si>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</si>
  <si>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</si>
  <si>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</si>
  <si>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</si>
  <si>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</si>
  <si>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</si>
  <si>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</si>
  <si>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</si>
  <si>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</si>
  <si>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</si>
  <si>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</si>
  <si>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</si>
  <si>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</si>
  <si>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</si>
  <si>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</si>
  <si>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</si>
  <si>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</si>
  <si>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</si>
  <si>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</si>
  <si>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</si>
  <si>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</si>
  <si>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</si>
  <si>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</si>
  <si>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</si>
  <si>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</si>
  <si>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</si>
  <si>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</si>
  <si>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</si>
  <si>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</si>
  <si>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</si>
  <si>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</si>
  <si>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</si>
  <si>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</si>
  <si>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</si>
  <si>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</si>
  <si>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</si>
  <si>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</si>
  <si>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</si>
  <si>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</si>
  <si>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</si>
  <si>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</si>
  <si>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</si>
  <si>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</si>
  <si>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</si>
  <si>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</si>
  <si>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</si>
  <si>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</si>
  <si>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</si>
  <si>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</si>
  <si>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</si>
  <si>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</si>
  <si>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</si>
  <si>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</si>
  <si>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</si>
  <si>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</si>
  <si>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</si>
  <si>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</si>
  <si>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</si>
  <si>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</si>
  <si>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</si>
  <si>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</si>
  <si>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</si>
  <si>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</si>
  <si>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</si>
  <si>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</si>
  <si>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</si>
  <si>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</si>
  <si>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</si>
  <si>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</si>
  <si>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</si>
  <si>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</si>
  <si>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</si>
  <si>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</si>
  <si>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</si>
  <si>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</si>
  <si>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</si>
  <si>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</si>
  <si>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</si>
  <si>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</si>
  <si>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</si>
  <si>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</si>
  <si>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</si>
  <si>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</si>
  <si>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</si>
  <si>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</si>
  <si>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</si>
  <si>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</si>
  <si>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</si>
  <si>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</si>
  <si>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</si>
  <si>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</si>
  <si>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</si>
  <si>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</si>
  <si>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</si>
  <si>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</si>
  <si>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</si>
  <si>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</si>
  <si>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</si>
  <si>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</si>
  <si>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</si>
  <si>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</si>
  <si>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</si>
  <si>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</si>
  <si>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</si>
  <si>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</si>
  <si>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</si>
  <si>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</si>
  <si>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</si>
  <si>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</si>
  <si>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</si>
  <si>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</si>
  <si>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</si>
  <si>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</si>
  <si>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</si>
  <si>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</si>
  <si>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</si>
  <si>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</si>
  <si>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</si>
  <si>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</si>
  <si>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</si>
  <si>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</si>
  <si>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</si>
  <si>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</si>
  <si>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</si>
  <si>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</si>
  <si>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</si>
  <si>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</si>
  <si>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</si>
  <si>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</si>
  <si>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</si>
  <si>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</si>
  <si>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</si>
  <si>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</si>
  <si>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</si>
  <si>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</si>
  <si>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</si>
  <si>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</si>
  <si>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</si>
  <si>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</si>
  <si>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</si>
  <si>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</si>
  <si>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</si>
  <si>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</si>
  <si>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</si>
  <si>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</si>
  <si>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</si>
  <si>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</si>
  <si>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</si>
  <si>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</si>
  <si>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</si>
  <si>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</si>
  <si>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</si>
  <si>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</si>
  <si>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</si>
  <si>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</si>
  <si>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</si>
  <si>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</si>
  <si>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</si>
  <si>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</si>
  <si>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</si>
  <si>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</si>
  <si>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</si>
  <si>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</si>
  <si>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</si>
  <si>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</si>
  <si>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</si>
  <si>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</si>
  <si>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</si>
  <si>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</si>
  <si>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</si>
  <si>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</si>
  <si>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</si>
  <si>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</si>
  <si>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</si>
  <si>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</si>
  <si>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</si>
  <si>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</si>
  <si>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</si>
  <si>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</si>
  <si>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</si>
  <si>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</si>
  <si>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</si>
  <si>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</si>
  <si>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</si>
  <si>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</si>
  <si>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</si>
  <si>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</si>
  <si>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</si>
  <si>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</si>
  <si>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</si>
  <si>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</si>
  <si>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</si>
  <si>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</si>
  <si>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</si>
  <si>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</si>
  <si>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</si>
  <si>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</si>
  <si>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</si>
  <si>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</si>
  <si>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</si>
  <si>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</si>
  <si>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</si>
  <si>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</si>
  <si>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</si>
  <si>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</si>
  <si>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</si>
  <si>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</si>
  <si>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</si>
  <si>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</si>
  <si>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</si>
  <si>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</si>
  <si>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</si>
  <si>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</si>
  <si>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</si>
  <si>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</si>
  <si>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</si>
  <si>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</si>
  <si>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</si>
  <si>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</si>
  <si>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</si>
  <si>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</si>
  <si>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</si>
  <si>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</si>
  <si>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</si>
  <si>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</si>
  <si>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</si>
  <si>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</si>
  <si>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</si>
  <si>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</si>
  <si>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</si>
  <si>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</si>
  <si>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</si>
  <si>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</si>
  <si>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</si>
  <si>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</si>
  <si>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</si>
  <si>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</si>
  <si>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</si>
  <si>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</si>
  <si>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</si>
  <si>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</si>
  <si>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</si>
  <si>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</si>
  <si>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</si>
  <si>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</si>
  <si>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</si>
  <si>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</si>
  <si>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</si>
  <si>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</si>
  <si>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</si>
  <si>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</si>
  <si>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</si>
  <si>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</si>
  <si>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</si>
  <si>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</si>
  <si>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</si>
  <si>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</si>
  <si>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</si>
  <si>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</si>
  <si>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</si>
  <si>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</si>
  <si>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</si>
  <si>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</si>
  <si>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</si>
  <si>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</si>
  <si>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</si>
  <si>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</si>
  <si>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</si>
  <si>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</si>
  <si>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</si>
  <si>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</si>
  <si>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</si>
  <si>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</si>
  <si>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</si>
  <si>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</si>
  <si>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</si>
  <si>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</si>
  <si>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</si>
  <si>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</si>
  <si>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</si>
  <si>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</si>
  <si>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</si>
  <si>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</si>
  <si>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</si>
  <si>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</si>
  <si>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</si>
  <si>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</si>
  <si>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</si>
  <si>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</si>
  <si>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</si>
  <si>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</si>
  <si>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</si>
  <si>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</si>
  <si>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</si>
  <si>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</si>
  <si>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</si>
  <si>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</si>
  <si>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</si>
  <si>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</si>
  <si>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</si>
  <si>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</si>
  <si>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</si>
  <si>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</si>
  <si>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</si>
  <si>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</si>
  <si>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</si>
  <si>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</si>
  <si>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</si>
  <si>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</si>
  <si>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</si>
  <si>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</si>
  <si>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</si>
  <si>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</si>
  <si>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</si>
  <si>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</si>
  <si>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</si>
  <si>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</si>
  <si>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</si>
  <si>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</si>
  <si>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</si>
  <si>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</si>
  <si>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</si>
  <si>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</si>
  <si>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</si>
  <si>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</si>
  <si>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</si>
  <si>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</si>
  <si>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</si>
  <si>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</si>
  <si>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</si>
  <si>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</si>
  <si>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</si>
  <si>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</si>
  <si>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</si>
  <si>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</si>
  <si>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</si>
  <si>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</si>
  <si>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</si>
  <si>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</si>
  <si>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</si>
  <si>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</si>
  <si>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</si>
  <si>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</si>
  <si>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</si>
  <si>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</si>
  <si>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</si>
  <si>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</si>
  <si>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</si>
  <si>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</si>
  <si>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</si>
  <si>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</si>
  <si>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</si>
  <si>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</si>
  <si>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</si>
  <si>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</si>
  <si>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</si>
  <si>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</si>
  <si>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</si>
  <si>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</si>
  <si>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</si>
  <si>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</si>
  <si>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</si>
  <si>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</si>
  <si>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</si>
  <si>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</si>
  <si>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</si>
  <si>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</si>
  <si>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</si>
  <si>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</si>
  <si>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</si>
  <si>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</si>
  <si>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</si>
  <si>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</si>
  <si>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</si>
  <si>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</si>
  <si>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</si>
  <si>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</si>
  <si>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</si>
  <si>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</si>
  <si>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</si>
  <si>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</si>
  <si>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</si>
  <si>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</si>
  <si>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</si>
  <si>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</si>
  <si>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</si>
  <si>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</si>
  <si>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</si>
  <si>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</si>
  <si>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</si>
  <si>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</si>
  <si>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</si>
  <si>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</si>
  <si>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</si>
  <si>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</si>
  <si>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</si>
  <si>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</si>
  <si>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</si>
  <si>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</si>
  <si>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</si>
  <si>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</si>
  <si>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</si>
  <si>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</si>
  <si>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</si>
  <si>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</si>
  <si>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</si>
  <si>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</si>
  <si>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</si>
  <si>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</si>
  <si>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</si>
  <si>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</si>
  <si>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</si>
  <si>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</si>
  <si>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</si>
  <si>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</si>
  <si>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</si>
  <si>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</si>
  <si>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</si>
  <si>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</si>
  <si>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</si>
  <si>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</si>
  <si>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</si>
  <si>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</si>
  <si>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</si>
  <si>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</si>
  <si>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</si>
  <si>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</si>
  <si>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</si>
  <si>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</si>
  <si>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</si>
  <si>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</si>
  <si>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</si>
  <si>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</si>
  <si>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</si>
  <si>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</si>
  <si>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</si>
  <si>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</si>
  <si>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</si>
  <si>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</si>
  <si>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</si>
  <si>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</si>
  <si>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</si>
  <si>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</si>
  <si>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</si>
  <si>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</si>
  <si>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</si>
  <si>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</si>
  <si>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</si>
  <si>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</si>
  <si>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</si>
  <si>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</si>
  <si>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</si>
  <si>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</si>
  <si>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</si>
  <si>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</si>
  <si>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</si>
  <si>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</si>
  <si>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</si>
  <si>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</si>
  <si>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</si>
  <si>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</si>
  <si>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</si>
  <si>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</si>
  <si>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</si>
  <si>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</si>
  <si>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</si>
  <si>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</si>
  <si>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</si>
  <si>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</si>
  <si>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</si>
  <si>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</si>
  <si>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</si>
  <si>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</si>
  <si>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</si>
  <si>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</si>
  <si>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</si>
  <si>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</si>
  <si>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</si>
  <si>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</si>
  <si>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</si>
  <si>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</si>
  <si>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</si>
  <si>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</si>
  <si>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</si>
  <si>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</si>
  <si>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</si>
  <si>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</si>
  <si>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</si>
  <si>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</si>
  <si>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</si>
  <si>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</si>
  <si>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</si>
  <si>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</si>
  <si>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</si>
  <si>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</si>
  <si>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</si>
  <si>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</si>
  <si>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</si>
  <si>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</si>
  <si>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</si>
  <si>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</si>
  <si>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</si>
  <si>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</si>
  <si>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</si>
  <si>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</si>
  <si>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</si>
  <si>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</si>
  <si>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</si>
  <si>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</si>
  <si>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</si>
  <si>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</si>
  <si>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</si>
  <si>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</si>
  <si>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</si>
  <si>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</si>
  <si>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</si>
  <si>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</si>
  <si>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</si>
  <si>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</si>
  <si>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</si>
  <si>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</si>
  <si>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</si>
  <si>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</si>
  <si>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</si>
  <si>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</si>
  <si>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</si>
  <si>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</si>
  <si>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</si>
  <si>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</si>
  <si>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</si>
  <si>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</si>
  <si>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</si>
  <si>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</si>
  <si>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</si>
  <si>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</si>
  <si>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</si>
  <si>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</si>
  <si>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</si>
  <si>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</si>
  <si>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</si>
  <si>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</si>
  <si>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</si>
  <si>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</si>
  <si>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</si>
  <si>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</si>
  <si>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</si>
  <si>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</si>
  <si>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</si>
  <si>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</si>
  <si>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</si>
  <si>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</si>
  <si>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</si>
  <si>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</si>
  <si>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</si>
  <si>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</si>
  <si>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</si>
  <si>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</si>
  <si>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</si>
  <si>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</si>
  <si>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</si>
  <si>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</si>
  <si>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</si>
  <si>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</si>
  <si>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</si>
  <si>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</si>
  <si>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</si>
  <si>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</si>
  <si>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</si>
  <si>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</si>
  <si>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</si>
  <si>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</si>
  <si>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</si>
  <si>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</si>
  <si>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</si>
  <si>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</si>
  <si>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</si>
  <si>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</si>
  <si>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</si>
  <si>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</si>
  <si>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</si>
  <si>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</si>
  <si>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</si>
  <si>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</si>
  <si>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</si>
  <si>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</si>
  <si>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</si>
  <si>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</si>
  <si>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</si>
  <si>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</si>
  <si>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</si>
  <si>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</si>
  <si>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</si>
  <si>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</si>
  <si>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</si>
  <si>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</si>
  <si>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</si>
  <si>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</si>
  <si>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</si>
  <si>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</si>
  <si>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</si>
  <si>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</si>
  <si>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</si>
  <si>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</si>
  <si>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</si>
  <si>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</si>
  <si>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</si>
  <si>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</si>
  <si>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</si>
  <si>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</si>
  <si>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</si>
  <si>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</si>
  <si>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</si>
  <si>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</si>
  <si>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</si>
  <si>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</si>
  <si>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</si>
  <si>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</si>
  <si>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</si>
  <si>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</si>
  <si>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</si>
  <si>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</si>
  <si>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</si>
  <si>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</si>
  <si>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</si>
  <si>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</si>
  <si>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</si>
  <si>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</si>
  <si>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</si>
  <si>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</si>
  <si>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</si>
  <si>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</si>
  <si>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</si>
  <si>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</si>
  <si>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</si>
  <si>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</si>
  <si>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</si>
  <si>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</si>
  <si>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</si>
  <si>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</si>
  <si>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</si>
  <si>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</si>
  <si>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</si>
  <si>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</si>
  <si>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</si>
  <si>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</si>
  <si>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</si>
  <si>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</si>
  <si>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</si>
  <si>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</si>
  <si>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</si>
  <si>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</si>
  <si>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</si>
  <si>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</si>
  <si>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</si>
  <si>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</si>
  <si>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</si>
  <si>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</si>
  <si>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</si>
  <si>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</si>
  <si>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</si>
  <si>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</si>
  <si>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</si>
  <si>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</si>
  <si>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</si>
  <si>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</si>
  <si>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</si>
  <si>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</si>
  <si>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</si>
  <si>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</si>
  <si>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</si>
  <si>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</si>
  <si>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</si>
  <si>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</si>
  <si>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</si>
  <si>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</si>
  <si>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</si>
  <si>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</si>
  <si>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</si>
  <si>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</si>
  <si>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</si>
  <si>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</si>
  <si>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</si>
  <si>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</si>
  <si>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</si>
  <si>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</si>
  <si>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</si>
  <si>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</si>
  <si>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</si>
  <si>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</si>
  <si>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</si>
  <si>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</si>
  <si>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</si>
  <si>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</si>
  <si>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</si>
  <si>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</si>
  <si>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</si>
  <si>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</si>
  <si>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</si>
  <si>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</si>
  <si>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</si>
  <si>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</si>
  <si>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</si>
  <si>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</si>
  <si>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</si>
  <si>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</si>
  <si>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</si>
  <si>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</si>
  <si>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</si>
  <si>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</si>
  <si>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</si>
  <si>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</si>
  <si>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</si>
  <si>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</si>
  <si>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</si>
  <si>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</si>
  <si>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</si>
  <si>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</si>
  <si>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</si>
  <si>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</si>
  <si>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</si>
  <si>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</si>
  <si>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</si>
  <si>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</si>
  <si>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</si>
  <si>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</si>
  <si>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</si>
  <si>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</si>
  <si>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</si>
  <si>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</si>
  <si>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</si>
  <si>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</si>
  <si>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</si>
  <si>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</si>
  <si>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</si>
  <si>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</si>
  <si>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</si>
  <si>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</si>
  <si>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</si>
  <si>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</si>
  <si>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</si>
  <si>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</si>
  <si>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</si>
  <si>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</si>
  <si>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</si>
  <si>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</si>
  <si>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</si>
  <si>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</si>
  <si>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</si>
  <si>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</si>
  <si>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</si>
  <si>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</si>
  <si>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</si>
  <si>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</si>
  <si>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</si>
  <si>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</si>
  <si>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</si>
  <si>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</si>
  <si>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</si>
  <si>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</si>
  <si>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</si>
  <si>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</si>
  <si>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</si>
  <si>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</si>
  <si>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</si>
  <si>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</si>
  <si>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</si>
  <si>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</si>
  <si>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</si>
  <si>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</si>
  <si>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</si>
  <si>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</si>
  <si>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</si>
  <si>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</si>
  <si>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</si>
  <si>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</si>
  <si>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</si>
  <si>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</si>
  <si>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</si>
  <si>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</si>
  <si>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</si>
  <si>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</si>
  <si>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</si>
  <si>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</si>
  <si>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</si>
  <si>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</si>
  <si>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</si>
  <si>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</si>
  <si>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</si>
  <si>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</si>
  <si>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</si>
  <si>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</si>
  <si>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</si>
  <si>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</si>
  <si>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</si>
  <si>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</si>
  <si>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</si>
  <si>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</si>
  <si>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</si>
  <si>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</si>
  <si>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</si>
  <si>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</si>
  <si>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</si>
  <si>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</si>
  <si>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</si>
  <si>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</si>
  <si>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</si>
  <si>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</si>
  <si>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</si>
  <si>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</si>
  <si>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</si>
  <si>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</si>
  <si>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</si>
  <si>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</si>
  <si>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</si>
  <si>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</si>
  <si>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</si>
  <si>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</si>
  <si>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</si>
  <si>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</si>
  <si>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</si>
  <si>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</si>
  <si>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</si>
  <si>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</si>
  <si>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</si>
  <si>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</si>
  <si>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</si>
  <si>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</si>
  <si>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</si>
  <si>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</si>
  <si>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</si>
  <si>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</si>
  <si>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</si>
  <si>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</si>
  <si>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</si>
  <si>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</si>
  <si>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</si>
  <si>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</si>
  <si>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</si>
  <si>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</si>
  <si>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</si>
  <si>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</si>
  <si>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</si>
  <si>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</si>
  <si>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</si>
  <si>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</si>
  <si>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</si>
  <si>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</si>
  <si>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</si>
  <si>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</si>
  <si>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</si>
  <si>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</si>
  <si>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</si>
  <si>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</si>
  <si>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</si>
  <si>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</si>
  <si>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</si>
  <si>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</si>
  <si>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</si>
  <si>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</si>
  <si>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</si>
  <si>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</si>
  <si>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</si>
  <si>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</si>
  <si>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</si>
  <si>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</si>
  <si>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</si>
  <si>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</si>
  <si>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</si>
  <si>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</si>
  <si>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</si>
  <si>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</si>
  <si>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</si>
  <si>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</si>
  <si>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</si>
  <si>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</si>
  <si>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</si>
  <si>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</si>
  <si>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</si>
  <si>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</si>
  <si>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</si>
  <si>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</si>
  <si>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</si>
  <si>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</si>
  <si>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</si>
  <si>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</si>
  <si>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</si>
  <si>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</si>
  <si>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</si>
  <si>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</si>
  <si>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</si>
  <si>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</si>
  <si>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</si>
  <si>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</si>
  <si>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</si>
  <si>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</si>
  <si>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</si>
  <si>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</si>
  <si>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</si>
  <si>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</si>
  <si>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</si>
  <si>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</si>
  <si>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</si>
  <si>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</si>
  <si>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</si>
  <si>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</si>
  <si>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</si>
  <si>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</si>
  <si>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</si>
  <si>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</si>
  <si>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</si>
  <si>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</si>
  <si>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</si>
  <si>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</si>
  <si>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</si>
  <si>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</si>
  <si>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</si>
  <si>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</si>
  <si>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</si>
  <si>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</si>
  <si>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</si>
  <si>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</si>
  <si>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</si>
  <si>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</si>
  <si>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</si>
  <si>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</si>
  <si>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</si>
  <si>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</si>
  <si>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</si>
  <si>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</si>
  <si>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</si>
  <si>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</si>
  <si>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</si>
  <si>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</si>
  <si>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</si>
  <si>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</si>
  <si>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</si>
  <si>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</si>
  <si>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</si>
  <si>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</si>
  <si>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</si>
  <si>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</si>
  <si>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</si>
  <si>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</si>
  <si>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</si>
  <si>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</si>
  <si>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</si>
  <si>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</si>
  <si>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</si>
  <si>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</si>
  <si>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</si>
  <si>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</si>
  <si>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</si>
  <si>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</si>
  <si>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</si>
  <si>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</si>
  <si>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</si>
  <si>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</si>
  <si>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</si>
  <si>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</si>
  <si>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</si>
  <si>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</si>
  <si>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</si>
  <si>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</si>
  <si>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</si>
  <si>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</si>
  <si>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</si>
  <si>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</si>
  <si>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</si>
  <si>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</si>
  <si>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</si>
  <si>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</si>
  <si>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</si>
  <si>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</si>
  <si>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</si>
  <si>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</si>
  <si>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</si>
  <si>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</si>
  <si>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</si>
  <si>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</si>
  <si>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</si>
  <si>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</si>
  <si>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</si>
  <si>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</si>
  <si>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</si>
  <si>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</si>
  <si>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</si>
  <si>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</si>
  <si>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</si>
  <si>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</si>
  <si>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</si>
  <si>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</si>
  <si>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</si>
  <si>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</si>
  <si>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</si>
  <si>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</si>
  <si>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</si>
  <si>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</si>
  <si>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</si>
  <si>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</si>
  <si>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</si>
  <si>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</si>
  <si>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</si>
  <si>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</si>
  <si>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</si>
  <si>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</si>
  <si>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</si>
  <si>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</si>
  <si>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</si>
  <si>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</si>
  <si>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</si>
  <si>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</si>
  <si>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</si>
  <si>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</si>
  <si>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</si>
  <si>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</si>
  <si>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</si>
  <si>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</si>
  <si>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</si>
  <si>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</si>
  <si>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</si>
  <si>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</si>
  <si>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</si>
  <si>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</si>
  <si>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</si>
  <si>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</si>
  <si>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</si>
  <si>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</si>
  <si>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</si>
  <si>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</si>
  <si>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</si>
  <si>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</si>
  <si>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</si>
  <si>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</si>
  <si>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</si>
  <si>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</si>
  <si>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</si>
  <si>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</si>
  <si>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</si>
  <si>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</si>
  <si>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</si>
  <si>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</si>
  <si>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</si>
  <si>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</si>
  <si>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</si>
  <si>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</si>
  <si>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</si>
  <si>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</si>
  <si>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</si>
  <si>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</si>
  <si>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</si>
  <si>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</si>
  <si>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</si>
  <si>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</si>
  <si>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</si>
  <si>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</si>
  <si>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</si>
  <si>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</si>
  <si>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</si>
  <si>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</si>
  <si>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</si>
  <si>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</si>
  <si>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</si>
  <si>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</si>
  <si>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</si>
  <si>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</si>
  <si>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</si>
  <si>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</si>
  <si>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</si>
  <si>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</si>
  <si>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</si>
  <si>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</si>
  <si>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</si>
  <si>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</si>
  <si>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</si>
  <si>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</si>
  <si>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</si>
  <si>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</si>
  <si>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</si>
  <si>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</si>
  <si>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</si>
  <si>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</si>
  <si>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</si>
  <si>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</si>
  <si>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</si>
  <si>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</si>
  <si>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</si>
  <si>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</si>
  <si>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</si>
  <si>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</si>
  <si>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</si>
  <si>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</si>
  <si>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</si>
  <si>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</si>
  <si>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</si>
  <si>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</si>
  <si>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</si>
  <si>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</si>
  <si>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</si>
  <si>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</si>
  <si>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</si>
  <si>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</si>
  <si>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</si>
  <si>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</si>
  <si>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</si>
  <si>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</si>
  <si>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</si>
  <si>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</si>
  <si>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</si>
  <si>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</si>
  <si>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</si>
  <si>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</si>
  <si>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</si>
  <si>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</si>
  <si>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</si>
  <si>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</si>
  <si>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</si>
  <si>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</si>
  <si>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</si>
  <si>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</si>
  <si>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</si>
  <si>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</si>
  <si>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</si>
  <si>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</si>
  <si>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</si>
  <si>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</si>
  <si>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</si>
  <si>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</si>
  <si>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</si>
  <si>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</si>
  <si>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</si>
  <si>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</si>
  <si>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</si>
  <si>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</si>
  <si>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</si>
  <si>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</si>
  <si>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</si>
  <si>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</si>
  <si>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</si>
  <si>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</si>
  <si>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</si>
  <si>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</si>
  <si>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</si>
  <si>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</si>
  <si>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</si>
  <si>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</si>
  <si>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</si>
  <si>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</si>
  <si>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</si>
  <si>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</si>
  <si>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</si>
  <si>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</si>
  <si>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</si>
  <si>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</si>
  <si>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</si>
  <si>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</si>
  <si>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</si>
  <si>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</si>
  <si>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</si>
  <si>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</si>
  <si>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</si>
  <si>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</si>
  <si>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</si>
  <si>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</si>
  <si>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</si>
  <si>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</si>
  <si>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</si>
  <si>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</si>
  <si>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</si>
  <si>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</si>
  <si>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</si>
  <si>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</si>
  <si>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</si>
  <si>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</si>
  <si>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</si>
  <si>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</si>
  <si>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</si>
  <si>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</si>
  <si>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</si>
  <si>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</si>
  <si>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</si>
  <si>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</si>
  <si>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</si>
  <si>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</si>
  <si>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</si>
  <si>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</si>
  <si>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</si>
  <si>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</si>
  <si>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</si>
  <si>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</si>
  <si>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</si>
  <si>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</si>
  <si>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</si>
  <si>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</si>
  <si>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</si>
  <si>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</si>
  <si>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</si>
  <si>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</si>
  <si>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</si>
  <si>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</si>
  <si>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</si>
  <si>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</si>
  <si>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</si>
  <si>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</si>
  <si>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</si>
  <si>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</si>
  <si>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</si>
  <si>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</si>
  <si>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</si>
  <si>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</si>
  <si>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</si>
  <si>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</si>
  <si>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</si>
  <si>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</si>
  <si>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</si>
  <si>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</si>
  <si>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</si>
  <si>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</si>
  <si>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</si>
  <si>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</si>
  <si>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</si>
  <si>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</si>
  <si>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</si>
  <si>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</si>
  <si>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</si>
  <si>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</si>
  <si>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</si>
  <si>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</si>
  <si>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</si>
  <si>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</si>
  <si>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</si>
  <si>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</si>
  <si>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</si>
  <si>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</si>
  <si>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</si>
  <si>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</si>
  <si>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</si>
  <si>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</si>
  <si>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</si>
  <si>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</si>
  <si>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</si>
  <si>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</si>
  <si>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</si>
  <si>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</si>
  <si>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</si>
  <si>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</si>
  <si>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</si>
  <si>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</si>
  <si>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</si>
  <si>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</si>
  <si>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</si>
  <si>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</si>
  <si>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</si>
  <si>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</si>
  <si>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</si>
  <si>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</si>
  <si>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</si>
  <si>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</si>
  <si>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</si>
  <si>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</si>
  <si>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</si>
  <si>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</si>
  <si>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</si>
  <si>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</si>
  <si>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</si>
  <si>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</si>
  <si>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</si>
  <si>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</si>
  <si>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</si>
  <si>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</si>
  <si>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</si>
  <si>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</si>
  <si>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</si>
  <si>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</si>
  <si>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</si>
  <si>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</si>
  <si>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</si>
  <si>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</si>
  <si>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</si>
  <si>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</si>
  <si>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</si>
  <si>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</si>
  <si>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</si>
  <si>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</si>
  <si>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</si>
  <si>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</si>
  <si>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</si>
  <si>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</si>
  <si>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</si>
  <si>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</si>
  <si>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</si>
  <si>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</si>
  <si>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</si>
  <si>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</si>
  <si>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</si>
  <si>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</si>
  <si>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</si>
  <si>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</si>
  <si>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</si>
  <si>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</si>
  <si>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</si>
  <si>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</si>
  <si>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</si>
  <si>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</si>
  <si>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</si>
  <si>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</si>
  <si>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</si>
  <si>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</si>
  <si>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</si>
  <si>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</si>
  <si>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</si>
  <si>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</si>
  <si>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</si>
  <si>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</si>
  <si>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</si>
  <si>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</si>
  <si>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</si>
  <si>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</si>
  <si>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</si>
  <si>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</si>
  <si>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</si>
  <si>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</si>
  <si>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</si>
  <si>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</si>
  <si>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</si>
  <si>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</si>
  <si>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</si>
  <si>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</si>
  <si>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</si>
  <si>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</si>
  <si>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</si>
  <si>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</si>
  <si>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</si>
  <si>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</si>
  <si>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</si>
  <si>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</si>
  <si>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</si>
  <si>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</si>
  <si>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</si>
  <si>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</si>
  <si>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</si>
  <si>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</si>
  <si>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</si>
  <si>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</si>
  <si>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</si>
  <si>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</si>
  <si>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</si>
  <si>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</si>
  <si>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</si>
  <si>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</si>
  <si>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</si>
  <si>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</si>
  <si>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</si>
  <si>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</si>
  <si>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</si>
  <si>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</si>
  <si>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</si>
  <si>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</si>
  <si>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</si>
  <si>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</si>
  <si>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</si>
  <si>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</si>
  <si>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</si>
  <si>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</si>
  <si>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</si>
  <si>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</si>
  <si>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</si>
  <si>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</si>
  <si>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</si>
  <si>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</si>
  <si>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</si>
  <si>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</si>
  <si>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</si>
  <si>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</si>
  <si>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</si>
  <si>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</si>
  <si>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</si>
  <si>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</si>
  <si>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</si>
  <si>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</si>
  <si>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</si>
  <si>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</si>
  <si>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</si>
  <si>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</si>
  <si>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</si>
  <si>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</si>
  <si>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</si>
  <si>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</si>
  <si>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</si>
  <si>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</si>
  <si>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</si>
  <si>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</si>
  <si>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</si>
  <si>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</si>
  <si>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</si>
  <si>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</si>
  <si>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</si>
  <si>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</si>
  <si>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</si>
  <si>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</si>
  <si>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</si>
  <si>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</si>
  <si>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</si>
  <si>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</si>
  <si>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</si>
  <si>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</si>
  <si>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</si>
  <si>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</si>
  <si>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</si>
  <si>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</si>
  <si>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</si>
  <si>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</si>
  <si>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</si>
  <si>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</si>
  <si>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</si>
  <si>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</si>
  <si>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</si>
  <si>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</si>
  <si>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</si>
  <si>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</si>
  <si>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</si>
  <si>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</si>
  <si>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</si>
  <si>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</si>
  <si>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</si>
  <si>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</si>
  <si>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</si>
  <si>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</si>
  <si>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</si>
  <si>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</si>
  <si>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</si>
  <si>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</si>
  <si>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</si>
  <si>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</si>
  <si>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</si>
  <si>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</si>
  <si>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</si>
  <si>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</si>
  <si>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</si>
  <si>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</si>
  <si>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</si>
  <si>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</si>
  <si>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</si>
  <si>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</si>
  <si>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</si>
  <si>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</si>
  <si>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</si>
  <si>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</si>
  <si>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</si>
  <si>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</si>
  <si>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</si>
  <si>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</si>
  <si>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</si>
  <si>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</si>
  <si>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</si>
  <si>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</si>
  <si>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</si>
  <si>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</si>
  <si>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</si>
  <si>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</si>
  <si>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</si>
  <si>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</si>
  <si>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</si>
  <si>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</si>
  <si>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</si>
  <si>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</si>
  <si>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</si>
  <si>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</si>
  <si>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</si>
  <si>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</si>
  <si>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</si>
  <si>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</si>
  <si>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</si>
  <si>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</si>
  <si>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</si>
  <si>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</si>
  <si>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</si>
  <si>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</si>
  <si>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</si>
  <si>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</si>
  <si>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</si>
  <si>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</si>
  <si>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</si>
  <si>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</si>
  <si>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</si>
  <si>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</si>
  <si>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</si>
  <si>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</si>
  <si>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</si>
  <si>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</si>
  <si>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</si>
  <si>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</si>
  <si>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</si>
  <si>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</si>
  <si>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</si>
  <si>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</si>
  <si>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</si>
  <si>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</si>
  <si>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</si>
  <si>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</si>
  <si>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</si>
  <si>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</si>
  <si>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</si>
  <si>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</si>
  <si>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</si>
  <si>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</si>
  <si>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</si>
  <si>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</si>
  <si>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</si>
  <si>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</si>
  <si>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</si>
  <si>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</si>
  <si>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</si>
  <si>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</si>
  <si>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</si>
  <si>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</si>
  <si>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</si>
  <si>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</si>
  <si>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</si>
  <si>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</si>
  <si>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</si>
  <si>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</si>
  <si>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</si>
  <si>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</si>
  <si>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</si>
  <si>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</si>
  <si>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</si>
  <si>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</si>
  <si>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</si>
  <si>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</si>
  <si>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</si>
  <si>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</si>
  <si>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</si>
  <si>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</si>
  <si>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</si>
  <si>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</si>
  <si>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</si>
  <si>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</si>
  <si>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</si>
  <si>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</si>
  <si>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</si>
  <si>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</si>
  <si>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</si>
  <si>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</si>
  <si>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</si>
  <si>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</si>
  <si>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</si>
  <si>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</si>
  <si>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</si>
  <si>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</si>
  <si>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</si>
  <si>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</si>
  <si>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</si>
  <si>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</si>
  <si>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</si>
  <si>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</si>
  <si>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</si>
  <si>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</si>
  <si>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</si>
  <si>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</si>
  <si>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</si>
  <si>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</si>
  <si>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</si>
  <si>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</si>
  <si>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</si>
  <si>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</si>
  <si>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</si>
  <si>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</si>
  <si>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</si>
  <si>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</si>
  <si>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</si>
  <si>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</si>
  <si>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</si>
  <si>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</si>
  <si>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</si>
  <si>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</si>
  <si>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</si>
  <si>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</si>
  <si>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</si>
  <si>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</si>
  <si>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</si>
  <si>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</si>
  <si>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</si>
  <si>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</si>
  <si>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</si>
  <si>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</si>
  <si>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</si>
  <si>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</si>
  <si>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</si>
  <si>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</si>
  <si>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</si>
  <si>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</si>
  <si>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</si>
  <si>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</si>
  <si>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</si>
  <si>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</si>
  <si>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</si>
  <si>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</si>
  <si>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</si>
  <si>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</si>
  <si>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</si>
  <si>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</si>
  <si>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</si>
  <si>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</si>
  <si>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</si>
  <si>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</si>
  <si>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</si>
  <si>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</si>
  <si>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</si>
  <si>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</si>
  <si>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</si>
  <si>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</si>
  <si>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</si>
  <si>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</si>
  <si>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</si>
  <si>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</si>
  <si>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</si>
  <si>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</si>
  <si>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</si>
  <si>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</si>
  <si>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</si>
  <si>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</si>
  <si>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</si>
  <si>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</si>
  <si>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</si>
  <si>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</si>
  <si>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</si>
  <si>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</si>
  <si>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</si>
  <si>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</si>
  <si>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</si>
  <si>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</si>
  <si>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</si>
  <si>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</si>
  <si>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</si>
  <si>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</si>
  <si>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</si>
  <si>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</si>
  <si>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</si>
  <si>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</si>
  <si>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</si>
  <si>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</si>
  <si>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</si>
  <si>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</si>
  <si>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</si>
  <si>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</si>
  <si>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</si>
  <si>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</si>
  <si>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</si>
  <si>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</si>
  <si>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</si>
  <si>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</si>
  <si>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</si>
  <si>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</si>
  <si>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</si>
  <si>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</si>
  <si>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</si>
  <si>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</si>
  <si>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</si>
  <si>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</si>
  <si>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</si>
  <si>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</si>
  <si>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</si>
  <si>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</si>
  <si>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</si>
  <si>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</si>
  <si>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</si>
  <si>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</si>
  <si>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</si>
  <si>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</si>
  <si>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</si>
  <si>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</si>
  <si>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</si>
  <si>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</si>
  <si>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</si>
  <si>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</si>
  <si>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</si>
  <si>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</si>
  <si>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</si>
  <si>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</si>
  <si>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</si>
  <si>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</si>
  <si>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</si>
  <si>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</si>
  <si>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</si>
  <si>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</si>
  <si>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</si>
  <si>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</si>
  <si>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</si>
  <si>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</si>
  <si>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</si>
  <si>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</si>
  <si>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</si>
  <si>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</si>
  <si>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</si>
  <si>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</si>
  <si>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</si>
  <si>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</si>
  <si>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</si>
  <si>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</si>
  <si>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</si>
  <si>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</si>
  <si>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</si>
  <si>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</si>
  <si>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</si>
  <si>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</si>
  <si>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</si>
  <si>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</si>
  <si>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</si>
  <si>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</si>
  <si>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</si>
  <si>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</si>
  <si>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</si>
  <si>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</si>
  <si>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</si>
  <si>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</si>
  <si>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</si>
  <si>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</si>
  <si>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</si>
  <si>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</si>
  <si>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</si>
  <si>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</si>
  <si>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</si>
  <si>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</si>
  <si>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</si>
  <si>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</si>
  <si>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</si>
  <si>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</si>
  <si>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</si>
  <si>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</si>
  <si>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</si>
  <si>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</si>
  <si>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</si>
  <si>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</si>
  <si>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</si>
  <si>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</si>
  <si>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</si>
  <si>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</si>
  <si>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</si>
  <si>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</si>
  <si>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</si>
  <si>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</si>
  <si>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</si>
  <si>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</si>
  <si>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</si>
  <si>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</si>
  <si>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</si>
  <si>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</si>
  <si>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</si>
  <si>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</si>
  <si>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</si>
  <si>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</si>
  <si>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</si>
  <si>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</si>
  <si>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</si>
  <si>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</si>
  <si>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</si>
  <si>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</si>
  <si>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</si>
  <si>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</si>
  <si>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</si>
  <si>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</si>
  <si>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</si>
  <si>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</si>
  <si>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</si>
  <si>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</si>
  <si>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</si>
  <si>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</si>
  <si>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</si>
  <si>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</si>
  <si>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</si>
  <si>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</si>
  <si>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</si>
  <si>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</si>
  <si>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</si>
  <si>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</si>
  <si>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</si>
  <si>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</si>
  <si>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</si>
  <si>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</si>
  <si>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</si>
  <si>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</si>
  <si>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</si>
  <si>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</si>
  <si>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</si>
  <si>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</si>
  <si>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</si>
  <si>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</si>
  <si>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</si>
  <si>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</si>
  <si>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</si>
  <si>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</si>
  <si>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</si>
  <si>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</si>
  <si>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</si>
  <si>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</si>
  <si>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</si>
  <si>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</si>
  <si>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</si>
  <si>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</si>
  <si>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</si>
  <si>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</si>
  <si>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</si>
  <si>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</si>
  <si>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</si>
  <si>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</si>
  <si>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</si>
  <si>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</si>
  <si>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</si>
  <si>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</si>
  <si>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</si>
  <si>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</si>
  <si>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</si>
  <si>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</si>
  <si>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</si>
  <si>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</si>
  <si>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</si>
  <si>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</si>
  <si>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</si>
  <si>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</si>
  <si>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</si>
  <si>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</si>
  <si>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</si>
  <si>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</si>
  <si>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</si>
  <si>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</si>
  <si>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</si>
  <si>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</si>
  <si>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</si>
  <si>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</si>
  <si>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</si>
  <si>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</si>
  <si>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</si>
  <si>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</si>
  <si>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</si>
  <si>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</si>
  <si>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</si>
  <si>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</si>
  <si>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</si>
  <si>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</si>
  <si>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</si>
  <si>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</si>
  <si>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</si>
  <si>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</si>
  <si>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</si>
  <si>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</si>
  <si>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</si>
  <si>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</si>
  <si>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</si>
  <si>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</si>
  <si>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</si>
  <si>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</si>
  <si>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</si>
  <si>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</si>
  <si>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</si>
  <si>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</si>
  <si>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</si>
  <si>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</si>
  <si>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</si>
  <si>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</si>
  <si>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</si>
  <si>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</si>
  <si>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</si>
  <si>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</si>
  <si>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</si>
  <si>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</si>
  <si>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</si>
  <si>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</si>
  <si>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</si>
  <si>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</si>
  <si>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</si>
  <si>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</si>
  <si>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</si>
  <si>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</si>
  <si>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</si>
  <si>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</si>
  <si>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</si>
  <si>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</si>
  <si>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</si>
  <si>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</si>
  <si>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</si>
  <si>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</si>
  <si>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</si>
  <si>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</si>
  <si>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</si>
  <si>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</si>
  <si>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</si>
  <si>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</si>
  <si>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</si>
  <si>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</si>
  <si>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</si>
  <si>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</si>
  <si>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</si>
  <si>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</si>
  <si>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</si>
  <si>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</si>
  <si>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</si>
  <si>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</si>
  <si>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</si>
  <si>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</si>
  <si>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</si>
  <si>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</si>
  <si>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</si>
  <si>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</si>
  <si>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</si>
  <si>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</si>
  <si>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</si>
  <si>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</si>
  <si>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</si>
  <si>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</si>
  <si>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</si>
  <si>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</si>
  <si>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</si>
  <si>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</si>
  <si>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</si>
  <si>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</si>
  <si>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</si>
  <si>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</si>
  <si>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</si>
  <si>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</si>
  <si>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</si>
  <si>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</si>
  <si>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</si>
  <si>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</si>
  <si>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</si>
  <si>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</si>
  <si>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</si>
  <si>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</si>
  <si>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</si>
  <si>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</si>
  <si>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</si>
  <si>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</si>
  <si>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</si>
  <si>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</si>
  <si>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</si>
  <si>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</si>
  <si>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</si>
  <si>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</si>
  <si>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</si>
  <si>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</si>
  <si>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</si>
  <si>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</si>
  <si>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</si>
  <si>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</si>
  <si>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</si>
  <si>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</si>
  <si>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</si>
  <si>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</si>
  <si>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</si>
  <si>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</si>
  <si>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</si>
  <si>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</si>
  <si>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</si>
  <si>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</si>
  <si>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</si>
  <si>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</si>
  <si>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</si>
  <si>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</si>
  <si>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</si>
  <si>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</si>
  <si>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</si>
  <si>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</si>
  <si>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</si>
  <si>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</si>
  <si>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</si>
  <si>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</si>
  <si>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</si>
  <si>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</si>
  <si>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</si>
  <si>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</si>
  <si>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</si>
  <si>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</si>
  <si>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</si>
  <si>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</si>
  <si>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</si>
  <si>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</si>
  <si>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</si>
  <si>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</si>
  <si>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</si>
  <si>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</si>
  <si>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</si>
  <si>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</si>
  <si>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</si>
  <si>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</si>
  <si>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</si>
  <si>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</si>
  <si>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</si>
  <si>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</si>
  <si>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</si>
  <si>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</si>
  <si>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</si>
  <si>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</si>
  <si>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</si>
  <si>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</si>
  <si>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</si>
  <si>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</si>
  <si>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</si>
  <si>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</si>
  <si>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</si>
  <si>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</si>
  <si>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</si>
  <si>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</si>
  <si>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</si>
  <si>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</si>
  <si>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</si>
  <si>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</si>
  <si>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</si>
  <si>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</si>
  <si>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</si>
  <si>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</si>
  <si>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</si>
  <si>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</si>
  <si>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</si>
  <si>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</si>
  <si>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</si>
  <si>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</si>
  <si>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</si>
  <si>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</si>
  <si>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</si>
  <si>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</si>
  <si>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</si>
  <si>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</si>
  <si>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</si>
  <si>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</si>
  <si>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</si>
  <si>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</si>
  <si>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</si>
  <si>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</si>
  <si>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</si>
  <si>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</si>
  <si>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</si>
  <si>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</si>
  <si>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</si>
  <si>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</si>
  <si>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</si>
  <si>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</si>
  <si>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</si>
  <si>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</si>
  <si>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</si>
  <si>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</si>
  <si>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</si>
  <si>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</si>
  <si>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</si>
  <si>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</si>
  <si>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</si>
  <si>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</si>
  <si>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</si>
  <si>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</si>
  <si>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</si>
  <si>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</si>
  <si>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</si>
  <si>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</si>
  <si>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</si>
  <si>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</si>
  <si>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</si>
  <si>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</si>
  <si>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</si>
  <si>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</si>
  <si>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</si>
  <si>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</si>
  <si>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</si>
  <si>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</si>
  <si>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</si>
  <si>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</si>
  <si>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</si>
  <si>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</si>
  <si>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</si>
  <si>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</si>
  <si>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</si>
  <si>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</si>
  <si>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</si>
  <si>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</si>
  <si>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</si>
  <si>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</si>
  <si>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</si>
  <si>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</si>
  <si>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</si>
  <si>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</si>
  <si>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</si>
  <si>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</si>
  <si>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</si>
  <si>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</si>
  <si>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</si>
  <si>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</si>
  <si>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</si>
  <si>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</si>
  <si>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</si>
  <si>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</si>
  <si>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</si>
  <si>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</si>
  <si>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</si>
  <si>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</si>
  <si>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</si>
  <si>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</si>
  <si>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</si>
  <si>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</si>
  <si>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</si>
  <si>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</si>
  <si>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</si>
  <si>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</si>
  <si>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</si>
  <si>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</si>
  <si>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</si>
  <si>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</si>
  <si>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</si>
  <si>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</si>
  <si>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</si>
  <si>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</si>
  <si>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</si>
  <si>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</si>
  <si>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</si>
  <si>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</si>
  <si>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</si>
  <si>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</si>
  <si>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</si>
  <si>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</si>
  <si>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</si>
  <si>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</si>
  <si>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</si>
  <si>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</si>
  <si>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</si>
  <si>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</si>
  <si>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</si>
  <si>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</si>
  <si>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</si>
  <si>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</si>
  <si>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</si>
  <si>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</si>
  <si>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</si>
  <si>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</si>
  <si>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</si>
  <si>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</si>
  <si>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</si>
  <si>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</si>
  <si>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</si>
  <si>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</si>
  <si>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</si>
  <si>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</si>
  <si>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</si>
  <si>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</si>
  <si>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</si>
  <si>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</si>
  <si>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</si>
  <si>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</si>
  <si>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</si>
  <si>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</si>
  <si>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</si>
  <si>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</si>
  <si>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</si>
  <si>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</si>
  <si>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</si>
  <si>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</si>
  <si>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</si>
  <si>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</si>
  <si>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</si>
  <si>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</si>
  <si>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</si>
  <si>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</si>
  <si>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</si>
  <si>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</si>
  <si>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</si>
  <si>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</si>
  <si>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</si>
  <si>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</si>
  <si>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</si>
  <si>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</si>
  <si>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</si>
  <si>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</si>
  <si>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</si>
  <si>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</si>
  <si>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</si>
  <si>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</si>
  <si>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</si>
  <si>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</si>
  <si>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</si>
  <si>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</si>
  <si>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</si>
  <si>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</si>
  <si>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</si>
  <si>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</si>
  <si>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</si>
  <si>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</si>
  <si>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</si>
  <si>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</si>
  <si>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</si>
  <si>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</si>
  <si>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</si>
  <si>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</si>
  <si>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</si>
  <si>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</si>
  <si>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</si>
  <si>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</si>
  <si>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</si>
  <si>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</si>
  <si>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</si>
  <si>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</si>
  <si>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</si>
  <si>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</si>
  <si>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</si>
  <si>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</si>
  <si>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</si>
  <si>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</si>
  <si>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</si>
  <si>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</si>
  <si>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</si>
  <si>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</si>
  <si>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</si>
  <si>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</si>
  <si>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</si>
  <si>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</si>
  <si>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</si>
  <si>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</si>
  <si>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</si>
  <si>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</si>
  <si>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</si>
  <si>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</si>
  <si>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</si>
  <si>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</si>
  <si>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</si>
  <si>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</si>
  <si>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</si>
  <si>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</si>
  <si>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</si>
  <si>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</si>
  <si>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</si>
  <si>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</si>
  <si>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</si>
  <si>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</si>
  <si>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</si>
  <si>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</si>
  <si>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</si>
  <si>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</si>
  <si>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</si>
  <si>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</si>
  <si>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</si>
  <si>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</si>
  <si>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</si>
  <si>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</si>
  <si>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</si>
  <si>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</si>
  <si>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</si>
  <si>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</si>
  <si>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</si>
  <si>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</si>
  <si>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</si>
  <si>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</si>
  <si>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</si>
  <si>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</si>
  <si>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</si>
  <si>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</si>
  <si>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</si>
  <si>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</si>
  <si>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</si>
  <si>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</si>
  <si>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</si>
  <si>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</si>
  <si>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</si>
  <si>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</si>
  <si>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</si>
  <si>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</si>
  <si>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</si>
  <si>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</si>
  <si>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</si>
  <si>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</si>
  <si>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</si>
  <si>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</si>
  <si>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</si>
  <si>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</si>
  <si>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</si>
  <si>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</si>
  <si>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</si>
  <si>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</si>
  <si>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</si>
  <si>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</si>
  <si>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</si>
  <si>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</si>
  <si>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</si>
  <si>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</si>
  <si>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</si>
  <si>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</si>
  <si>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</si>
  <si>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</si>
  <si>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</si>
  <si>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</si>
  <si>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</si>
  <si>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</si>
  <si>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</si>
  <si>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</si>
  <si>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</si>
  <si>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</si>
  <si>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</si>
  <si>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</si>
  <si>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</si>
  <si>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</si>
  <si>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</si>
  <si>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</si>
  <si>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</si>
  <si>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</si>
  <si>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</si>
  <si>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</si>
  <si>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</si>
  <si>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</si>
  <si>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</si>
  <si>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</si>
  <si>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</si>
  <si>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</si>
  <si>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</si>
  <si>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</si>
  <si>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</si>
  <si>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</si>
  <si>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</si>
  <si>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</si>
  <si>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</si>
  <si>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</si>
  <si>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</si>
  <si>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</si>
  <si>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</si>
  <si>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</si>
  <si>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</si>
  <si>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</si>
  <si>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</si>
  <si>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</si>
  <si>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</si>
  <si>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</si>
  <si>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</si>
  <si>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</si>
  <si>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</si>
  <si>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</si>
  <si>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</si>
  <si>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</si>
  <si>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</si>
  <si>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</si>
  <si>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</si>
  <si>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</si>
  <si>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</si>
  <si>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</si>
  <si>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</si>
  <si>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</si>
  <si>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</si>
  <si>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</si>
  <si>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</si>
  <si>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</si>
  <si>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</si>
  <si>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</si>
  <si>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</si>
  <si>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</si>
  <si>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</si>
  <si>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</si>
  <si>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</si>
  <si>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</si>
  <si>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</si>
  <si>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</si>
  <si>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</si>
  <si>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</si>
  <si>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</si>
  <si>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</si>
  <si>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</si>
  <si>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</si>
  <si>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</si>
  <si>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</si>
  <si>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</si>
  <si>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</si>
  <si>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</si>
  <si>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</si>
  <si>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</si>
  <si>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</si>
  <si>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</si>
  <si>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</si>
  <si>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</si>
  <si>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</si>
  <si>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</si>
  <si>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</si>
  <si>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</si>
  <si>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</si>
  <si>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</si>
  <si>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</si>
  <si>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</si>
  <si>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</si>
  <si>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</si>
  <si>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</si>
  <si>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</si>
  <si>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</si>
  <si>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</si>
  <si>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</si>
  <si>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</si>
  <si>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</si>
  <si>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</si>
  <si>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</si>
  <si>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</si>
  <si>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</si>
  <si>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</si>
  <si>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</si>
  <si>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</si>
  <si>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</si>
  <si>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</si>
  <si>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</si>
  <si>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</si>
  <si>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</si>
  <si>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</si>
  <si>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</si>
  <si>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</si>
  <si>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</si>
  <si>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</si>
  <si>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</si>
  <si>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</si>
  <si>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</si>
  <si>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</si>
  <si>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</si>
  <si>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</si>
  <si>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</si>
  <si>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</si>
  <si>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</si>
  <si>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</si>
  <si>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</si>
  <si>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</si>
  <si>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</si>
  <si>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</si>
  <si>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</si>
  <si>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</si>
  <si>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</si>
  <si>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</si>
  <si>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</si>
  <si>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</si>
  <si>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</si>
  <si>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</si>
  <si>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</si>
  <si>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</si>
  <si>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</si>
  <si>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</si>
  <si>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</si>
  <si>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</si>
  <si>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</si>
  <si>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</si>
  <si>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</si>
  <si>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</si>
  <si>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</si>
  <si>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</si>
  <si>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</si>
  <si>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</si>
  <si>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</si>
  <si>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</si>
  <si>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</si>
  <si>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</si>
  <si>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</si>
  <si>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</si>
  <si>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</si>
  <si>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</si>
  <si>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</si>
  <si>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</si>
  <si>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</si>
  <si>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</si>
  <si>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</si>
  <si>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</si>
  <si>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</si>
  <si>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</si>
  <si>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</si>
  <si>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</si>
  <si>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</si>
  <si>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</si>
  <si>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</si>
  <si>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</si>
  <si>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</si>
  <si>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</si>
  <si>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</si>
  <si>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</si>
  <si>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</si>
  <si>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</si>
  <si>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</si>
  <si>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</si>
  <si>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</si>
  <si>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</si>
  <si>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</si>
  <si>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</si>
  <si>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</si>
  <si>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</si>
  <si>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</si>
  <si>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</si>
  <si>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</si>
  <si>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</si>
  <si>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</si>
  <si>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</si>
  <si>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</si>
  <si>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</si>
  <si>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</si>
  <si>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</si>
  <si>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</si>
  <si>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</si>
  <si>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</si>
  <si>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</si>
  <si>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</si>
  <si>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</si>
  <si>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</si>
  <si>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</si>
  <si>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</si>
  <si>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</si>
  <si>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</si>
  <si>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</si>
  <si>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</si>
  <si>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</si>
  <si>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</si>
  <si>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</si>
  <si>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</si>
  <si>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</si>
  <si>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</si>
  <si>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</si>
  <si>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</si>
  <si>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</si>
  <si>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</si>
  <si>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</si>
  <si>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</si>
  <si>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</si>
  <si>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</si>
  <si>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</si>
  <si>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</si>
  <si>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</si>
  <si>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</si>
  <si>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</si>
  <si>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</si>
  <si>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</si>
  <si>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</si>
  <si>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</si>
  <si>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</si>
  <si>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</si>
  <si>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</si>
  <si>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</si>
  <si>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</si>
  <si>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</si>
  <si>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</si>
  <si>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</si>
  <si>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</si>
  <si>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</si>
  <si>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</si>
  <si>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</si>
  <si>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</si>
  <si>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</si>
  <si>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</si>
  <si>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</si>
  <si>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</si>
  <si>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</si>
  <si>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</si>
  <si>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</si>
  <si>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</si>
  <si>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</si>
  <si>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</si>
  <si>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</si>
  <si>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</si>
  <si>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</si>
  <si>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</si>
  <si>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</si>
  <si>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</si>
  <si>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</si>
  <si>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</si>
  <si>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</si>
  <si>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</si>
  <si>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</si>
  <si>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</si>
  <si>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</si>
  <si>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</si>
  <si>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</si>
  <si>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</si>
  <si>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</si>
  <si>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</si>
  <si>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</si>
  <si>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</si>
  <si>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</si>
  <si>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</si>
  <si>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</si>
  <si>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</si>
  <si>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</si>
  <si>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</si>
  <si>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</si>
  <si>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</si>
  <si>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</si>
  <si>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</si>
  <si>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</si>
  <si>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</si>
  <si>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</si>
  <si>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</si>
  <si>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</si>
  <si>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</si>
  <si>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</si>
  <si>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</si>
  <si>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</si>
  <si>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</si>
  <si>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</si>
  <si>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</si>
  <si>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</si>
  <si>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</si>
  <si>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</si>
  <si>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</si>
  <si>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</si>
  <si>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</si>
  <si>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</si>
  <si>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</si>
  <si>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</si>
  <si>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</si>
  <si>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</si>
  <si>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</si>
  <si>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</si>
  <si>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</si>
  <si>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</si>
  <si>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</si>
  <si>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</si>
  <si>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</si>
  <si>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</si>
  <si>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</si>
  <si>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</si>
  <si>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</si>
  <si>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</si>
  <si>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</si>
  <si>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</si>
  <si>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</si>
  <si>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</si>
  <si>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</si>
  <si>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</si>
  <si>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</si>
  <si>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</si>
  <si>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</si>
  <si>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</si>
  <si>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</si>
  <si>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</si>
  <si>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</si>
  <si>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</si>
  <si>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</si>
  <si>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</si>
  <si>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</si>
  <si>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</si>
  <si>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</si>
  <si>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</si>
  <si>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</si>
  <si>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</si>
  <si>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</si>
  <si>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</si>
  <si>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</si>
  <si>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</si>
  <si>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</si>
  <si>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</si>
  <si>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</si>
  <si>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</si>
  <si>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</si>
  <si>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</si>
  <si>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</si>
  <si>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</si>
  <si>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</si>
  <si>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</si>
  <si>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</si>
  <si>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</si>
  <si>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</si>
  <si>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</si>
  <si>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</si>
  <si>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</si>
  <si>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</si>
  <si>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</si>
  <si>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</si>
  <si>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</si>
  <si>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</si>
  <si>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</si>
  <si>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</si>
  <si>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</si>
  <si>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</si>
  <si>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</si>
  <si>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</si>
  <si>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</si>
  <si>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</si>
  <si>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</si>
  <si>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</si>
  <si>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</si>
  <si>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</si>
  <si>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</si>
  <si>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</si>
  <si>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</si>
  <si>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</si>
  <si>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</si>
  <si>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</si>
  <si>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</si>
  <si>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</si>
  <si>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</si>
  <si>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</si>
  <si>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</si>
  <si>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</si>
  <si>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</si>
  <si>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</si>
  <si>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</si>
  <si>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</si>
  <si>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</si>
  <si>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</si>
  <si>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</si>
  <si>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</si>
  <si>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</si>
  <si>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</si>
  <si>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</si>
  <si>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</si>
  <si>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</si>
  <si>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</si>
  <si>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</si>
  <si>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</si>
  <si>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</si>
  <si>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</si>
  <si>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</si>
  <si>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</si>
  <si>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</si>
  <si>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</si>
  <si>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</si>
  <si>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</si>
  <si>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</si>
  <si>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</si>
  <si>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</si>
  <si>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</si>
  <si>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</si>
  <si>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</si>
  <si>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</si>
  <si>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</si>
  <si>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</si>
  <si>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</si>
  <si>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</si>
  <si>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</si>
  <si>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</si>
  <si>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</si>
  <si>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</si>
  <si>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</si>
  <si>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</si>
  <si>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</si>
  <si>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</si>
  <si>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</si>
  <si>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</si>
  <si>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</si>
  <si>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</si>
  <si>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</si>
  <si>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</si>
  <si>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</si>
  <si>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</si>
  <si>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</si>
  <si>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</si>
  <si>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</si>
  <si>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</si>
  <si>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</si>
  <si>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</si>
  <si>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</si>
  <si>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</si>
  <si>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</si>
  <si>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</si>
  <si>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</si>
  <si>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</si>
  <si>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</si>
  <si>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</si>
  <si>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</si>
  <si>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</si>
  <si>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</si>
  <si>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</si>
  <si>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</si>
  <si>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</si>
  <si>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</si>
  <si>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</si>
  <si>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</si>
  <si>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</si>
  <si>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</si>
  <si>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</si>
  <si>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</si>
  <si>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</si>
  <si>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</si>
  <si>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</si>
  <si>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</si>
  <si>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</si>
  <si>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</si>
  <si>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</si>
  <si>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</si>
  <si>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</si>
  <si>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</si>
  <si>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</si>
  <si>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</si>
  <si>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</si>
  <si>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</si>
  <si>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</si>
  <si>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</si>
  <si>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</si>
  <si>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</si>
  <si>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</si>
  <si>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</si>
  <si>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</si>
  <si>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</si>
  <si>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</si>
  <si>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</si>
  <si>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</si>
  <si>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</si>
  <si>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</si>
  <si>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</si>
  <si>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</si>
  <si>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</si>
  <si>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</si>
  <si>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</si>
  <si>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</si>
  <si>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</si>
  <si>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</si>
  <si>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</si>
  <si>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</si>
  <si>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</si>
  <si>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</si>
  <si>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</si>
  <si>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</si>
  <si>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</si>
  <si>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</si>
  <si>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</si>
  <si>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</si>
  <si>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</si>
  <si>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</si>
  <si>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</si>
  <si>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</si>
  <si>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</si>
  <si>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</si>
  <si>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</si>
  <si>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</si>
  <si>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</si>
  <si>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</si>
  <si>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</si>
  <si>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</si>
  <si>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</si>
  <si>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</si>
  <si>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</si>
  <si>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</si>
  <si>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</si>
  <si>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</si>
  <si>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</si>
  <si>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</si>
  <si>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</si>
  <si>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</si>
  <si>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</si>
  <si>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</si>
  <si>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</si>
  <si>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</si>
  <si>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</si>
  <si>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</si>
  <si>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</si>
  <si>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</si>
  <si>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</si>
  <si>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</si>
  <si>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</si>
  <si>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</si>
  <si>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</si>
  <si>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</si>
  <si>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</si>
  <si>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</si>
  <si>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</si>
  <si>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</si>
  <si>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</si>
  <si>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</si>
  <si>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</si>
  <si>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</si>
  <si>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</si>
  <si>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</si>
  <si>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</si>
  <si>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</si>
  <si>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</si>
  <si>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</si>
  <si>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</si>
  <si>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</si>
  <si>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</si>
  <si>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</si>
  <si>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</si>
  <si>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</si>
  <si>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</si>
  <si>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</si>
  <si>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</si>
  <si>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</si>
  <si>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</si>
  <si>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</si>
  <si>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</si>
  <si>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</si>
  <si>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</si>
  <si>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</si>
  <si>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</si>
  <si>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</si>
  <si>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</si>
  <si>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</si>
  <si>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</si>
  <si>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</si>
  <si>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</si>
  <si>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</si>
  <si>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</si>
  <si>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</si>
  <si>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</si>
  <si>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</si>
  <si>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</si>
  <si>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</si>
  <si>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</si>
  <si>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</si>
  <si>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</si>
  <si>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</si>
  <si>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</si>
  <si>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</si>
  <si>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</si>
  <si>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</si>
  <si>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</si>
  <si>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</si>
  <si>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</si>
  <si>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</si>
  <si>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</si>
  <si>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</si>
  <si>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</si>
  <si>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</si>
  <si>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</si>
  <si>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</si>
  <si>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</si>
  <si>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</si>
  <si>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</si>
  <si>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</si>
  <si>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</si>
  <si>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</si>
  <si>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</si>
  <si>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</si>
  <si>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</si>
  <si>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</si>
  <si>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</si>
  <si>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</si>
  <si>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</si>
  <si>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</si>
  <si>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</si>
  <si>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</si>
  <si>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</si>
  <si>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</si>
  <si>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</si>
  <si>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</si>
  <si>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</si>
  <si>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</si>
  <si>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</si>
  <si>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</si>
  <si>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</si>
  <si>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</si>
  <si>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</si>
  <si>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</si>
  <si>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</si>
  <si>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</si>
  <si>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</si>
  <si>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</si>
  <si>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</si>
  <si>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</si>
  <si>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</si>
  <si>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</si>
  <si>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</si>
  <si>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</si>
  <si>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</si>
  <si>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</si>
  <si>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</si>
  <si>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</si>
  <si>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</si>
  <si>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</si>
  <si>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</si>
  <si>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</si>
  <si>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</si>
  <si>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</si>
  <si>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</si>
  <si>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</si>
  <si>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</si>
  <si>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</si>
  <si>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</si>
  <si>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</si>
  <si>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</si>
  <si>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</si>
  <si>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</si>
  <si>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</si>
  <si>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</si>
  <si>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</si>
  <si>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</si>
  <si>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</si>
  <si>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</si>
  <si>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</si>
  <si>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</si>
  <si>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</si>
  <si>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</si>
  <si>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</si>
  <si>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</si>
  <si>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</si>
  <si>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</si>
  <si>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</si>
  <si>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</si>
  <si>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</si>
  <si>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</si>
  <si>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</si>
  <si>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</si>
  <si>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</si>
  <si>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</si>
  <si>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</si>
  <si>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</si>
  <si>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</si>
  <si>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</si>
  <si>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</si>
  <si>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</si>
  <si>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</si>
  <si>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</si>
  <si>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</si>
  <si>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</si>
  <si>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</si>
  <si>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</si>
  <si>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</si>
  <si>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</si>
  <si>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</si>
  <si>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</si>
  <si>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</si>
  <si>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</si>
  <si>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</si>
  <si>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</si>
  <si>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</si>
  <si>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</si>
  <si>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</si>
  <si>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</si>
  <si>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</si>
  <si>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</si>
  <si>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</si>
  <si>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</si>
  <si>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</si>
  <si>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</si>
  <si>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</si>
  <si>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</si>
  <si>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</si>
  <si>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</si>
  <si>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</si>
  <si>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</si>
  <si>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</si>
  <si>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</si>
  <si>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</si>
  <si>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</si>
  <si>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</si>
  <si>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</si>
  <si>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</si>
  <si>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</si>
  <si>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</si>
  <si>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</si>
  <si>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</si>
  <si>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</si>
  <si>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</si>
  <si>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</si>
  <si>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</si>
  <si>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</si>
  <si>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</si>
  <si>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</si>
  <si>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</si>
  <si>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</si>
  <si>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</si>
  <si>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</si>
  <si>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</si>
  <si>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</si>
  <si>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</si>
  <si>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</si>
  <si>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</si>
  <si>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</si>
  <si>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</si>
  <si>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</si>
  <si>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</si>
  <si>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</si>
  <si>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</si>
  <si>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</si>
  <si>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</si>
  <si>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</si>
  <si>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</si>
  <si>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</si>
  <si>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</si>
  <si>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</si>
  <si>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</si>
  <si>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</si>
  <si>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</si>
  <si>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</si>
  <si>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</si>
  <si>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</si>
  <si>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</si>
  <si>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</si>
  <si>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</si>
  <si>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</si>
  <si>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</si>
  <si>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</si>
  <si>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</si>
  <si>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</si>
  <si>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</si>
  <si>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</si>
  <si>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</si>
  <si>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</si>
  <si>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</si>
  <si>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</si>
  <si>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</si>
  <si>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</si>
  <si>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</si>
  <si>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</si>
  <si>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</si>
  <si>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</si>
  <si>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</si>
  <si>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</si>
  <si>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</si>
  <si>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</si>
  <si>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</si>
  <si>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</si>
  <si>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</si>
  <si>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</si>
  <si>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</si>
  <si>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</si>
  <si>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</si>
  <si>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</si>
  <si>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</si>
  <si>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</si>
  <si>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</si>
  <si>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</si>
  <si>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</si>
  <si>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</si>
  <si>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</si>
  <si>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</si>
  <si>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</si>
  <si>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</si>
  <si>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</si>
  <si>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</si>
  <si>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</si>
  <si>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</si>
  <si>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</si>
  <si>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</si>
  <si>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</si>
  <si>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</si>
  <si>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</si>
  <si>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</si>
  <si>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</si>
  <si>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</si>
  <si>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</si>
  <si>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</si>
  <si>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</si>
  <si>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</si>
  <si>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</si>
  <si>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</si>
  <si>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</si>
  <si>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</si>
  <si>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</si>
  <si>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</si>
  <si>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</si>
  <si>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</si>
  <si>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</si>
  <si>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</si>
  <si>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</si>
  <si>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</si>
  <si>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</si>
  <si>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</si>
  <si>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</si>
  <si>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</si>
  <si>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</si>
  <si>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</si>
  <si>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</si>
  <si>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</si>
  <si>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</si>
  <si>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</si>
  <si>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</si>
  <si>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</si>
  <si>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</si>
  <si>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</si>
  <si>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</si>
  <si>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</si>
  <si>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</si>
  <si>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</si>
  <si>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</si>
  <si>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</si>
  <si>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</si>
  <si>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</si>
  <si>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</si>
  <si>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</si>
  <si>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</si>
  <si>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</si>
  <si>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</si>
  <si>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</si>
  <si>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</si>
  <si>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</si>
  <si>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</si>
  <si>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</si>
  <si>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</si>
  <si>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</si>
  <si>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</si>
  <si>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</si>
  <si>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</si>
  <si>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</si>
  <si>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</si>
  <si>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</si>
  <si>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</si>
  <si>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</si>
  <si>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</si>
  <si>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</si>
  <si>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</si>
  <si>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</si>
  <si>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</si>
  <si>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</si>
  <si>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</si>
  <si>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</si>
  <si>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</si>
  <si>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</si>
  <si>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</si>
  <si>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</si>
  <si>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</si>
  <si>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</si>
  <si>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</si>
  <si>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</si>
  <si>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</si>
  <si>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</si>
  <si>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</si>
  <si>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</si>
  <si>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</si>
  <si>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</si>
  <si>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</si>
  <si>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</si>
  <si>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</si>
  <si>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</si>
  <si>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</si>
  <si>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</si>
  <si>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</si>
  <si>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</si>
  <si>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</si>
  <si>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</si>
  <si>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</si>
  <si>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</si>
  <si>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</si>
  <si>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</si>
  <si>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</si>
  <si>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</si>
  <si>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</si>
  <si>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</si>
  <si>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</si>
  <si>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</si>
  <si>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</si>
  <si>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</si>
  <si>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</si>
  <si>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</si>
  <si>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</si>
  <si>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</si>
  <si>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</si>
  <si>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</si>
  <si>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</si>
  <si>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</si>
  <si>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</si>
  <si>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</si>
  <si>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</si>
  <si>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</si>
  <si>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</si>
  <si>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</si>
  <si>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</si>
  <si>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</si>
  <si>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</si>
  <si>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</si>
  <si>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</si>
  <si>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</si>
  <si>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</si>
  <si>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</si>
  <si>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</si>
  <si>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</si>
  <si>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</si>
  <si>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</si>
  <si>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</si>
  <si>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</si>
  <si>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</si>
  <si>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</si>
  <si>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</si>
  <si>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</si>
  <si>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</si>
  <si>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</si>
  <si>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</si>
  <si>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</si>
  <si>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</si>
  <si>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</si>
  <si>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</si>
  <si>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</si>
  <si>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</si>
  <si>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</si>
  <si>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</si>
  <si>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</si>
  <si>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</si>
  <si>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</si>
  <si>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</si>
  <si>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</si>
  <si>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</si>
  <si>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</si>
  <si>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</si>
  <si>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</si>
  <si>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</si>
  <si>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</si>
  <si>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</si>
  <si>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</si>
  <si>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</si>
  <si>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</si>
  <si>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</si>
  <si>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</si>
  <si>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</si>
  <si>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</si>
  <si>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</si>
  <si>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</si>
  <si>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</si>
  <si>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</si>
  <si>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</si>
  <si>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</si>
  <si>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</si>
  <si>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</si>
  <si>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</si>
  <si>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</si>
  <si>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</si>
  <si>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</si>
  <si>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</si>
  <si>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</si>
  <si>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</si>
  <si>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</si>
  <si>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</si>
  <si>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</si>
  <si>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</si>
  <si>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</si>
  <si>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</si>
  <si>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</si>
  <si>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</si>
  <si>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</si>
  <si>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</si>
  <si>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</si>
  <si>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</si>
  <si>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</si>
  <si>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</si>
  <si>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</si>
  <si>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</si>
  <si>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</si>
  <si>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</si>
  <si>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</si>
  <si>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</si>
  <si>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</si>
  <si>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</si>
  <si>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</si>
  <si>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</si>
  <si>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</si>
  <si>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</si>
  <si>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</si>
  <si>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</si>
  <si>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</si>
  <si>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</si>
  <si>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</si>
  <si>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</si>
  <si>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</si>
  <si>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</si>
  <si>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</si>
  <si>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</si>
  <si>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</si>
  <si>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</si>
  <si>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</si>
  <si>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</si>
  <si>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</si>
  <si>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</si>
  <si>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</si>
  <si>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</si>
  <si>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</si>
  <si>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</si>
  <si>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</si>
  <si>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</si>
  <si>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</si>
  <si>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</si>
  <si>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</si>
  <si>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</si>
  <si>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</si>
  <si>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</si>
  <si>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</si>
  <si>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</si>
  <si>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</si>
  <si>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</si>
  <si>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</si>
  <si>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</si>
  <si>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</si>
  <si>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</si>
  <si>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</si>
  <si>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</si>
  <si>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</si>
  <si>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</si>
  <si>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</si>
  <si>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</si>
  <si>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</si>
  <si>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</si>
  <si>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</si>
  <si>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</si>
  <si>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</si>
  <si>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</si>
  <si>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</si>
  <si>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</si>
  <si>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</si>
  <si>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</si>
  <si>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</si>
  <si>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</si>
  <si>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</si>
  <si>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</si>
  <si>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</si>
  <si>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</si>
  <si>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</si>
  <si>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</si>
  <si>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</si>
  <si>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</si>
  <si>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</si>
  <si>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</si>
  <si>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</si>
  <si>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</si>
  <si>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</si>
  <si>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</si>
  <si>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</si>
  <si>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</si>
  <si>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</si>
  <si>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</si>
  <si>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</si>
  <si>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</si>
  <si>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</si>
  <si>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</si>
  <si>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</si>
  <si>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</si>
  <si>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</si>
  <si>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</si>
  <si>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</si>
  <si>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</si>
  <si>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</si>
  <si>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</si>
  <si>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</si>
  <si>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</si>
  <si>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</si>
  <si>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</si>
  <si>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</si>
  <si>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</si>
  <si>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</si>
  <si>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</si>
  <si>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</si>
  <si>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</si>
  <si>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</si>
  <si>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</si>
  <si>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</si>
  <si>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</si>
  <si>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</si>
  <si>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</si>
  <si>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</si>
  <si>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</si>
  <si>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</si>
  <si>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</si>
  <si>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</si>
  <si>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</si>
  <si>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</si>
  <si>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</si>
  <si>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</si>
  <si>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</si>
  <si>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</si>
  <si>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</si>
  <si>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</si>
  <si>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</si>
  <si>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</si>
  <si>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</si>
  <si>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</si>
  <si>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</si>
  <si>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</si>
  <si>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</si>
  <si>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</si>
  <si>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</si>
  <si>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</si>
  <si>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</si>
  <si>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</si>
  <si>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</si>
  <si>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</si>
  <si>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</si>
  <si>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</si>
  <si>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</si>
  <si>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</si>
  <si>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</si>
  <si>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</si>
  <si>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</si>
  <si>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</si>
  <si>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</si>
  <si>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</si>
  <si>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</si>
  <si>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</si>
  <si>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</si>
  <si>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</si>
  <si>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</si>
  <si>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</si>
  <si>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</si>
  <si>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</si>
  <si>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</si>
  <si>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</si>
  <si>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</si>
  <si>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</si>
  <si>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</si>
  <si>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</si>
  <si>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</si>
  <si>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</si>
  <si>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</si>
  <si>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</si>
  <si>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</si>
  <si>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</si>
  <si>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</si>
  <si>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</si>
  <si>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</si>
  <si>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</si>
  <si>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</si>
  <si>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</si>
  <si>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</si>
  <si>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</si>
  <si>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</si>
  <si>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</si>
  <si>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</si>
  <si>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</si>
  <si>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</si>
  <si>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</si>
  <si>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</si>
  <si>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</si>
  <si>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</si>
  <si>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</si>
  <si>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</si>
  <si>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</si>
  <si>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</si>
  <si>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</si>
  <si>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</si>
  <si>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</si>
  <si>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</si>
  <si>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</si>
  <si>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</si>
  <si>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</si>
  <si>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</si>
  <si>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</si>
  <si>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</si>
  <si>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</si>
  <si>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</si>
  <si>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</si>
  <si>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</si>
  <si>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</si>
  <si>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</si>
  <si>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</si>
  <si>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</si>
  <si>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</si>
  <si>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</si>
  <si>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</si>
  <si>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</si>
  <si>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</si>
  <si>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</si>
  <si>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</si>
  <si>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</si>
  <si>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</si>
  <si>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</si>
  <si>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</si>
  <si>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</si>
  <si>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</si>
  <si>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</si>
  <si>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</si>
  <si>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</si>
  <si>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</si>
  <si>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</si>
  <si>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</si>
  <si>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</si>
  <si>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</si>
  <si>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</si>
  <si>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</si>
  <si>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</si>
  <si>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</si>
  <si>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</si>
  <si>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</si>
  <si>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</si>
  <si>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</si>
  <si>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</si>
  <si>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</si>
  <si>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</si>
  <si>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</si>
  <si>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</si>
  <si>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</si>
  <si>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</si>
  <si>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</si>
  <si>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</si>
  <si>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</si>
  <si>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</si>
  <si>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</si>
  <si>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</si>
  <si>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</si>
  <si>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</si>
  <si>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</si>
  <si>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</si>
  <si>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</si>
  <si>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</si>
  <si>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</si>
  <si>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</si>
  <si>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</si>
  <si>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</si>
  <si>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</si>
  <si>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</si>
  <si>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</si>
  <si>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</si>
  <si>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</si>
  <si>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</si>
  <si>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</si>
  <si>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</si>
  <si>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</si>
  <si>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</si>
  <si>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</si>
  <si>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</si>
  <si>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</si>
  <si>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</si>
  <si>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</si>
  <si>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</si>
  <si>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</si>
  <si>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</si>
  <si>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</si>
  <si>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</si>
  <si>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</si>
  <si>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</si>
  <si>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</si>
  <si>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</si>
  <si>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</si>
  <si>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</si>
  <si>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</si>
  <si>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</si>
  <si>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</si>
  <si>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</si>
  <si>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</si>
  <si>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</si>
  <si>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</si>
  <si>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</si>
  <si>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</si>
  <si>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</si>
  <si>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</si>
  <si>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</si>
  <si>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</si>
  <si>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</si>
  <si>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</si>
  <si>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</si>
  <si>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</si>
  <si>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</si>
  <si>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</si>
  <si>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</si>
  <si>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</si>
  <si>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</si>
  <si>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</si>
  <si>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</si>
  <si>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</si>
  <si>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</si>
  <si>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</si>
  <si>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</si>
  <si>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</si>
  <si>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</si>
  <si>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</si>
  <si>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</si>
  <si>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</si>
  <si>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</si>
  <si>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</si>
  <si>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</si>
  <si>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</si>
  <si>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</si>
  <si>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</si>
  <si>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</si>
  <si>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</si>
  <si>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</si>
  <si>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</si>
  <si>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</si>
  <si>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</si>
  <si>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</si>
  <si>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</si>
  <si>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</si>
  <si>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</si>
  <si>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</si>
  <si>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</si>
  <si>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</si>
  <si>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</si>
  <si>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</si>
  <si>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</si>
  <si>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</si>
  <si>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</si>
  <si>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</si>
  <si>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</si>
  <si>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</si>
  <si>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</si>
  <si>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</si>
  <si>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</si>
  <si>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</si>
  <si>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</si>
  <si>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</si>
  <si>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</si>
  <si>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</si>
  <si>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</si>
  <si>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</si>
  <si>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</si>
  <si>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</si>
  <si>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</si>
  <si>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</si>
  <si>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</si>
  <si>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</si>
  <si>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</si>
  <si>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</si>
  <si>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</si>
  <si>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</si>
  <si>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</si>
  <si>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</si>
  <si>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</si>
  <si>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</si>
  <si>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</si>
  <si>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</si>
  <si>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</si>
  <si>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</si>
  <si>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</si>
  <si>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</si>
  <si>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</si>
  <si>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</si>
  <si>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</si>
  <si>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</si>
  <si>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</si>
  <si>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</si>
  <si>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</si>
  <si>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</si>
  <si>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</si>
  <si>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</si>
  <si>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</si>
  <si>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</si>
  <si>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</si>
  <si>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</si>
  <si>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</si>
  <si>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</si>
  <si>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</si>
  <si>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</si>
  <si>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</si>
  <si>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</si>
  <si>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</si>
  <si>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</si>
  <si>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</si>
  <si>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</si>
  <si>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</si>
  <si>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</si>
  <si>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</si>
  <si>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</si>
  <si>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</si>
  <si>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</si>
  <si>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</si>
  <si>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</si>
  <si>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</si>
  <si>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</si>
  <si>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</si>
  <si>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</si>
  <si>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</si>
  <si>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</si>
  <si>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</si>
  <si>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</si>
  <si>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</si>
  <si>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</si>
  <si>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</si>
  <si>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</si>
  <si>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</si>
  <si>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</si>
  <si>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</si>
  <si>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</si>
  <si>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</si>
  <si>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</si>
  <si>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</si>
  <si>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</si>
  <si>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</si>
  <si>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</si>
  <si>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</si>
  <si>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</si>
  <si>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</si>
  <si>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</si>
  <si>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</si>
  <si>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</si>
  <si>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</si>
  <si>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</si>
  <si>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</si>
  <si>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</si>
  <si>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</si>
  <si>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</si>
  <si>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</si>
  <si>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</si>
  <si>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</si>
  <si>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</si>
  <si>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</si>
  <si>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</si>
  <si>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</si>
  <si>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</si>
  <si>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</si>
  <si>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</si>
  <si>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</si>
  <si>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</si>
  <si>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</si>
  <si>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</si>
  <si>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</si>
  <si>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</si>
  <si>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</si>
  <si>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</si>
  <si>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</si>
  <si>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</si>
  <si>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</si>
  <si>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</si>
  <si>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</si>
  <si>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</si>
  <si>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</si>
  <si>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</si>
  <si>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</si>
  <si>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</si>
  <si>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</si>
  <si>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</si>
  <si>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</si>
  <si>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</si>
  <si>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</si>
  <si>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</si>
  <si>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</si>
  <si>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</si>
  <si>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</si>
  <si>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</si>
  <si>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</si>
  <si>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</si>
  <si>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</si>
  <si>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</si>
  <si>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</si>
  <si>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</si>
  <si>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</si>
  <si>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</si>
  <si>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</si>
  <si>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</si>
  <si>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</si>
  <si>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</si>
  <si>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</si>
  <si>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</si>
  <si>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</si>
  <si>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</si>
  <si>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</si>
  <si>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</si>
  <si>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</si>
  <si>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</si>
  <si>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</si>
  <si>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</si>
  <si>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</si>
  <si>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</si>
  <si>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</si>
  <si>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</si>
  <si>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</si>
  <si>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</si>
  <si>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</si>
  <si>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</si>
  <si>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</si>
  <si>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</si>
  <si>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</si>
  <si>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</si>
  <si>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</si>
  <si>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</si>
  <si>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</si>
  <si>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</si>
  <si>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</si>
  <si>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</si>
  <si>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</si>
  <si>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</si>
  <si>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</si>
  <si>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</si>
  <si>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</si>
  <si>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</si>
  <si>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</si>
  <si>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</si>
  <si>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</si>
  <si>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</si>
  <si>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</si>
  <si>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</si>
  <si>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</si>
  <si>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</si>
  <si>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</si>
  <si>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</si>
  <si>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</si>
  <si>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</si>
  <si>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</si>
  <si>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</si>
  <si>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</si>
  <si>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</si>
  <si>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</si>
  <si>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</si>
  <si>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</si>
  <si>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</si>
  <si>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</si>
  <si>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</si>
  <si>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</si>
  <si>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</si>
  <si>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</si>
  <si>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</si>
  <si>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</si>
  <si>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</si>
  <si>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</si>
  <si>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</si>
  <si>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</si>
  <si>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</si>
  <si>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</si>
  <si>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</si>
  <si>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</si>
  <si>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</si>
  <si>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</si>
  <si>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</si>
  <si>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</si>
  <si>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</si>
  <si>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</si>
  <si>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</si>
  <si>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</si>
  <si>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</si>
  <si>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</si>
  <si>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</si>
  <si>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</si>
  <si>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</si>
  <si>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</si>
  <si>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</si>
  <si>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</si>
  <si>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</si>
  <si>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</si>
  <si>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</si>
  <si>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</si>
  <si>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</si>
  <si>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</si>
  <si>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</si>
  <si>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</si>
  <si>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</si>
  <si>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</si>
  <si>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</si>
  <si>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</si>
  <si>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</si>
  <si>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</si>
  <si>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</si>
  <si>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</si>
  <si>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</si>
  <si>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</si>
  <si>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</si>
  <si>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</si>
  <si>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</si>
  <si>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</si>
  <si>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</si>
  <si>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</si>
  <si>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</si>
  <si>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</si>
  <si>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</si>
  <si>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</si>
  <si>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</si>
  <si>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</si>
  <si>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</si>
  <si>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</si>
  <si>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</si>
  <si>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</si>
  <si>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</si>
  <si>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</si>
  <si>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</si>
  <si>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</si>
  <si>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</si>
  <si>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</si>
  <si>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</si>
  <si>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</si>
  <si>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</si>
  <si>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</si>
  <si>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</si>
  <si>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</si>
  <si>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</si>
  <si>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</si>
  <si>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</si>
  <si>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</si>
  <si>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</si>
  <si>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</si>
  <si>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</si>
  <si>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</si>
  <si>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</si>
  <si>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</si>
  <si>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</si>
  <si>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</si>
  <si>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</si>
  <si>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</si>
  <si>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</si>
  <si>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</si>
  <si>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</si>
  <si>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</si>
  <si>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</si>
  <si>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</si>
  <si>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</si>
  <si>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</si>
  <si>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</si>
  <si>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</si>
  <si>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</si>
  <si>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</si>
  <si>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</si>
  <si>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</si>
  <si>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</si>
  <si>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</si>
  <si>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</si>
  <si>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</si>
  <si>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</si>
  <si>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</si>
  <si>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</si>
  <si>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</si>
  <si>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</si>
  <si>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</si>
  <si>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</si>
  <si>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</si>
  <si>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</si>
  <si>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</si>
  <si>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</si>
  <si>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</si>
  <si>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</si>
  <si>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</si>
  <si>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</si>
  <si>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</si>
  <si>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</si>
  <si>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</si>
  <si>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</si>
  <si>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</si>
  <si>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</si>
  <si>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</si>
  <si>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</si>
  <si>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</si>
  <si>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</si>
  <si>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</si>
  <si>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</si>
  <si>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</si>
  <si>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</si>
  <si>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</si>
  <si>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</si>
  <si>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</si>
  <si>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</si>
  <si>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</si>
  <si>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</si>
  <si>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</si>
  <si>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</si>
  <si>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</si>
  <si>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</si>
  <si>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</si>
  <si>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</si>
  <si>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</si>
  <si>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</si>
  <si>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</si>
  <si>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</si>
  <si>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</si>
  <si>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</si>
  <si>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</si>
  <si>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</si>
  <si>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</si>
  <si>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</si>
  <si>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</si>
  <si>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</si>
  <si>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</si>
  <si>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</si>
  <si>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</si>
  <si>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</si>
  <si>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</si>
  <si>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</si>
  <si>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</si>
  <si>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</si>
  <si>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</si>
  <si>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</si>
  <si>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</si>
  <si>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</si>
  <si>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</si>
  <si>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</si>
  <si>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</si>
  <si>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</si>
  <si>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</si>
  <si>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</si>
  <si>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</si>
  <si>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</si>
  <si>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</si>
  <si>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</si>
  <si>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</si>
  <si>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</si>
  <si>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</si>
  <si>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</si>
  <si>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</si>
  <si>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</si>
  <si>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</si>
  <si>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</si>
  <si>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</si>
  <si>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</si>
  <si>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</si>
  <si>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</si>
  <si>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</si>
  <si>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</si>
  <si>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</si>
  <si>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</si>
  <si>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</si>
  <si>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</si>
  <si>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</si>
  <si>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</si>
  <si>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</si>
  <si>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</si>
  <si>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</si>
  <si>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</si>
  <si>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</si>
  <si>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</si>
  <si>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</si>
  <si>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</si>
  <si>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</si>
  <si>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</si>
  <si>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</si>
  <si>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</si>
  <si>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</si>
  <si>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</si>
  <si>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</si>
  <si>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</si>
  <si>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</si>
  <si>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</si>
  <si>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</si>
  <si>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</si>
  <si>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</si>
  <si>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</si>
  <si>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</si>
  <si>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</si>
  <si>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</si>
  <si>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</si>
  <si>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</si>
  <si>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</si>
  <si>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</si>
  <si>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</si>
  <si>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</si>
  <si>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</si>
  <si>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</si>
  <si>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</si>
  <si>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</si>
  <si>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</si>
  <si>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</si>
  <si>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</si>
  <si>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</si>
  <si>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</si>
  <si>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</si>
  <si>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</si>
  <si>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</si>
  <si>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</si>
  <si>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</si>
  <si>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</si>
  <si>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</si>
  <si>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</si>
  <si>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</si>
  <si>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</si>
  <si>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</si>
  <si>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</si>
  <si>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</si>
  <si>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</si>
  <si>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</si>
  <si>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</si>
  <si>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</si>
  <si>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</si>
  <si>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</si>
  <si>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</si>
  <si>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</si>
  <si>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</si>
  <si>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</si>
  <si>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</si>
  <si>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</si>
  <si>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</si>
  <si>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</si>
  <si>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</si>
  <si>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</si>
  <si>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</si>
  <si>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</si>
  <si>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</si>
  <si>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</si>
  <si>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</si>
  <si>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</si>
  <si>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</si>
  <si>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</si>
  <si>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</si>
  <si>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</si>
  <si>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</si>
  <si>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</si>
  <si>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</si>
  <si>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</si>
  <si>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</si>
  <si>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</si>
  <si>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</si>
  <si>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</si>
  <si>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</si>
  <si>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</si>
  <si>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</si>
  <si>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</si>
  <si>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</si>
  <si>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</si>
  <si>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</si>
  <si>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</si>
  <si>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</si>
  <si>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</si>
  <si>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</si>
  <si>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</si>
  <si>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</si>
  <si>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</si>
  <si>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</si>
  <si>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</si>
  <si>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</si>
  <si>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</si>
  <si>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</si>
  <si>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</si>
  <si>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</si>
  <si>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</si>
  <si>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</si>
  <si>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</si>
  <si>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</si>
  <si>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</si>
  <si>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</si>
  <si>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</si>
  <si>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</si>
  <si>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</si>
  <si>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</si>
  <si>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</si>
  <si>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</si>
  <si>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</si>
  <si>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</si>
  <si>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</si>
  <si>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</si>
  <si>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</si>
  <si>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</si>
  <si>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</si>
  <si>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</si>
  <si>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</si>
  <si>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</si>
  <si>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</si>
  <si>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</si>
  <si>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</si>
  <si>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</si>
  <si>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</si>
  <si>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</si>
  <si>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</si>
  <si>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</si>
  <si>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</si>
  <si>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</si>
  <si>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</si>
  <si>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</si>
  <si>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</si>
  <si>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</si>
  <si>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</si>
  <si>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</si>
  <si>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</si>
  <si>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</si>
  <si>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</si>
  <si>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</si>
  <si>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</si>
  <si>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</si>
  <si>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</si>
  <si>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</si>
  <si>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</si>
  <si>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</si>
  <si>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</si>
  <si>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</si>
  <si>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</si>
  <si>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</si>
  <si>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</si>
  <si>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</si>
  <si>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</si>
  <si>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</si>
  <si>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</si>
  <si>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</si>
  <si>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</si>
  <si>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</si>
  <si>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</si>
  <si>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</si>
  <si>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</si>
  <si>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</si>
  <si>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</si>
  <si>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</si>
  <si>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</si>
  <si>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</si>
  <si>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</si>
  <si>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</si>
  <si>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</si>
  <si>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</si>
  <si>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</si>
  <si>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</si>
  <si>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</si>
  <si>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</si>
  <si>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</si>
  <si>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</si>
  <si>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</si>
  <si>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</si>
  <si>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</si>
  <si>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</si>
  <si>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</si>
  <si>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</si>
  <si>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</si>
  <si>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</si>
  <si>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</si>
  <si>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</si>
  <si>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</si>
  <si>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</si>
  <si>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</si>
  <si>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</si>
  <si>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</si>
  <si>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</si>
  <si>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</si>
  <si>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</si>
  <si>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</si>
  <si>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</si>
  <si>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</si>
  <si>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</si>
  <si>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</si>
  <si>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</si>
  <si>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</si>
  <si>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</si>
  <si>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</si>
  <si>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</si>
  <si>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</si>
  <si>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</si>
  <si>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</si>
  <si>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</si>
  <si>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</si>
  <si>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</si>
  <si>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</si>
  <si>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</si>
  <si>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</si>
  <si>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</si>
  <si>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</si>
  <si>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</si>
  <si>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</si>
  <si>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</si>
  <si>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</si>
  <si>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</si>
  <si>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</si>
  <si>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</si>
  <si>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</si>
  <si>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</si>
  <si>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</si>
  <si>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</si>
  <si>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</si>
  <si>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</si>
  <si>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</si>
  <si>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</si>
  <si>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</si>
  <si>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</si>
  <si>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</si>
  <si>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</si>
  <si>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</si>
  <si>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</si>
  <si>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</si>
  <si>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</si>
  <si>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</si>
  <si>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</si>
  <si>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</si>
  <si>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</si>
  <si>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</si>
  <si>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</si>
  <si>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</si>
  <si>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</si>
  <si>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</si>
  <si>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</si>
  <si>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</si>
  <si>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</si>
  <si>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</si>
  <si>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</si>
  <si>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</si>
  <si>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</si>
  <si>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</si>
  <si>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</si>
  <si>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</si>
  <si>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</si>
  <si>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</si>
  <si>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</si>
  <si>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</si>
  <si>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</si>
  <si>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</si>
  <si>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</si>
  <si>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</si>
  <si>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</si>
  <si>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</si>
  <si>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</si>
  <si>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</si>
  <si>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</si>
  <si>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</si>
  <si>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</si>
  <si>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</si>
  <si>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</si>
  <si>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</si>
  <si>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</si>
  <si>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</si>
  <si>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</si>
  <si>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</si>
  <si>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</si>
  <si>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</si>
  <si>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</si>
  <si>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</si>
  <si>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</si>
  <si>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</si>
  <si>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</si>
  <si>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</si>
  <si>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</si>
  <si>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</si>
  <si>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</si>
  <si>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</si>
  <si>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</si>
  <si>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</si>
  <si>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</si>
  <si>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</si>
  <si>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</si>
  <si>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</si>
  <si>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</si>
  <si>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</si>
  <si>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</si>
  <si>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</si>
  <si>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</si>
  <si>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</si>
  <si>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</si>
  <si>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</si>
  <si>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</si>
  <si>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</si>
  <si>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</si>
  <si>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</si>
  <si>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</si>
  <si>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</si>
  <si>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</si>
  <si>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</si>
  <si>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</si>
  <si>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</si>
  <si>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</si>
  <si>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</si>
  <si>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</si>
  <si>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</si>
  <si>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</si>
  <si>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</si>
  <si>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</si>
  <si>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</si>
  <si>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</si>
  <si>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</si>
  <si>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</si>
  <si>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</si>
  <si>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</si>
  <si>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</si>
  <si>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</si>
  <si>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</si>
  <si>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</si>
  <si>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</si>
  <si>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</si>
  <si>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</si>
  <si>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</si>
  <si>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</si>
  <si>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</si>
  <si>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</si>
  <si>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</si>
  <si>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</si>
  <si>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</si>
  <si>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</si>
  <si>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</si>
  <si>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</si>
  <si>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</si>
  <si>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</si>
  <si>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</si>
  <si>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</si>
  <si>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</si>
  <si>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</si>
  <si>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</si>
  <si>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</si>
  <si>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</si>
  <si>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</si>
  <si>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</si>
  <si>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</si>
  <si>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</si>
  <si>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</si>
  <si>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</si>
  <si>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</si>
  <si>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</si>
  <si>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</si>
  <si>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</si>
  <si>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</si>
  <si>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</si>
  <si>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</si>
  <si>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</si>
  <si>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</si>
  <si>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</si>
  <si>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</si>
  <si>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</si>
  <si>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</si>
  <si>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</si>
  <si>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</si>
  <si>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</si>
  <si>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</si>
  <si>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</si>
  <si>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</si>
  <si>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</si>
  <si>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</si>
  <si>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</si>
  <si>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</si>
  <si>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</si>
  <si>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</si>
  <si>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</si>
  <si>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</si>
  <si>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</si>
  <si>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</si>
  <si>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</si>
  <si>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</si>
  <si>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</si>
  <si>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</si>
  <si>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</si>
  <si>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</si>
  <si>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</si>
  <si>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</si>
  <si>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</si>
  <si>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</si>
  <si>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</si>
  <si>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</si>
  <si>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</si>
  <si>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</si>
  <si>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</si>
  <si>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</si>
  <si>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</si>
  <si>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</si>
  <si>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</si>
  <si>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</si>
  <si>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</si>
  <si>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</si>
  <si>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</si>
  <si>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</si>
  <si>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</si>
  <si>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</si>
  <si>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</si>
  <si>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</si>
  <si>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</si>
  <si>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</si>
  <si>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</si>
  <si>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</si>
  <si>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</si>
  <si>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</si>
  <si>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</si>
  <si>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</si>
  <si>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</si>
  <si>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</si>
  <si>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</si>
  <si>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</si>
  <si>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</si>
  <si>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</si>
  <si>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</si>
  <si>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</si>
  <si>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</si>
  <si>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</si>
  <si>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</si>
  <si>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</si>
  <si>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</si>
  <si>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</si>
  <si>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</si>
  <si>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</si>
  <si>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</si>
  <si>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</si>
  <si>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</si>
  <si>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</si>
  <si>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</si>
  <si>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</si>
  <si>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</si>
  <si>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</si>
  <si>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</si>
  <si>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</si>
  <si>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</si>
  <si>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</si>
  <si>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</si>
  <si>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</si>
  <si>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</si>
  <si>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</si>
  <si>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</si>
  <si>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</si>
  <si>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</si>
  <si>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</si>
  <si>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</si>
  <si>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</si>
  <si>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</si>
  <si>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</si>
  <si>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</si>
  <si>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</si>
  <si>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</si>
  <si>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</si>
  <si>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</si>
  <si>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</si>
  <si>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</si>
  <si>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</si>
  <si>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</si>
  <si>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</si>
  <si>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</si>
  <si>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</si>
  <si>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</si>
  <si>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</si>
  <si>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</si>
  <si>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</si>
  <si>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</si>
  <si>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</si>
  <si>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</si>
  <si>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</si>
  <si>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</si>
  <si>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</si>
  <si>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</si>
  <si>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</si>
  <si>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</si>
  <si>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</si>
  <si>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</si>
  <si>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</si>
  <si>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</si>
  <si>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</si>
  <si>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</si>
  <si>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</si>
  <si>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</si>
  <si>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</si>
  <si>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</si>
  <si>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</si>
  <si>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</si>
  <si>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</si>
  <si>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</si>
  <si>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</si>
  <si>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</si>
  <si>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</si>
  <si>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</si>
  <si>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</si>
  <si>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</si>
  <si>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</si>
  <si>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</si>
  <si>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</si>
  <si>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</si>
  <si>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</si>
  <si>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</si>
  <si>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</si>
  <si>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</si>
  <si>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</si>
  <si>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</si>
  <si>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</si>
  <si>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</si>
  <si>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</si>
  <si>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</si>
  <si>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</si>
  <si>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</si>
  <si>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</si>
  <si>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</si>
  <si>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</si>
  <si>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</si>
  <si>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</si>
  <si>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</si>
  <si>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</si>
  <si>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</si>
  <si>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</si>
  <si>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</si>
  <si>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</si>
  <si>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</si>
  <si>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</si>
  <si>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</si>
  <si>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</si>
  <si>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</si>
  <si>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</si>
  <si>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</si>
  <si>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</si>
  <si>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</si>
  <si>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</si>
  <si>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</si>
  <si>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</si>
  <si>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</si>
  <si>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</si>
  <si>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</si>
  <si>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</si>
  <si>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</si>
  <si>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</si>
  <si>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</si>
  <si>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</si>
  <si>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</si>
  <si>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</si>
  <si>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</si>
  <si>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</si>
  <si>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</si>
  <si>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</si>
  <si>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</si>
  <si>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</si>
  <si>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</si>
  <si>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</si>
  <si>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</si>
  <si>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</si>
  <si>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</si>
  <si>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</si>
  <si>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</si>
  <si>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</si>
  <si>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</si>
  <si>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</si>
  <si>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</si>
  <si>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</si>
  <si>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</si>
  <si>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</si>
  <si>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</si>
  <si>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</si>
  <si>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</si>
  <si>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</si>
  <si>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</si>
  <si>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</si>
  <si>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</si>
  <si>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</si>
  <si>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</si>
  <si>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</si>
  <si>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</si>
  <si>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</si>
  <si>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</si>
  <si>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</si>
  <si>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</si>
  <si>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</si>
  <si>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</si>
  <si>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</si>
  <si>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</si>
  <si>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</si>
  <si>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</si>
  <si>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</si>
  <si>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</si>
  <si>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</si>
  <si>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</si>
  <si>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</si>
  <si>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</si>
  <si>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</si>
  <si>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</si>
  <si>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</si>
  <si>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</si>
  <si>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</si>
  <si>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</si>
  <si>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</si>
  <si>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</si>
  <si>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</si>
  <si>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</si>
  <si>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</si>
  <si>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</si>
  <si>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</si>
  <si>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</si>
  <si>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</si>
  <si>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</si>
  <si>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</si>
  <si>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</si>
  <si>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</si>
  <si>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</si>
  <si>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</si>
  <si>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</si>
  <si>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</si>
  <si>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</si>
  <si>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</si>
  <si>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</si>
  <si>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</si>
  <si>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</si>
  <si>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</si>
  <si>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</si>
  <si>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</si>
  <si>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</si>
  <si>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</si>
  <si>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</si>
  <si>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</si>
  <si>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</si>
  <si>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</si>
  <si>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</si>
  <si>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</si>
  <si>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</si>
  <si>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</si>
  <si>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</si>
  <si>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</si>
  <si>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</si>
  <si>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</si>
  <si>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</si>
  <si>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</si>
  <si>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</si>
  <si>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</si>
  <si>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</si>
  <si>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</si>
  <si>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</si>
  <si>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</si>
  <si>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</si>
  <si>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</si>
  <si>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</si>
  <si>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</si>
  <si>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</si>
  <si>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</si>
  <si>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</si>
  <si>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</si>
  <si>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</si>
  <si>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</si>
  <si>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</si>
  <si>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</si>
  <si>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</si>
  <si>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</si>
  <si>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</si>
  <si>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</si>
  <si>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</si>
  <si>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</si>
  <si>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</si>
  <si>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</si>
  <si>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</si>
  <si>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</si>
  <si>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</si>
  <si>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</si>
  <si>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</si>
  <si>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</si>
  <si>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</si>
  <si>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</si>
  <si>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</si>
  <si>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</si>
  <si>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</si>
  <si>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</si>
  <si>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</si>
  <si>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</si>
  <si>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</si>
  <si>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</si>
  <si>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</si>
  <si>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</si>
  <si>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</si>
  <si>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</si>
  <si>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</si>
  <si>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</si>
  <si>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</si>
  <si>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</si>
  <si>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</si>
  <si>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</si>
  <si>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</si>
  <si>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</si>
  <si>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</si>
  <si>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</si>
  <si>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</si>
  <si>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</si>
  <si>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</si>
  <si>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</si>
  <si>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</si>
  <si>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</si>
  <si>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</si>
  <si>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</si>
  <si>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</si>
  <si>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</si>
  <si>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</si>
  <si>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</si>
  <si>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</si>
  <si>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</si>
  <si>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</si>
  <si>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</si>
  <si>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</si>
  <si>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</si>
  <si>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</si>
  <si>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</si>
  <si>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</si>
  <si>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</si>
  <si>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</si>
  <si>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</si>
  <si>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</si>
  <si>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</si>
  <si>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</si>
  <si>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</si>
  <si>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</si>
  <si>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</si>
  <si>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</si>
  <si>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</si>
  <si>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</si>
  <si>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</si>
  <si>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</si>
  <si>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</si>
  <si>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</si>
  <si>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</si>
  <si>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</si>
  <si>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</si>
  <si>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</si>
  <si>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</si>
  <si>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</si>
  <si>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</si>
  <si>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</si>
  <si>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</si>
  <si>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</si>
  <si>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</si>
  <si>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</si>
  <si>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</si>
  <si>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</si>
  <si>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</si>
  <si>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</si>
  <si>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</si>
  <si>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</si>
  <si>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</si>
  <si>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</si>
  <si>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</si>
  <si>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</si>
  <si>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</si>
  <si>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</si>
  <si>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</si>
  <si>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</si>
  <si>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</si>
  <si>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</si>
  <si>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</si>
  <si>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</si>
  <si>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</si>
  <si>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</si>
  <si>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</si>
  <si>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</si>
  <si>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</si>
  <si>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</si>
  <si>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</si>
  <si>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</si>
  <si>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</si>
  <si>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</si>
  <si>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</si>
  <si>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</si>
  <si>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</si>
  <si>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</si>
  <si>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</si>
  <si>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</si>
  <si>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</si>
  <si>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</si>
  <si>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</si>
  <si>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</si>
  <si>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</si>
  <si>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</si>
  <si>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</si>
  <si>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</si>
  <si>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</si>
  <si>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</si>
  <si>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</si>
  <si>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</si>
  <si>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</si>
  <si>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</si>
  <si>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</si>
  <si>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</si>
  <si>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</si>
  <si>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</si>
  <si>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</si>
  <si>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</si>
  <si>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</si>
  <si>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</si>
  <si>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</si>
  <si>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</si>
  <si>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</si>
  <si>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</si>
  <si>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</si>
  <si>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</si>
  <si>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</si>
  <si>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</si>
  <si>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</si>
  <si>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</si>
  <si>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</si>
  <si>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</si>
  <si>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</si>
  <si>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</si>
  <si>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</si>
  <si>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</si>
  <si>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</si>
  <si>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</si>
  <si>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</si>
  <si>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</si>
  <si>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</si>
  <si>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</si>
  <si>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</si>
  <si>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</si>
  <si>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</si>
  <si>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</si>
  <si>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</si>
  <si>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</si>
  <si>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</si>
  <si>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</si>
  <si>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</si>
  <si>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</si>
  <si>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</si>
  <si>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</si>
  <si>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</si>
  <si>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</si>
  <si>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</si>
  <si>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</si>
  <si>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</si>
  <si>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</si>
  <si>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</si>
  <si>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</si>
  <si>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</si>
  <si>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</si>
  <si>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</si>
  <si>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</si>
  <si>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</si>
  <si>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</si>
  <si>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</si>
  <si>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</si>
  <si>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</si>
  <si>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</si>
  <si>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</si>
  <si>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</si>
  <si>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</si>
  <si>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</si>
  <si>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</si>
  <si>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</si>
  <si>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</si>
  <si>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</si>
  <si>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</si>
  <si>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</si>
  <si>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</si>
  <si>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</si>
  <si>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</si>
  <si>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</si>
  <si>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</si>
  <si>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</si>
  <si>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</si>
  <si>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</si>
  <si>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</si>
  <si>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</si>
  <si>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</si>
  <si>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</si>
  <si>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</si>
  <si>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</si>
  <si>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</si>
  <si>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</si>
  <si>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</si>
  <si>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</si>
  <si>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</si>
  <si>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</si>
  <si>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</si>
  <si>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</si>
  <si>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</si>
  <si>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</si>
  <si>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</si>
  <si>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</si>
  <si>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</si>
  <si>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</si>
  <si>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</si>
  <si>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</si>
  <si>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</si>
  <si>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</si>
  <si>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</si>
  <si>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</si>
  <si>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</si>
  <si>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</si>
  <si>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</si>
  <si>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</si>
  <si>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</si>
  <si>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</si>
  <si>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</si>
  <si>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</si>
  <si>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</si>
  <si>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</si>
  <si>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</si>
  <si>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</si>
  <si>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</si>
  <si>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</si>
  <si>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</si>
  <si>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</si>
  <si>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</si>
  <si>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</si>
  <si>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</si>
  <si>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</si>
  <si>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</si>
  <si>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</si>
  <si>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</si>
  <si>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</si>
  <si>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</si>
  <si>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</si>
  <si>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</si>
  <si>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</si>
  <si>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</si>
  <si>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</si>
  <si>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</si>
  <si>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</si>
  <si>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</si>
  <si>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</si>
  <si>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</si>
  <si>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</si>
  <si>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</si>
  <si>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</si>
  <si>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</si>
  <si>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</si>
  <si>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</si>
  <si>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</si>
  <si>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</si>
  <si>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</si>
  <si>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</si>
  <si>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</si>
  <si>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</si>
  <si>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</si>
  <si>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</si>
  <si>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</si>
  <si>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</si>
  <si>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</si>
  <si>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</si>
  <si>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</si>
  <si>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</si>
  <si>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</si>
  <si>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</si>
  <si>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</si>
  <si>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</si>
  <si>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</si>
  <si>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</si>
  <si>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</si>
  <si>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</si>
  <si>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</si>
  <si>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</si>
  <si>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</si>
  <si>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</si>
  <si>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</si>
  <si>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</si>
  <si>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</si>
  <si>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</si>
  <si>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</si>
  <si>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</si>
  <si>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</si>
  <si>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</si>
  <si>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</si>
  <si>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</si>
  <si>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</si>
  <si>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</si>
  <si>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</si>
  <si>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</si>
  <si>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</si>
  <si>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</si>
  <si>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</si>
  <si>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</si>
  <si>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</si>
  <si>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</si>
  <si>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</si>
  <si>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</si>
  <si>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</si>
  <si>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</si>
  <si>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</si>
  <si>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</si>
  <si>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</si>
  <si>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</si>
  <si>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</si>
  <si>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</si>
  <si>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</si>
  <si>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</si>
  <si>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</si>
  <si>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</si>
  <si>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</si>
  <si>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</si>
  <si>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</si>
  <si>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</si>
  <si>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</si>
  <si>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</si>
  <si>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</si>
  <si>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</si>
  <si>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</si>
  <si>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</si>
  <si>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</si>
  <si>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</si>
  <si>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</si>
  <si>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</si>
  <si>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</si>
  <si>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</si>
  <si>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</si>
  <si>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</si>
  <si>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</si>
  <si>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</si>
  <si>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</si>
  <si>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</si>
  <si>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</si>
  <si>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</si>
  <si>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</si>
  <si>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</si>
  <si>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</si>
  <si>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</si>
  <si>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</si>
  <si>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</si>
  <si>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</si>
  <si>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</si>
  <si>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</si>
  <si>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</si>
  <si>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</si>
  <si>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</si>
  <si>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</si>
  <si>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</si>
  <si>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</si>
  <si>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</si>
  <si>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</si>
  <si>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</si>
  <si>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</si>
  <si>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</si>
  <si>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</si>
  <si>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</si>
  <si>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</si>
  <si>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</si>
  <si>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</si>
  <si>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</si>
  <si>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</si>
  <si>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</si>
  <si>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</si>
  <si>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</si>
  <si>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</si>
  <si>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</si>
  <si>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</si>
  <si>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</si>
  <si>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</si>
  <si>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</si>
  <si>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</si>
  <si>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</si>
  <si>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</si>
  <si>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</si>
  <si>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</si>
  <si>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</si>
  <si>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</si>
  <si>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</si>
  <si>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</si>
  <si>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</si>
  <si>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</si>
  <si>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</si>
  <si>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</si>
  <si>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</si>
  <si>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</si>
  <si>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</si>
  <si>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</si>
  <si>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</si>
  <si>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</si>
  <si>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</si>
  <si>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</si>
  <si>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</si>
  <si>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</si>
  <si>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</si>
  <si>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</si>
  <si>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</si>
  <si>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</si>
  <si>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</si>
  <si>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</si>
  <si>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</si>
  <si>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</si>
  <si>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</si>
  <si>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</si>
  <si>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</si>
  <si>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</si>
  <si>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</si>
  <si>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</si>
  <si>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</si>
  <si>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</si>
  <si>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</si>
  <si>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</si>
  <si>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</si>
  <si>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</si>
  <si>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</si>
  <si>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</si>
  <si>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</si>
  <si>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</si>
  <si>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</si>
  <si>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</si>
  <si>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</si>
  <si>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</si>
  <si>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</si>
  <si>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</si>
  <si>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</si>
  <si>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</si>
  <si>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</si>
  <si>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</si>
  <si>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</si>
  <si>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</si>
  <si>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</si>
  <si>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</si>
  <si>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</si>
  <si>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</si>
  <si>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</si>
  <si>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</si>
  <si>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</si>
  <si>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</si>
  <si>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</si>
  <si>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</si>
  <si>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</si>
  <si>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</si>
  <si>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</si>
  <si>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</si>
  <si>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</si>
  <si>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</si>
  <si>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</si>
  <si>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</si>
  <si>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</si>
  <si>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</si>
  <si>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</si>
  <si>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</si>
  <si>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</si>
  <si>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</si>
  <si>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</si>
  <si>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</si>
  <si>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</si>
  <si>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</si>
  <si>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</si>
  <si>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</si>
  <si>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</si>
  <si>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</si>
  <si>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</si>
  <si>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</si>
  <si>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</si>
  <si>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</si>
  <si>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</si>
  <si>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</si>
  <si>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</si>
  <si>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</si>
  <si>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</si>
  <si>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</si>
  <si>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</si>
  <si>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</si>
  <si>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</si>
  <si>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</si>
  <si>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</si>
  <si>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</si>
  <si>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</si>
  <si>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</si>
  <si>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</si>
  <si>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</si>
  <si>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</si>
  <si>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</si>
  <si>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</si>
  <si>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</si>
  <si>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</si>
  <si>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</si>
  <si>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</si>
  <si>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</si>
  <si>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</si>
  <si>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</si>
  <si>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</si>
  <si>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</si>
  <si>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</si>
  <si>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</si>
  <si>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</si>
  <si>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</si>
  <si>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</si>
  <si>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</si>
  <si>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</si>
  <si>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</si>
  <si>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</si>
  <si>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</si>
  <si>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</si>
  <si>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</si>
  <si>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</si>
  <si>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</si>
  <si>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</si>
  <si>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</si>
  <si>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</si>
  <si>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</si>
  <si>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</si>
  <si>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</si>
  <si>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</si>
  <si>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</si>
  <si>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</si>
  <si>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</si>
  <si>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</si>
  <si>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</si>
  <si>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</si>
  <si>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</si>
  <si>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</si>
  <si>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</si>
  <si>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</si>
  <si>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</si>
  <si>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</si>
  <si>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</si>
  <si>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</si>
  <si>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</si>
  <si>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</si>
  <si>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</si>
  <si>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</si>
  <si>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</si>
  <si>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</si>
  <si>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</si>
  <si>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</si>
  <si>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</si>
  <si>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</si>
  <si>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</si>
  <si>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</si>
  <si>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</si>
  <si>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</si>
  <si>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</si>
  <si>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</si>
  <si>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</si>
  <si>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</si>
  <si>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</si>
  <si>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</si>
  <si>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</si>
  <si>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</si>
  <si>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</si>
  <si>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</si>
  <si>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</si>
  <si>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</si>
  <si>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</si>
  <si>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</si>
  <si>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</si>
  <si>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</si>
  <si>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</si>
  <si>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</si>
  <si>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</si>
  <si>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</si>
  <si>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</si>
  <si>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</si>
  <si>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</si>
  <si>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</si>
  <si>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</si>
  <si>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</si>
  <si>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</si>
  <si>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</si>
  <si>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</si>
  <si>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</si>
  <si>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</si>
  <si>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</si>
  <si>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</si>
  <si>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</si>
  <si>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</si>
  <si>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</si>
  <si>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</si>
  <si>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</si>
  <si>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</si>
  <si>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</si>
  <si>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</si>
  <si>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</si>
  <si>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</si>
  <si>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</si>
  <si>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</si>
  <si>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</si>
  <si>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</si>
  <si>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</si>
  <si>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</si>
  <si>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</si>
  <si>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</si>
  <si>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</si>
  <si>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</si>
  <si>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</si>
  <si>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</si>
  <si>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</si>
  <si>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</si>
  <si>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</si>
  <si>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</si>
  <si>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</si>
  <si>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</si>
  <si>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</si>
  <si>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</si>
  <si>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</si>
  <si>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</si>
  <si>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</si>
  <si>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</si>
  <si>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</si>
  <si>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</si>
  <si>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</si>
  <si>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</si>
  <si>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</si>
  <si>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</si>
  <si>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</si>
  <si>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</si>
  <si>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</si>
  <si>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</si>
  <si>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</si>
  <si>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</si>
  <si>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</si>
  <si>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</si>
  <si>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</si>
  <si>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</si>
  <si>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</si>
  <si>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</si>
  <si>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</si>
  <si>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</si>
  <si>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</si>
  <si>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</si>
  <si>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</si>
  <si>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</si>
  <si>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</si>
  <si>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</si>
  <si>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</si>
  <si>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</si>
  <si>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</si>
  <si>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</si>
  <si>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</si>
  <si>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</si>
  <si>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</si>
  <si>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</si>
  <si>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</si>
  <si>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</si>
  <si>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</si>
  <si>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</si>
  <si>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</si>
  <si>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</si>
  <si>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</si>
  <si>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</si>
  <si>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</si>
  <si>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</si>
  <si>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</si>
  <si>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</si>
  <si>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</si>
  <si>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</si>
  <si>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</si>
  <si>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</si>
  <si>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</si>
  <si>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</si>
  <si>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</si>
  <si>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</si>
  <si>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</si>
  <si>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</si>
  <si>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</si>
  <si>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</si>
  <si>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</si>
  <si>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</si>
  <si>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</si>
  <si>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</si>
  <si>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</si>
  <si>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</si>
  <si>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</si>
  <si>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</si>
  <si>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</si>
  <si>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</si>
  <si>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</si>
  <si>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</si>
  <si>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</si>
  <si>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</si>
  <si>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</si>
  <si>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</si>
  <si>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</si>
  <si>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</si>
  <si>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</si>
  <si>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</si>
  <si>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</si>
  <si>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</si>
  <si>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</si>
  <si>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</si>
  <si>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</si>
  <si>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</si>
  <si>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</si>
  <si>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</si>
  <si>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</si>
  <si>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</si>
  <si>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</si>
  <si>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</si>
  <si>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</si>
  <si>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</si>
  <si>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</si>
  <si>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</si>
  <si>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</si>
  <si>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</si>
  <si>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</si>
  <si>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</si>
  <si>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</si>
  <si>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</si>
  <si>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</si>
  <si>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</si>
  <si>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</si>
  <si>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</si>
  <si>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</si>
  <si>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</si>
  <si>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</si>
  <si>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</si>
  <si>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</si>
  <si>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</si>
  <si>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</si>
  <si>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</si>
  <si>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</si>
  <si>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</si>
  <si>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</si>
  <si>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</si>
  <si>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</si>
  <si>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</si>
  <si>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</si>
  <si>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</si>
  <si>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</si>
  <si>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</si>
  <si>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</si>
  <si>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</si>
  <si>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</si>
  <si>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</si>
  <si>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</si>
  <si>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</si>
  <si>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</si>
  <si>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</si>
  <si>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</si>
  <si>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</si>
  <si>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</si>
  <si>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</si>
  <si>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</si>
  <si>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</si>
  <si>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</si>
  <si>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</si>
  <si>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</si>
  <si>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</si>
  <si>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</si>
  <si>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</si>
  <si>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</si>
  <si>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</si>
  <si>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</si>
  <si>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</si>
  <si>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</si>
  <si>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</si>
  <si>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</si>
  <si>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</si>
  <si>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</si>
  <si>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</si>
  <si>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</si>
  <si>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</si>
  <si>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</si>
  <si>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</si>
  <si>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</si>
  <si>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</si>
  <si>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</si>
  <si>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</si>
  <si>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</si>
  <si>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</si>
  <si>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</si>
  <si>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</si>
  <si>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</si>
  <si>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</si>
  <si>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</si>
  <si>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</si>
  <si>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</si>
  <si>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</si>
  <si>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</si>
  <si>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</si>
  <si>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</si>
  <si>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</si>
  <si>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</si>
  <si>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</si>
  <si>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</si>
  <si>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</si>
  <si>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</si>
  <si>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</si>
  <si>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</si>
  <si>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</si>
  <si>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</si>
  <si>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</si>
  <si>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</si>
  <si>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</si>
  <si>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</si>
  <si>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</si>
  <si>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</si>
  <si>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</si>
  <si>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</si>
  <si>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</si>
  <si>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</si>
  <si>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</si>
  <si>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</si>
  <si>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</si>
  <si>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</si>
  <si>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</si>
  <si>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</si>
  <si>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</si>
  <si>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</si>
  <si>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</si>
  <si>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</si>
  <si>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</si>
  <si>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</si>
  <si>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</si>
  <si>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</si>
  <si>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</si>
  <si>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</si>
  <si>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</si>
  <si>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</si>
  <si>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</si>
  <si>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</si>
  <si>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</si>
  <si>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</si>
  <si>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</si>
  <si>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</si>
  <si>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</si>
  <si>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</si>
  <si>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</si>
  <si>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</si>
  <si>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</si>
  <si>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</si>
  <si>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</si>
  <si>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</si>
  <si>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</si>
  <si>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</si>
  <si>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</si>
  <si>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</si>
  <si>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</si>
  <si>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</si>
  <si>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</si>
  <si>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</si>
  <si>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</si>
  <si>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</si>
  <si>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</si>
  <si>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</si>
  <si>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</si>
  <si>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</si>
  <si>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</si>
  <si>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</si>
  <si>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</si>
  <si>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</si>
  <si>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</si>
  <si>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</si>
  <si>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</si>
  <si>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</si>
  <si>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</si>
  <si>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</si>
  <si>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</si>
  <si>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</si>
  <si>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</si>
  <si>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</si>
  <si>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</si>
  <si>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</si>
  <si>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</si>
  <si>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</si>
  <si>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</si>
  <si>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</si>
  <si>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</si>
  <si>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</si>
  <si>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</si>
  <si>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</si>
  <si>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</si>
  <si>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</si>
  <si>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</si>
  <si>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</si>
  <si>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</si>
  <si>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</si>
  <si>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</si>
  <si>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</si>
  <si>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</si>
  <si>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</si>
  <si>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</si>
  <si>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</si>
  <si>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</si>
  <si>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</si>
  <si>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</si>
  <si>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</si>
  <si>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</si>
  <si>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</si>
  <si>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</si>
  <si>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</si>
  <si>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</si>
  <si>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</si>
  <si>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</si>
  <si>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</si>
  <si>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</si>
  <si>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</si>
  <si>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</si>
  <si>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</si>
  <si>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</si>
  <si>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</si>
  <si>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</si>
  <si>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</si>
  <si>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</si>
  <si>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</si>
  <si>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</si>
  <si>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</si>
  <si>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</si>
  <si>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</si>
  <si>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</si>
  <si>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</si>
  <si>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</si>
  <si>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</si>
  <si>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</si>
  <si>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</si>
  <si>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</si>
  <si>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</si>
  <si>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</si>
  <si>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</si>
  <si>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</si>
  <si>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</si>
  <si>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</si>
  <si>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</si>
  <si>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</si>
  <si>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</si>
  <si>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</si>
  <si>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</si>
  <si>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</si>
  <si>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</si>
  <si>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</si>
  <si>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</si>
  <si>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</si>
  <si>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</si>
  <si>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</si>
  <si>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</si>
  <si>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</si>
  <si>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</si>
  <si>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</si>
  <si>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</si>
  <si>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</si>
  <si>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</si>
  <si>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</si>
  <si>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</si>
  <si>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</si>
  <si>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</si>
  <si>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</si>
  <si>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</si>
  <si>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</si>
  <si>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</si>
  <si>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</si>
  <si>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</si>
  <si>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</si>
  <si>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</si>
  <si>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</si>
  <si>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</si>
  <si>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</si>
  <si>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</si>
  <si>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</si>
  <si>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</si>
  <si>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</si>
  <si>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</si>
  <si>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</si>
  <si>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</si>
  <si>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</si>
  <si>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</si>
  <si>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</si>
  <si>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</si>
  <si>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</si>
  <si>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</si>
  <si>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</si>
  <si>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</si>
  <si>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</si>
  <si>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</si>
  <si>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</si>
  <si>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</si>
  <si>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</si>
  <si>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</si>
  <si>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</si>
  <si>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</si>
  <si>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</si>
  <si>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</si>
  <si>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</si>
  <si>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</si>
  <si>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</si>
  <si>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</si>
  <si>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</si>
  <si>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</si>
  <si>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</si>
  <si>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</si>
  <si>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</si>
  <si>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</si>
  <si>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</si>
  <si>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</si>
  <si>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</si>
  <si>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</si>
  <si>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</si>
  <si>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</si>
  <si>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</si>
  <si>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</si>
  <si>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</si>
  <si>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</si>
  <si>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</si>
  <si>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</si>
  <si>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</si>
  <si>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</si>
  <si>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</si>
  <si>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</si>
  <si>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</si>
  <si>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</si>
  <si>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</si>
  <si>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</si>
  <si>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</si>
  <si>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</si>
  <si>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</si>
  <si>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</si>
  <si>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</si>
  <si>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</si>
  <si>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</si>
  <si>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</si>
  <si>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</si>
  <si>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</si>
  <si>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</si>
  <si>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</si>
  <si>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</si>
  <si>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</si>
  <si>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</si>
  <si>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</si>
  <si>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</si>
  <si>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</si>
  <si>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</si>
  <si>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</si>
  <si>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</si>
  <si>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</si>
  <si>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</si>
  <si>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</si>
  <si>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</si>
  <si>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</si>
  <si>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</si>
  <si>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</si>
  <si>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</si>
  <si>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</si>
  <si>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</si>
  <si>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</si>
  <si>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</si>
  <si>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</si>
  <si>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</si>
  <si>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</si>
  <si>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</si>
  <si>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</si>
  <si>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</si>
  <si>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</si>
  <si>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</si>
  <si>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</si>
  <si>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</si>
  <si>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</si>
  <si>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</si>
  <si>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</si>
  <si>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</si>
  <si>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</si>
  <si>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</si>
  <si>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</si>
  <si>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</si>
  <si>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</si>
  <si>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</si>
  <si>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</si>
  <si>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</si>
  <si>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</si>
  <si>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</si>
  <si>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</si>
  <si>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</si>
  <si>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</si>
  <si>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</si>
  <si>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</si>
  <si>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</si>
  <si>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</si>
  <si>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</si>
  <si>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</si>
  <si>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</si>
  <si>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</si>
  <si>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</si>
  <si>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</si>
  <si>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</si>
  <si>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</si>
  <si>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</si>
  <si>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</si>
  <si>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</si>
  <si>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</si>
  <si>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</si>
  <si>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</si>
  <si>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</si>
  <si>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</si>
  <si>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</si>
  <si>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</si>
  <si>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</si>
  <si>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</si>
  <si>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</si>
  <si>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</si>
  <si>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</si>
  <si>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</si>
  <si>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</si>
  <si>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</si>
  <si>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</si>
  <si>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</si>
  <si>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</si>
  <si>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</si>
  <si>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</si>
  <si>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</si>
  <si>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</si>
  <si>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</si>
  <si>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</si>
  <si>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</si>
  <si>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</si>
  <si>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</si>
  <si>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</si>
  <si>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</si>
  <si>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</si>
  <si>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</si>
  <si>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</si>
  <si>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</si>
  <si>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</si>
  <si>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</si>
  <si>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</si>
  <si>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</si>
  <si>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</si>
  <si>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</si>
  <si>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</si>
  <si>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</si>
  <si>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</si>
  <si>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</si>
  <si>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</si>
  <si>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</si>
  <si>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</si>
  <si>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</si>
  <si>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</si>
  <si>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</si>
  <si>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</si>
  <si>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</si>
  <si>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</si>
  <si>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</si>
  <si>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</si>
  <si>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</si>
  <si>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</si>
  <si>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</si>
  <si>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</si>
  <si>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</si>
  <si>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</si>
  <si>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</si>
  <si>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</si>
  <si>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</si>
  <si>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</si>
  <si>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</si>
  <si>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</si>
  <si>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</si>
  <si>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</si>
  <si>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</si>
  <si>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</si>
  <si>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</si>
  <si>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</si>
  <si>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</si>
  <si>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</si>
  <si>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</si>
  <si>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</si>
  <si>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</si>
  <si>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</si>
  <si>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</si>
  <si>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</si>
  <si>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</si>
  <si>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</si>
  <si>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</si>
  <si>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</si>
  <si>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</si>
  <si>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</si>
  <si>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</si>
  <si>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</si>
  <si>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</si>
  <si>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</si>
  <si>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</si>
  <si>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</si>
  <si>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</si>
  <si>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</si>
  <si>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</si>
  <si>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</si>
  <si>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</si>
  <si>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</si>
  <si>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</si>
  <si>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</si>
  <si>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</si>
  <si>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</si>
  <si>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</si>
  <si>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</si>
  <si>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</si>
  <si>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</si>
  <si>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</si>
  <si>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</si>
  <si>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</si>
  <si>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</si>
  <si>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</si>
  <si>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</si>
  <si>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</si>
  <si>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</si>
  <si>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</si>
  <si>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</si>
  <si>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</si>
  <si>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</si>
  <si>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</si>
  <si>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</si>
  <si>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</si>
  <si>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</si>
  <si>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</si>
  <si>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</si>
  <si>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</si>
  <si>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</si>
  <si>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</si>
  <si>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</si>
  <si>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</si>
  <si>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</si>
  <si>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</si>
  <si>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</si>
  <si>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</si>
  <si>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</si>
  <si>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</si>
  <si>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</si>
  <si>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</si>
  <si>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</si>
  <si>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</si>
  <si>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</si>
  <si>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</si>
  <si>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</si>
  <si>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</si>
  <si>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</si>
  <si>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</si>
  <si>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</si>
  <si>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</si>
  <si>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</si>
  <si>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</si>
  <si>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</si>
  <si>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</si>
  <si>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</si>
  <si>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</si>
  <si>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</si>
  <si>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</si>
  <si>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</si>
  <si>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</si>
  <si>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</si>
  <si>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</si>
  <si>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</si>
  <si>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</si>
  <si>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</si>
  <si>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</si>
  <si>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</si>
  <si>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</si>
  <si>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</si>
  <si>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</si>
  <si>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</si>
  <si>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</si>
  <si>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</si>
  <si>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</si>
  <si>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</si>
  <si>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</si>
  <si>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</si>
  <si>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</si>
  <si>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</si>
  <si>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</si>
  <si>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</si>
  <si>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</si>
  <si>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</si>
  <si>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</si>
  <si>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</si>
  <si>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</si>
  <si>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</si>
  <si>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</si>
  <si>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</si>
  <si>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</si>
  <si>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</si>
  <si>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</si>
  <si>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</si>
  <si>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</si>
  <si>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</si>
  <si>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</si>
  <si>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</si>
  <si>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</si>
  <si>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</si>
  <si>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</si>
  <si>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</si>
  <si>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</si>
  <si>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</si>
  <si>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</si>
  <si>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</si>
  <si>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</si>
  <si>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</si>
  <si>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</si>
  <si>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</si>
  <si>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</si>
  <si>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</si>
  <si>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</si>
  <si>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</si>
  <si>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</si>
  <si>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</si>
  <si>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</si>
  <si>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</si>
  <si>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</si>
  <si>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</si>
  <si>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</si>
  <si>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</si>
  <si>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</si>
  <si>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</si>
  <si>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</si>
  <si>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</si>
  <si>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</si>
  <si>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</si>
  <si>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</si>
  <si>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</si>
  <si>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</si>
  <si>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</si>
  <si>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</si>
  <si>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</si>
  <si>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</si>
  <si>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</si>
  <si>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</si>
  <si>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</si>
  <si>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</si>
  <si>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</si>
  <si>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</si>
  <si>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</si>
  <si>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</si>
  <si>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</si>
  <si>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</si>
  <si>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</si>
  <si>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</si>
  <si>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</si>
  <si>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</si>
  <si>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</si>
  <si>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</si>
  <si>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</si>
  <si>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</si>
  <si>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</si>
  <si>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</si>
  <si>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</si>
  <si>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</si>
  <si>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</si>
  <si>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</si>
  <si>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</si>
  <si>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</si>
  <si>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</si>
  <si>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</si>
  <si>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</si>
  <si>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</si>
  <si>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</si>
  <si>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</si>
  <si>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</si>
  <si>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</si>
  <si>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</si>
  <si>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</si>
  <si>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</si>
  <si>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</si>
  <si>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</si>
  <si>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</si>
  <si>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</si>
  <si>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</si>
  <si>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</si>
  <si>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</si>
  <si>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</si>
  <si>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</si>
  <si>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</si>
  <si>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</si>
  <si>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</si>
  <si>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</si>
  <si>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</si>
  <si>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</si>
  <si>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</si>
  <si>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</si>
  <si>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</si>
  <si>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</si>
  <si>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</si>
  <si>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</si>
  <si>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</si>
  <si>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</si>
  <si>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</si>
  <si>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</si>
  <si>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</si>
  <si>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</si>
  <si>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</si>
  <si>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</si>
  <si>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</si>
  <si>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</si>
  <si>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</si>
  <si>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</si>
  <si>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</si>
  <si>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</si>
  <si>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</si>
  <si>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</si>
  <si>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</si>
  <si>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</si>
  <si>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</si>
  <si>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</si>
  <si>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</si>
  <si>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</si>
  <si>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</si>
  <si>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</si>
  <si>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</si>
  <si>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</si>
  <si>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</si>
  <si>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</si>
  <si>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</si>
  <si>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</si>
  <si>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</si>
  <si>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</si>
  <si>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</si>
  <si>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</si>
  <si>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</si>
  <si>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</si>
  <si>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</si>
  <si>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</si>
  <si>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</si>
  <si>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</si>
  <si>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</si>
  <si>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</si>
  <si>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</si>
  <si>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</si>
  <si>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</si>
  <si>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</si>
  <si>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</si>
  <si>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</si>
  <si>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</si>
  <si>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</si>
  <si>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</si>
  <si>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</si>
  <si>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</si>
  <si>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</si>
  <si>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</si>
  <si>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</si>
  <si>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</si>
  <si>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</si>
  <si>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</si>
  <si>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</si>
  <si>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</si>
  <si>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</si>
  <si>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</si>
  <si>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</si>
  <si>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</si>
  <si>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</si>
  <si>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</si>
  <si>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</si>
  <si>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</si>
  <si>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</si>
  <si>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</si>
  <si>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</si>
  <si>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</si>
  <si>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</si>
  <si>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</si>
  <si>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</si>
  <si>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</si>
  <si>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</si>
  <si>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</si>
  <si>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</si>
  <si>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</si>
  <si>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</si>
  <si>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</si>
  <si>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</si>
  <si>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</si>
  <si>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</si>
  <si>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</si>
  <si>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</si>
  <si>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</si>
  <si>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</si>
  <si>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</si>
  <si>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</si>
  <si>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</si>
  <si>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</si>
  <si>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</si>
  <si>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</si>
  <si>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</si>
  <si>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</si>
  <si>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</si>
  <si>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</si>
  <si>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</si>
  <si>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</si>
  <si>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</si>
  <si>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</si>
  <si>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</si>
  <si>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</si>
  <si>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</si>
  <si>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</si>
  <si>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</si>
  <si>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</si>
  <si>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</si>
  <si>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</si>
  <si>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</si>
  <si>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</si>
  <si>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</si>
  <si>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</si>
  <si>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</si>
  <si>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</si>
  <si>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</si>
  <si>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</si>
  <si>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</si>
  <si>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</si>
  <si>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</si>
  <si>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</si>
  <si>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</si>
  <si>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</si>
  <si>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</si>
  <si>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</si>
  <si>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</si>
  <si>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</si>
  <si>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</si>
  <si>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</si>
  <si>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</si>
  <si>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</si>
  <si>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</si>
  <si>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</si>
  <si>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</si>
  <si>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</si>
  <si>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</si>
  <si>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</si>
  <si>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</si>
  <si>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</si>
  <si>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</si>
  <si>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</si>
  <si>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</si>
  <si>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</si>
  <si>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</si>
  <si>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</si>
  <si>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</si>
  <si>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</si>
  <si>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</si>
  <si>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</si>
  <si>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</si>
  <si>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</si>
  <si>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</si>
  <si>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</si>
  <si>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</si>
  <si>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</si>
  <si>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</si>
  <si>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</si>
  <si>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</si>
  <si>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</si>
  <si>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</si>
  <si>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</si>
  <si>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</si>
  <si>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</si>
  <si>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</si>
  <si>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</si>
  <si>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</si>
  <si>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</si>
  <si>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</si>
  <si>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</si>
  <si>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</si>
  <si>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</si>
  <si>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</si>
  <si>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</si>
  <si>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</si>
  <si>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</si>
  <si>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</si>
  <si>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</si>
  <si>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</si>
  <si>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</si>
  <si>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</si>
  <si>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</si>
  <si>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</si>
  <si>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</si>
  <si>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</si>
  <si>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</si>
  <si>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</si>
  <si>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</si>
  <si>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</si>
  <si>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</si>
  <si>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</si>
  <si>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</si>
  <si>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</si>
  <si>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</si>
  <si>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</si>
  <si>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</si>
  <si>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</si>
  <si>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</si>
  <si>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</si>
  <si>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</si>
  <si>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</si>
  <si>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</si>
  <si>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</si>
  <si>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</si>
  <si>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</si>
  <si>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</si>
  <si>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</si>
  <si>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</si>
  <si>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</si>
  <si>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</si>
  <si>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</si>
  <si>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</si>
  <si>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</si>
  <si>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</si>
  <si>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</si>
  <si>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</si>
  <si>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</si>
  <si>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</si>
  <si>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</si>
  <si>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</si>
  <si>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</si>
  <si>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</si>
  <si>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</si>
  <si>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</si>
  <si>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</si>
  <si>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</si>
  <si>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</si>
  <si>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</si>
  <si>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</si>
  <si>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</si>
  <si>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</si>
  <si>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</si>
  <si>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</si>
  <si>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</si>
  <si>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</si>
  <si>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</si>
  <si>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</si>
  <si>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</si>
  <si>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</si>
  <si>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</si>
  <si>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</si>
  <si>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</si>
  <si>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</si>
  <si>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</si>
  <si>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</si>
  <si>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</si>
  <si>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</si>
  <si>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</si>
  <si>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</si>
  <si>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</si>
  <si>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</si>
  <si>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</si>
  <si>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</si>
  <si>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</si>
  <si>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</si>
  <si>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</si>
  <si>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</si>
  <si>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</si>
  <si>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</si>
  <si>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</si>
  <si>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</si>
  <si>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</si>
  <si>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</si>
  <si>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</si>
  <si>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</si>
  <si>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</si>
  <si>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</si>
  <si>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</si>
  <si>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</si>
  <si>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</si>
  <si>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</si>
  <si>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</si>
  <si>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</si>
  <si>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</si>
  <si>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</si>
  <si>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</si>
  <si>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</si>
  <si>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</si>
  <si>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</si>
  <si>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</si>
  <si>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</si>
  <si>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</si>
  <si>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</si>
  <si>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</si>
  <si>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</si>
  <si>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</si>
  <si>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</si>
  <si>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</si>
  <si>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</si>
  <si>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</si>
  <si>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</si>
  <si>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</si>
  <si>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</si>
  <si>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</si>
  <si>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</si>
  <si>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</si>
  <si>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</si>
  <si>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</si>
  <si>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</si>
  <si>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</si>
  <si>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</si>
  <si>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</si>
  <si>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</si>
  <si>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</si>
  <si>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</si>
  <si>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</si>
  <si>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</si>
  <si>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</si>
  <si>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</si>
  <si>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</si>
  <si>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</si>
  <si>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</si>
  <si>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</si>
  <si>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</si>
  <si>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</si>
  <si>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</si>
  <si>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</si>
  <si>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</si>
  <si>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</si>
  <si>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</si>
  <si>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</si>
  <si>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</si>
  <si>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</si>
  <si>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</si>
  <si>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</si>
  <si>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</si>
  <si>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</si>
  <si>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</si>
  <si>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</si>
  <si>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</si>
  <si>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</si>
  <si>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</si>
  <si>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</si>
  <si>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</si>
  <si>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</si>
  <si>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</si>
  <si>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</si>
  <si>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</si>
  <si>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</si>
  <si>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</si>
  <si>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</si>
  <si>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</si>
  <si>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</si>
  <si>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</si>
  <si>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</si>
  <si>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</si>
  <si>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</si>
  <si>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</si>
  <si>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</si>
  <si>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</si>
  <si>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</si>
  <si>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</si>
  <si>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</si>
  <si>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</si>
  <si>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</si>
  <si>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</si>
  <si>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</si>
  <si>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</si>
  <si>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</si>
  <si>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</si>
  <si>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</si>
  <si>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</si>
  <si>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</si>
  <si>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</si>
  <si>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</si>
  <si>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</si>
  <si>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</si>
  <si>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</si>
  <si>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</si>
  <si>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</si>
  <si>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</si>
  <si>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</si>
  <si>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</si>
  <si>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</si>
  <si>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</si>
  <si>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</si>
  <si>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</si>
  <si>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</si>
  <si>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</si>
  <si>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</si>
  <si>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</si>
  <si>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</si>
  <si>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</si>
  <si>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</si>
  <si>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</si>
  <si>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</si>
  <si>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</si>
  <si>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</si>
  <si>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</si>
  <si>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</si>
  <si>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</si>
  <si>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</si>
  <si>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</si>
  <si>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</si>
  <si>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</si>
  <si>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</si>
  <si>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</si>
  <si>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</si>
  <si>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</si>
  <si>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</si>
  <si>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</si>
  <si>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</si>
  <si>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</si>
  <si>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</si>
  <si>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</si>
  <si>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</si>
  <si>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</si>
  <si>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</si>
  <si>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</si>
  <si>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</si>
  <si>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</si>
  <si>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</si>
  <si>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</si>
  <si>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</si>
  <si>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</si>
  <si>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</si>
  <si>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</si>
  <si>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</si>
  <si>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</si>
  <si>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</si>
  <si>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</si>
  <si>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</si>
  <si>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</si>
  <si>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</si>
  <si>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</si>
  <si>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</si>
  <si>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</si>
  <si>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</si>
  <si>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</si>
  <si>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</si>
  <si>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</si>
  <si>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</si>
  <si>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</si>
  <si>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</si>
  <si>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</si>
  <si>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</si>
  <si>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</si>
  <si>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</si>
  <si>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</si>
  <si>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</si>
  <si>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</si>
  <si>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</si>
  <si>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</si>
  <si>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</si>
  <si>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</si>
  <si>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</si>
  <si>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</si>
  <si>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</si>
  <si>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</si>
  <si>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</si>
  <si>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</si>
  <si>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</si>
  <si>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</si>
  <si>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</si>
  <si>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</si>
  <si>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</si>
  <si>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</si>
  <si>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</si>
  <si>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</si>
  <si>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</si>
  <si>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</si>
  <si>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</si>
  <si>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</si>
  <si>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</si>
  <si>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</si>
  <si>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</si>
  <si>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</si>
  <si>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</si>
  <si>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</si>
  <si>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</si>
  <si>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</si>
  <si>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</si>
  <si>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</si>
  <si>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</si>
  <si>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</si>
  <si>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</si>
  <si>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</si>
  <si>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</si>
  <si>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</si>
  <si>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</si>
  <si>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</si>
  <si>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</si>
  <si>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</si>
  <si>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</si>
  <si>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</si>
  <si>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</si>
  <si>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</si>
  <si>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</si>
  <si>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</si>
  <si>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</si>
  <si>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</si>
  <si>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</si>
  <si>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</si>
  <si>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</si>
  <si>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</si>
  <si>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</si>
  <si>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</si>
  <si>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</si>
  <si>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</si>
  <si>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</si>
  <si>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</si>
  <si>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</si>
  <si>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</si>
  <si>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</si>
  <si>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</si>
  <si>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</si>
  <si>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</si>
  <si>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</si>
  <si>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</si>
  <si>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</si>
  <si>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</si>
  <si>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</si>
  <si>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</si>
  <si>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</si>
  <si>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</si>
  <si>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</si>
  <si>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</si>
  <si>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</si>
  <si>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</si>
  <si>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</si>
  <si>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</si>
  <si>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</si>
  <si>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</si>
  <si>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</si>
  <si>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</si>
  <si>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</si>
  <si>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</si>
  <si>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</si>
  <si>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</si>
  <si>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</si>
  <si>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</si>
  <si>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</si>
  <si>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</si>
  <si>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</si>
  <si>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</si>
  <si>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</si>
  <si>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</si>
  <si>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</si>
  <si>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</si>
  <si>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</si>
  <si>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</si>
  <si>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</si>
  <si>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</si>
  <si>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</si>
  <si>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</si>
  <si>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</si>
  <si>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</si>
  <si>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</si>
  <si>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</si>
  <si>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</si>
  <si>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</si>
  <si>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</si>
  <si>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</si>
  <si>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</si>
  <si>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</si>
  <si>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</si>
  <si>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</si>
  <si>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</si>
  <si>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</si>
  <si>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</si>
  <si>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</si>
  <si>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</si>
  <si>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</si>
  <si>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</si>
  <si>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</si>
  <si>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</si>
  <si>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</si>
  <si>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</si>
  <si>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</si>
  <si>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</si>
  <si>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</si>
  <si>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</si>
  <si>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</si>
  <si>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</si>
  <si>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</si>
  <si>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</si>
  <si>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</si>
  <si>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</si>
  <si>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</si>
  <si>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</si>
  <si>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</si>
  <si>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</si>
  <si>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</si>
  <si>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</si>
  <si>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</si>
  <si>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</si>
  <si>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</si>
  <si>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</si>
  <si>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</si>
  <si>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</si>
  <si>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</si>
  <si>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</si>
  <si>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</si>
  <si>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</si>
  <si>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</si>
  <si>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</si>
  <si>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</si>
  <si>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</si>
  <si>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</si>
  <si>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</si>
  <si>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</si>
  <si>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</si>
  <si>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</si>
  <si>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</si>
  <si>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</si>
  <si>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</si>
  <si>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</si>
  <si>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</si>
  <si>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</si>
  <si>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</si>
  <si>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</si>
  <si>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</si>
  <si>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</si>
  <si>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</si>
  <si>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</si>
  <si>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</si>
  <si>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</si>
  <si>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</si>
  <si>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</si>
  <si>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</si>
  <si>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</si>
  <si>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</si>
  <si>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</si>
  <si>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</si>
  <si>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</si>
  <si>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</si>
  <si>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</si>
  <si>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</si>
  <si>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</si>
  <si>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</si>
  <si>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</si>
  <si>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</si>
  <si>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</si>
  <si>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</si>
  <si>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</si>
  <si>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</si>
  <si>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</si>
  <si>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</si>
  <si>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</si>
  <si>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</si>
  <si>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</si>
  <si>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</si>
  <si>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</si>
  <si>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</si>
  <si>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</si>
  <si>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</si>
  <si>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</si>
  <si>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</si>
  <si>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</si>
  <si>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</si>
  <si>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</si>
  <si>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</si>
  <si>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</si>
  <si>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</si>
  <si>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</si>
  <si>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</si>
  <si>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</si>
  <si>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</si>
  <si>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</si>
  <si>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</si>
  <si>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</si>
  <si>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</si>
  <si>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</si>
  <si>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</si>
  <si>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</si>
  <si>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</si>
  <si>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</si>
  <si>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</si>
  <si>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</si>
  <si>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</si>
  <si>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</si>
  <si>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</si>
  <si>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</si>
  <si>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</si>
  <si>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</si>
  <si>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</si>
  <si>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</si>
  <si>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</si>
  <si>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</si>
  <si>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</si>
  <si>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</si>
  <si>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</si>
  <si>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</si>
  <si>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</si>
  <si>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</si>
  <si>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</si>
  <si>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</si>
  <si>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</si>
  <si>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</si>
  <si>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</si>
  <si>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</si>
  <si>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</si>
  <si>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</si>
  <si>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</si>
  <si>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</si>
  <si>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</si>
  <si>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</si>
  <si>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</si>
  <si>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</si>
  <si>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</si>
  <si>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</si>
  <si>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</si>
  <si>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</si>
  <si>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</si>
  <si>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</si>
  <si>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</si>
  <si>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</si>
  <si>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</si>
  <si>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</si>
  <si>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</si>
  <si>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</si>
  <si>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</si>
  <si>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</si>
  <si>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</si>
  <si>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</si>
  <si>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</si>
  <si>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</si>
  <si>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</si>
  <si>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</si>
  <si>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</si>
  <si>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</si>
  <si>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</si>
  <si>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</si>
  <si>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</si>
  <si>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</si>
  <si>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</si>
  <si>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</si>
  <si>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</si>
  <si>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</si>
  <si>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</si>
  <si>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</si>
  <si>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</si>
  <si>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</si>
  <si>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</si>
  <si>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</si>
  <si>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</si>
  <si>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</si>
  <si>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</si>
  <si>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</si>
  <si>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</si>
  <si>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</si>
  <si>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</si>
  <si>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</si>
  <si>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</si>
  <si>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</si>
  <si>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</si>
  <si>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</si>
  <si>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</si>
  <si>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</si>
  <si>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</si>
  <si>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</si>
  <si>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</si>
  <si>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</si>
  <si>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</si>
  <si>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</si>
  <si>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</si>
  <si>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</si>
  <si>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</si>
  <si>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</si>
  <si>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</si>
  <si>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</si>
  <si>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</si>
  <si>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</si>
  <si>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</si>
  <si>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</si>
  <si>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</si>
  <si>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</si>
  <si>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</si>
  <si>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</si>
  <si>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</si>
  <si>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</si>
  <si>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</si>
  <si>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</si>
  <si>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</si>
  <si>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</si>
  <si>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</si>
  <si>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</si>
  <si>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</si>
  <si>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</si>
  <si>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</si>
  <si>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</si>
  <si>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</si>
  <si>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</si>
  <si>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</si>
  <si>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</si>
  <si>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</si>
  <si>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</si>
  <si>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</si>
  <si>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</si>
  <si>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</si>
  <si>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</si>
  <si>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</si>
  <si>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</si>
  <si>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</si>
  <si>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</si>
  <si>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</si>
  <si>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</si>
  <si>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</si>
  <si>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</si>
  <si>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</si>
  <si>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</si>
  <si>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</si>
  <si>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</si>
  <si>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</si>
  <si>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</si>
  <si>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</si>
  <si>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</si>
  <si>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</si>
  <si>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</si>
  <si>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</si>
  <si>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</si>
  <si>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</si>
  <si>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</si>
  <si>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</si>
  <si>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</si>
  <si>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</si>
  <si>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</si>
  <si>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</si>
  <si>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</si>
  <si>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</si>
  <si>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</si>
  <si>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</si>
  <si>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</si>
  <si>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</si>
  <si>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</si>
  <si>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</si>
  <si>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</si>
  <si>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</si>
  <si>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</si>
  <si>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</si>
  <si>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</si>
  <si>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</si>
  <si>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</si>
  <si>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</si>
  <si>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</si>
  <si>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</si>
  <si>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</si>
  <si>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</si>
  <si>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</si>
  <si>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</si>
  <si>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</si>
  <si>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</si>
  <si>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</si>
  <si>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</si>
  <si>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</si>
  <si>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</si>
  <si>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</si>
  <si>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</si>
  <si>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</si>
  <si>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</si>
  <si>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</si>
  <si>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</si>
  <si>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</si>
  <si>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</si>
  <si>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</si>
  <si>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</si>
  <si>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</si>
  <si>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</si>
  <si>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</si>
  <si>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</si>
  <si>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</si>
  <si>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</si>
  <si>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</si>
  <si>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</si>
  <si>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</si>
  <si>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</si>
  <si>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</si>
  <si>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</si>
  <si>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</si>
  <si>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</si>
  <si>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</si>
  <si>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</si>
  <si>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</si>
  <si>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</si>
  <si>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</si>
  <si>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</si>
  <si>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</si>
  <si>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</si>
  <si>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</si>
  <si>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</si>
  <si>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</si>
  <si>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</si>
  <si>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</si>
  <si>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</si>
  <si>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</si>
  <si>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</si>
  <si>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</si>
  <si>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</si>
  <si>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</si>
  <si>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</si>
  <si>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</si>
  <si>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</si>
  <si>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</si>
  <si>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</si>
  <si>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</si>
  <si>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</si>
  <si>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</si>
  <si>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</si>
  <si>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</si>
  <si>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</si>
  <si>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</si>
  <si>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</si>
  <si>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</si>
  <si>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</si>
  <si>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</si>
  <si>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</si>
  <si>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</si>
  <si>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</si>
  <si>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</si>
  <si>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</si>
  <si>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</si>
  <si>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</si>
  <si>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</si>
  <si>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</si>
  <si>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</si>
  <si>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</si>
  <si>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</si>
  <si>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</si>
  <si>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</si>
  <si>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</si>
  <si>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</si>
  <si>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</si>
  <si>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</si>
  <si>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</si>
  <si>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</si>
  <si>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</si>
  <si>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</si>
  <si>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</si>
  <si>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</si>
  <si>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</si>
  <si>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</si>
  <si>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</si>
  <si>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</si>
  <si>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</si>
  <si>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</si>
  <si>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</si>
  <si>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</si>
  <si>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</si>
  <si>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</si>
  <si>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</si>
  <si>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</si>
  <si>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</si>
  <si>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</si>
  <si>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</si>
  <si>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</si>
  <si>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</si>
  <si>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</si>
  <si>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</si>
  <si>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</si>
  <si>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</si>
  <si>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</si>
  <si>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</si>
  <si>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</si>
  <si>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</si>
  <si>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</si>
  <si>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</si>
  <si>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</si>
  <si>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</si>
  <si>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</si>
  <si>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</si>
  <si>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</si>
  <si>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</si>
  <si>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</si>
  <si>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</si>
  <si>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</si>
  <si>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</si>
  <si>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</si>
  <si>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</si>
  <si>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</si>
  <si>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</si>
  <si>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</si>
  <si>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</si>
  <si>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</si>
  <si>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</si>
  <si>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</si>
  <si>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</si>
  <si>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</si>
  <si>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</si>
  <si>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</si>
  <si>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</si>
  <si>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</si>
  <si>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</si>
  <si>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</si>
  <si>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</si>
  <si>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</si>
  <si>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</si>
  <si>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</si>
  <si>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</si>
  <si>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</si>
  <si>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</si>
  <si>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</si>
  <si>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</si>
  <si>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</si>
  <si>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</si>
  <si>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</si>
  <si>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</si>
  <si>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</si>
  <si>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</si>
  <si>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</si>
  <si>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</si>
  <si>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</si>
  <si>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</si>
  <si>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</si>
  <si>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</si>
  <si>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</si>
  <si>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</si>
  <si>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</si>
  <si>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</si>
  <si>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</si>
  <si>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</si>
  <si>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</si>
  <si>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</si>
  <si>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</si>
  <si>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</si>
  <si>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</si>
  <si>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</si>
  <si>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</si>
  <si>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</si>
  <si>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</si>
  <si>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</si>
  <si>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</si>
  <si>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</si>
  <si>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</si>
  <si>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</si>
  <si>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</si>
  <si>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</si>
  <si>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</si>
  <si>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</si>
  <si>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</si>
  <si>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</si>
  <si>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</si>
  <si>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</si>
  <si>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</si>
  <si>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</si>
  <si>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</si>
  <si>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</si>
  <si>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</si>
  <si>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</si>
  <si>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</si>
  <si>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</si>
  <si>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</si>
  <si>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</si>
  <si>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</si>
  <si>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</si>
  <si>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</si>
  <si>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</si>
  <si>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</si>
  <si>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</si>
  <si>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</si>
  <si>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</si>
  <si>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</si>
  <si>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</si>
  <si>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</si>
  <si>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</si>
  <si>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</si>
  <si>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</si>
  <si>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</si>
  <si>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</si>
  <si>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</si>
  <si>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</si>
  <si>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</si>
  <si>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</si>
  <si>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</si>
  <si>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</si>
  <si>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</si>
  <si>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</si>
  <si>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</si>
  <si>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</si>
  <si>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</si>
  <si>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</si>
  <si>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</si>
  <si>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</si>
  <si>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</si>
  <si>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</si>
  <si>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</si>
  <si>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</si>
  <si>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</si>
  <si>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</si>
  <si>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</si>
  <si>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</si>
  <si>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</si>
  <si>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</si>
  <si>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</si>
  <si>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</si>
  <si>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</si>
  <si>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</si>
  <si>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</si>
  <si>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</si>
  <si>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</si>
  <si>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</si>
  <si>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</si>
  <si>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</si>
  <si>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</si>
  <si>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</si>
  <si>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</si>
  <si>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</si>
  <si>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</si>
  <si>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</si>
  <si>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</si>
  <si>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</si>
  <si>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</si>
  <si>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</si>
  <si>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</si>
  <si>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</si>
  <si>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</si>
  <si>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</si>
  <si>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</si>
  <si>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</si>
  <si>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</si>
  <si>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</si>
  <si>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</si>
  <si>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</si>
  <si>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</si>
  <si>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</si>
  <si>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</si>
  <si>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</si>
  <si>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</si>
  <si>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</si>
  <si>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</si>
  <si>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</si>
  <si>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</si>
  <si>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</si>
  <si>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</si>
  <si>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</si>
  <si>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</si>
  <si>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</si>
  <si>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</si>
  <si>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</si>
  <si>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</si>
  <si>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</si>
  <si>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</si>
  <si>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</si>
  <si>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</si>
  <si>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</si>
  <si>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</si>
  <si>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</si>
  <si>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</si>
  <si>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</si>
  <si>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</si>
  <si>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</si>
  <si>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</si>
  <si>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</si>
  <si>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</si>
  <si>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</si>
  <si>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</si>
  <si>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</si>
  <si>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</si>
  <si>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</si>
  <si>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</si>
  <si>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</si>
  <si>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</si>
  <si>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</si>
  <si>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</si>
  <si>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</si>
  <si>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</si>
  <si>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</si>
  <si>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</si>
  <si>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</si>
  <si>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</si>
  <si>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</si>
  <si>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</si>
  <si>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</si>
  <si>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</si>
  <si>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</si>
  <si>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</si>
  <si>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</si>
  <si>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</si>
  <si>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</si>
  <si>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</si>
  <si>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</si>
  <si>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</si>
  <si>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</si>
  <si>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</si>
  <si>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</si>
  <si>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</si>
  <si>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</si>
  <si>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</si>
  <si>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</si>
  <si>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</si>
  <si>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</si>
  <si>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</si>
  <si>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</si>
  <si>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</si>
  <si>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</si>
  <si>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</si>
  <si>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</si>
  <si>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</si>
  <si>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</si>
  <si>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</si>
  <si>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</si>
  <si>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</si>
  <si>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</si>
  <si>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</si>
  <si>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</si>
  <si>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</si>
  <si>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</si>
  <si>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</si>
  <si>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</si>
  <si>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</si>
  <si>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</si>
  <si>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</si>
  <si>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</si>
  <si>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</si>
  <si>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</si>
  <si>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</si>
  <si>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</si>
  <si>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</si>
  <si>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</si>
  <si>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</si>
  <si>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</si>
  <si>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</si>
  <si>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</si>
  <si>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</si>
  <si>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</si>
  <si>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</si>
  <si>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</si>
  <si>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</si>
  <si>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</si>
  <si>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</si>
  <si>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</si>
  <si>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</si>
  <si>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</si>
  <si>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</si>
  <si>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</si>
  <si>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</si>
  <si>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</si>
  <si>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</si>
  <si>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</si>
  <si>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</si>
  <si>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</si>
  <si>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</si>
  <si>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</si>
  <si>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</si>
  <si>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</si>
  <si>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</si>
  <si>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</si>
  <si>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</si>
  <si>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</si>
  <si>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</si>
  <si>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</si>
  <si>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</si>
  <si>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</si>
  <si>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</si>
  <si>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</si>
  <si>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</si>
  <si>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</si>
  <si>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</si>
  <si>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</si>
  <si>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</si>
  <si>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</si>
  <si>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</si>
  <si>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</si>
  <si>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</si>
  <si>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</si>
  <si>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</si>
  <si>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</si>
  <si>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</si>
  <si>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</si>
  <si>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</si>
  <si>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</si>
  <si>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</si>
  <si>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</si>
  <si>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</si>
  <si>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</si>
  <si>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</si>
  <si>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</si>
  <si>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</si>
  <si>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</si>
  <si>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</si>
  <si>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</si>
  <si>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</si>
  <si>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</si>
  <si>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</si>
  <si>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</si>
  <si>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</si>
  <si>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</si>
  <si>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</si>
  <si>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</si>
  <si>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</si>
  <si>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</si>
  <si>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</si>
  <si>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</si>
  <si>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</si>
  <si>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</si>
  <si>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</si>
  <si>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</si>
  <si>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</si>
  <si>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</si>
  <si>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</si>
  <si>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</si>
  <si>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</si>
  <si>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</si>
  <si>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</si>
  <si>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</si>
  <si>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</si>
  <si>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</si>
  <si>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</si>
  <si>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</si>
  <si>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</si>
  <si>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</si>
  <si>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</si>
  <si>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</si>
  <si>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</si>
  <si>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</si>
  <si>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</si>
  <si>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</si>
  <si>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</si>
  <si>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</si>
  <si>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</si>
  <si>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</si>
  <si>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</si>
  <si>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</si>
  <si>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</si>
  <si>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</si>
  <si>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</si>
  <si>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</si>
  <si>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</si>
  <si>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</si>
  <si>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</si>
  <si>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</si>
  <si>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</si>
  <si>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</si>
  <si>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</si>
  <si>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</si>
  <si>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</si>
  <si>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</si>
  <si>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</si>
  <si>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</si>
  <si>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</si>
  <si>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</si>
  <si>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</si>
  <si>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</si>
  <si>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</si>
  <si>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</si>
  <si>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</si>
  <si>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</si>
  <si>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</si>
  <si>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</si>
  <si>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</si>
  <si>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</si>
  <si>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</si>
  <si>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</si>
  <si>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</si>
  <si>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</si>
  <si>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</si>
  <si>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</si>
  <si>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</si>
  <si>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</si>
  <si>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</si>
  <si>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</si>
  <si>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</si>
  <si>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</si>
  <si>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</si>
  <si>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</si>
  <si>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</si>
  <si>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</si>
  <si>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</si>
  <si>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</si>
  <si>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</si>
  <si>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</si>
  <si>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</si>
  <si>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</si>
  <si>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</si>
  <si>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</si>
  <si>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</si>
  <si>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</si>
  <si>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</si>
  <si>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</si>
  <si>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</si>
  <si>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</si>
  <si>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</si>
  <si>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</si>
  <si>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</si>
  <si>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</si>
  <si>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</si>
  <si>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</si>
  <si>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</si>
  <si>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</si>
  <si>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</si>
  <si>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</si>
  <si>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</si>
  <si>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</si>
  <si>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</si>
  <si>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</si>
  <si>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</si>
  <si>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</si>
  <si>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</si>
  <si>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</si>
  <si>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</si>
  <si>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</si>
  <si>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</si>
  <si>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</si>
  <si>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</si>
  <si>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</si>
  <si>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</si>
  <si>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</si>
  <si>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</si>
  <si>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</si>
  <si>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</si>
  <si>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</si>
  <si>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</si>
  <si>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</si>
  <si>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</si>
  <si>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</si>
  <si>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</si>
  <si>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</si>
  <si>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</si>
  <si>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</si>
  <si>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</si>
  <si>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</si>
  <si>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</si>
  <si>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</si>
  <si>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</si>
  <si>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</si>
  <si>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</si>
  <si>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</si>
  <si>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</si>
  <si>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</si>
  <si>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</si>
  <si>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</si>
  <si>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</si>
  <si>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</si>
  <si>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</si>
  <si>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</si>
  <si>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</si>
  <si>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</si>
  <si>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</si>
  <si>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</si>
  <si>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</si>
  <si>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</si>
  <si>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</si>
  <si>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</si>
  <si>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</si>
  <si>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</si>
  <si>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</si>
  <si>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</si>
  <si>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</si>
  <si>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</si>
  <si>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</si>
  <si>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</si>
  <si>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</si>
  <si>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</si>
  <si>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</si>
  <si>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</si>
  <si>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</si>
  <si>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</si>
  <si>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</si>
  <si>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</si>
  <si>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</si>
  <si>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</si>
  <si>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</si>
  <si>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</si>
  <si>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</si>
  <si>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</si>
  <si>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</si>
  <si>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</si>
  <si>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</si>
  <si>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</si>
  <si>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</si>
  <si>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</si>
  <si>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</si>
  <si>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</si>
  <si>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</si>
  <si>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</si>
  <si>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</si>
  <si>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</si>
  <si>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</si>
  <si>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</si>
  <si>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</si>
  <si>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</si>
  <si>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</si>
  <si>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</si>
  <si>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</si>
  <si>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</si>
  <si>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</si>
  <si>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</si>
  <si>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</si>
  <si>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</si>
  <si>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</si>
  <si>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</si>
  <si>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</si>
  <si>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</si>
  <si>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</si>
  <si>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</si>
  <si>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</si>
  <si>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</si>
  <si>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</si>
  <si>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</si>
  <si>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</si>
  <si>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</si>
  <si>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</si>
  <si>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</si>
  <si>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</si>
  <si>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</si>
  <si>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</si>
  <si>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</si>
  <si>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</si>
  <si>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</si>
  <si>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</si>
  <si>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</si>
  <si>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</si>
  <si>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</si>
  <si>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</si>
  <si>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</si>
  <si>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</si>
  <si>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</si>
  <si>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</si>
  <si>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</si>
  <si>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</si>
  <si>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</si>
  <si>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</si>
  <si>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</si>
  <si>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</si>
  <si>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</si>
  <si>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</si>
  <si>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</si>
  <si>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</si>
  <si>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</si>
  <si>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</si>
  <si>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</si>
  <si>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</si>
  <si>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</si>
  <si>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</si>
  <si>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</si>
  <si>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</si>
  <si>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</si>
  <si>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</si>
  <si>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</si>
  <si>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</si>
  <si>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</si>
  <si>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</si>
  <si>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</si>
  <si>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</si>
  <si>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</si>
  <si>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</si>
  <si>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</si>
  <si>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</si>
  <si>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</si>
  <si>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</si>
  <si>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</si>
  <si>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</si>
  <si>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</si>
  <si>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</si>
  <si>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</si>
  <si>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</si>
  <si>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</si>
  <si>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</si>
  <si>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</si>
  <si>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</si>
  <si>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</si>
  <si>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</si>
  <si>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</si>
  <si>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</si>
  <si>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</si>
  <si>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</si>
  <si>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</si>
  <si>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</si>
  <si>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</si>
  <si>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</si>
  <si>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</si>
  <si>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</si>
  <si>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</si>
  <si>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</si>
  <si>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</si>
  <si>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</si>
  <si>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</si>
  <si>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</si>
  <si>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</si>
  <si>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</si>
  <si>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</si>
  <si>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</si>
  <si>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</si>
  <si>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</si>
  <si>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</si>
  <si>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</si>
  <si>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</si>
  <si>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</si>
  <si>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</si>
  <si>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</si>
  <si>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</si>
  <si>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</si>
  <si>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</si>
  <si>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</si>
  <si>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</si>
  <si>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</si>
  <si>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</si>
  <si>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</si>
  <si>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</si>
  <si>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</si>
  <si>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</si>
  <si>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</si>
  <si>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</si>
  <si>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</si>
  <si>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</si>
  <si>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</si>
  <si>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</si>
  <si>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</si>
  <si>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</si>
  <si>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</si>
  <si>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</si>
  <si>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</si>
  <si>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</si>
  <si>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</si>
  <si>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</si>
  <si>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</si>
  <si>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</si>
  <si>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</si>
  <si>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</si>
  <si>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</si>
  <si>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</si>
  <si>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</si>
  <si>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</si>
  <si>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</si>
  <si>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</si>
  <si>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</si>
  <si>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</si>
  <si>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</si>
  <si>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</si>
  <si>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</si>
  <si>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</si>
  <si>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</si>
  <si>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</si>
  <si>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</si>
  <si>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</si>
  <si>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</si>
  <si>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</si>
  <si>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</si>
  <si>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</si>
  <si>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</si>
  <si>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</si>
  <si>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</si>
  <si>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</si>
  <si>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</si>
  <si>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</si>
  <si>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</si>
  <si>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</si>
  <si>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</si>
  <si>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</si>
  <si>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</si>
  <si>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</si>
  <si>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</si>
  <si>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</si>
  <si>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</si>
  <si>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</si>
  <si>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</si>
  <si>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</si>
  <si>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</si>
  <si>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</si>
  <si>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</si>
  <si>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</si>
  <si>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</si>
  <si>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</si>
  <si>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</si>
  <si>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</si>
  <si>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</si>
  <si>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</si>
  <si>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</si>
  <si>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</si>
  <si>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</si>
  <si>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</si>
  <si>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</si>
  <si>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</si>
  <si>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</si>
  <si>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</si>
  <si>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</si>
  <si>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</si>
  <si>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</si>
  <si>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</si>
  <si>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</si>
  <si>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</si>
  <si>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</si>
  <si>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</si>
  <si>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</si>
  <si>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</si>
  <si>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</si>
  <si>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</si>
  <si>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</si>
  <si>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</si>
  <si>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</si>
  <si>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</si>
  <si>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</si>
  <si>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</si>
  <si>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</si>
  <si>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</si>
  <si>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</si>
  <si>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</si>
  <si>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</si>
  <si>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</si>
  <si>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</si>
  <si>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</si>
  <si>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</si>
  <si>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</si>
  <si>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</si>
  <si>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</si>
  <si>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</si>
  <si>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</si>
  <si>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</si>
  <si>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</si>
  <si>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</si>
  <si>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</si>
  <si>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</si>
  <si>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</si>
  <si>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</si>
  <si>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</si>
  <si>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</si>
  <si>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</si>
  <si>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</si>
  <si>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</si>
  <si>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</si>
  <si>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</si>
  <si>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</si>
  <si>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</si>
  <si>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</si>
  <si>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</si>
  <si>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</si>
  <si>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</si>
  <si>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</si>
  <si>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</si>
  <si>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</si>
  <si>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</si>
  <si>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</si>
  <si>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</si>
  <si>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</si>
  <si>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</si>
  <si>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</si>
  <si>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</si>
  <si>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</si>
  <si>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</si>
  <si>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</si>
  <si>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</si>
  <si>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</si>
  <si>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</si>
  <si>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</si>
  <si>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</si>
  <si>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</si>
  <si>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</si>
  <si>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</si>
  <si>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</si>
  <si>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</si>
  <si>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</si>
  <si>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</si>
  <si>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</si>
  <si>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</si>
  <si>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</si>
  <si>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</si>
  <si>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</si>
  <si>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</si>
  <si>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</si>
  <si>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</si>
  <si>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</si>
  <si>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</si>
  <si>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</si>
  <si>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</si>
  <si>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</si>
  <si>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</si>
  <si>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</si>
  <si>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</si>
  <si>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</si>
  <si>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</si>
  <si>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</si>
  <si>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</si>
  <si>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</si>
  <si>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</si>
  <si>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</si>
  <si>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</si>
  <si>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</si>
  <si>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</si>
  <si>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</si>
  <si>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</si>
  <si>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</si>
  <si>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</si>
  <si>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</si>
  <si>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</si>
  <si>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</si>
  <si>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</si>
  <si>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</si>
  <si>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</si>
  <si>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</si>
  <si>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</si>
  <si>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</si>
  <si>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</si>
  <si>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</si>
  <si>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</si>
  <si>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</si>
  <si>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</si>
  <si>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</si>
  <si>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</si>
  <si>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</si>
  <si>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</si>
  <si>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</si>
  <si>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</si>
  <si>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</si>
  <si>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</si>
  <si>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</si>
  <si>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</si>
  <si>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</si>
  <si>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</si>
  <si>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</si>
  <si>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</si>
  <si>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</si>
  <si>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</si>
  <si>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</si>
  <si>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</si>
  <si>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</si>
  <si>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</si>
  <si>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</si>
  <si>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</si>
  <si>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</si>
  <si>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</si>
  <si>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</si>
  <si>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</si>
  <si>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</si>
  <si>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</si>
  <si>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</si>
  <si>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</si>
  <si>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</si>
  <si>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</si>
  <si>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</si>
  <si>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</si>
  <si>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</si>
  <si>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</si>
  <si>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</si>
  <si>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</si>
  <si>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</si>
  <si>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</si>
  <si>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</si>
  <si>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</si>
  <si>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</si>
  <si>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</si>
  <si>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</si>
  <si>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</si>
  <si>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</si>
  <si>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</si>
  <si>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</si>
  <si>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</si>
  <si>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</si>
  <si>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</si>
  <si>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</si>
  <si>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</si>
  <si>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</si>
  <si>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</si>
  <si>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</si>
  <si>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</si>
  <si>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</si>
  <si>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</si>
  <si>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</si>
  <si>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</si>
  <si>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</si>
  <si>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</si>
  <si>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</si>
  <si>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</si>
  <si>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</si>
  <si>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</si>
  <si>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</si>
  <si>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</si>
  <si>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</si>
  <si>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</si>
  <si>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</si>
  <si>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</si>
  <si>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</si>
  <si>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</si>
  <si>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</si>
  <si>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</si>
  <si>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</si>
  <si>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</si>
  <si>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</si>
  <si>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</si>
  <si>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</si>
  <si>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</si>
  <si>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</si>
  <si>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</si>
  <si>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</si>
  <si>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</si>
  <si>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</si>
  <si>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</si>
  <si>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</si>
  <si>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</si>
  <si>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</si>
  <si>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</si>
  <si>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</si>
  <si>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</si>
  <si>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</si>
  <si>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</si>
  <si>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</si>
  <si>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</si>
  <si>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</si>
  <si>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</si>
  <si>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</si>
  <si>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</si>
  <si>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</si>
  <si>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</si>
  <si>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</si>
  <si>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</si>
  <si>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</si>
  <si>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</si>
  <si>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</si>
  <si>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</si>
  <si>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</si>
  <si>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</si>
  <si>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</si>
  <si>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</si>
  <si>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</si>
  <si>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</si>
  <si>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</si>
  <si>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</si>
  <si>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</si>
  <si>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</si>
  <si>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</si>
  <si>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</si>
  <si>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</si>
  <si>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</si>
  <si>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</si>
  <si>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</si>
  <si>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</si>
  <si>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</si>
  <si>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</si>
  <si>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</si>
  <si>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</si>
  <si>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</si>
  <si>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</si>
  <si>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</si>
  <si>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</si>
  <si>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</si>
  <si>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</si>
  <si>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</si>
  <si>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</si>
  <si>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</si>
  <si>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</si>
  <si>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</si>
  <si>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</si>
  <si>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</si>
  <si>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</si>
  <si>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</si>
  <si>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</si>
  <si>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</si>
  <si>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</si>
  <si>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</si>
  <si>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</si>
  <si>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</si>
  <si>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</si>
  <si>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</si>
  <si>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</si>
  <si>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</si>
  <si>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</si>
  <si>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</si>
  <si>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</si>
  <si>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</si>
  <si>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</si>
  <si>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</si>
  <si>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</si>
  <si>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</si>
  <si>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</si>
  <si>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</si>
  <si>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</si>
  <si>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</si>
  <si>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</si>
  <si>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</si>
  <si>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</si>
  <si>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</si>
  <si>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</si>
  <si>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</si>
  <si>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</si>
  <si>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</si>
  <si>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</si>
  <si>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</si>
  <si>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</si>
  <si>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</si>
  <si>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</si>
  <si>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</si>
  <si>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</si>
  <si>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</si>
  <si>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</si>
  <si>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</si>
  <si>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</si>
  <si>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</si>
  <si>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</si>
  <si>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</si>
  <si>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</si>
  <si>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</si>
  <si>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</si>
  <si>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</si>
  <si>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</si>
  <si>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</si>
  <si>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</si>
  <si>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</si>
  <si>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</si>
  <si>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</si>
  <si>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</si>
  <si>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</si>
  <si>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</si>
  <si>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</si>
  <si>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</si>
  <si>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</si>
  <si>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</si>
  <si>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</si>
  <si>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</si>
  <si>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</si>
  <si>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</si>
  <si>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</si>
  <si>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</si>
  <si>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</si>
  <si>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</si>
  <si>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</si>
  <si>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</si>
  <si>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</si>
  <si>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</si>
  <si>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</si>
  <si>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</si>
  <si>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</si>
  <si>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</si>
  <si>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</si>
  <si>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</si>
  <si>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</si>
  <si>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</si>
  <si>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</si>
  <si>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</si>
  <si>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</si>
  <si>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</si>
  <si>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</si>
  <si>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</si>
  <si>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</si>
  <si>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</si>
  <si>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</si>
  <si>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</si>
  <si>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</si>
  <si>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</si>
  <si>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</si>
  <si>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</si>
  <si>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</si>
  <si>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</si>
  <si>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</si>
  <si>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</si>
  <si>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</si>
  <si>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</si>
  <si>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</si>
  <si>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</si>
  <si>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</si>
  <si>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</si>
  <si>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</si>
  <si>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</si>
  <si>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</si>
  <si>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</si>
  <si>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</si>
  <si>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</si>
  <si>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</si>
  <si>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</si>
  <si>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</si>
  <si>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</si>
  <si>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</si>
  <si>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</si>
  <si>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</si>
  <si>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</si>
  <si>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</si>
  <si>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</si>
  <si>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</si>
  <si>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</si>
  <si>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</si>
  <si>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</si>
  <si>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</si>
  <si>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</si>
  <si>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</si>
  <si>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</si>
  <si>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</si>
  <si>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</si>
  <si>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</si>
  <si>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</si>
  <si>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</si>
  <si>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</si>
  <si>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</si>
  <si>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</si>
  <si>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</si>
  <si>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</si>
  <si>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</si>
  <si>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</si>
  <si>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</si>
  <si>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</si>
  <si>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</si>
  <si>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</si>
  <si>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</si>
  <si>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</si>
  <si>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</si>
  <si>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</si>
  <si>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</si>
  <si>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</si>
  <si>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</si>
  <si>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</si>
  <si>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</si>
  <si>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</si>
  <si>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</si>
  <si>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</si>
  <si>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</si>
  <si>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</si>
  <si>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</si>
  <si>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</si>
  <si>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</si>
  <si>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</si>
  <si>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</si>
  <si>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</si>
  <si>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</si>
  <si>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</si>
  <si>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</si>
  <si>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</si>
  <si>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</si>
  <si>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</si>
  <si>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</si>
  <si>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</si>
  <si>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</si>
  <si>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</si>
  <si>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</si>
  <si>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</si>
  <si>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</si>
  <si>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</si>
  <si>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</si>
  <si>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</si>
  <si>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</si>
  <si>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</si>
  <si>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</si>
  <si>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</si>
  <si>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</si>
  <si>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</si>
  <si>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</si>
  <si>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</si>
  <si>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</si>
  <si>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</si>
  <si>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</si>
  <si>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</si>
  <si>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</si>
  <si>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</si>
  <si>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</si>
  <si>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</si>
  <si>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</si>
  <si>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</si>
  <si>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</si>
  <si>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</si>
  <si>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</si>
  <si>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</si>
  <si>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</si>
  <si>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</si>
  <si>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</si>
  <si>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</si>
  <si>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</si>
  <si>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</si>
  <si>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</si>
  <si>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</si>
  <si>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</si>
  <si>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</si>
  <si>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</si>
  <si>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</si>
  <si>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</si>
  <si>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</si>
  <si>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</si>
  <si>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</si>
  <si>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</si>
  <si>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</si>
  <si>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</si>
  <si>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</si>
  <si>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</si>
  <si>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</si>
  <si>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</si>
  <si>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</si>
  <si>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</si>
  <si>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</si>
  <si>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</si>
  <si>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</si>
  <si>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</si>
  <si>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</si>
  <si>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</si>
  <si>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</si>
  <si>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</si>
  <si>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</si>
  <si>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</si>
  <si>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</si>
  <si>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</si>
  <si>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</si>
  <si>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</si>
  <si>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</si>
  <si>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</si>
  <si>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</si>
  <si>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</si>
  <si>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</si>
  <si>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</si>
  <si>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</si>
  <si>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</si>
  <si>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</si>
  <si>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</si>
  <si>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</si>
  <si>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</si>
  <si>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</si>
  <si>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</si>
  <si>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</si>
  <si>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</si>
  <si>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</si>
  <si>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</si>
  <si>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</si>
  <si>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</si>
  <si>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</si>
  <si>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</si>
  <si>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</si>
  <si>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</si>
  <si>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</si>
  <si>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</si>
  <si>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</si>
  <si>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</si>
  <si>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</si>
  <si>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</si>
  <si>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</si>
  <si>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</si>
  <si>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</si>
  <si>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</si>
  <si>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</si>
  <si>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</si>
  <si>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</si>
  <si>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</si>
  <si>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</si>
  <si>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</si>
  <si>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</si>
  <si>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</si>
  <si>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</si>
  <si>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</si>
  <si>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</si>
  <si>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</si>
  <si>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</si>
  <si>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</si>
  <si>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</si>
  <si>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</si>
  <si>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</si>
  <si>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</si>
  <si>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</si>
  <si>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</si>
  <si>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</si>
  <si>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</si>
  <si>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</si>
  <si>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</si>
  <si>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</si>
  <si>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</si>
  <si>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</si>
  <si>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</si>
  <si>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</si>
  <si>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</si>
  <si>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</si>
  <si>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</si>
  <si>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</si>
  <si>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</si>
  <si>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</si>
  <si>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</si>
  <si>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</si>
  <si>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</si>
  <si>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</si>
  <si>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</si>
  <si>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</si>
  <si>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</si>
  <si>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</si>
  <si>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</si>
  <si>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</si>
  <si>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</si>
  <si>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</si>
  <si>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</si>
  <si>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</si>
  <si>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</si>
  <si>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</si>
  <si>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</si>
  <si>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</si>
  <si>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</si>
  <si>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</si>
  <si>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</si>
  <si>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</si>
  <si>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</si>
  <si>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</si>
  <si>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</si>
  <si>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</si>
  <si>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</si>
  <si>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</si>
  <si>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</si>
  <si>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</si>
  <si>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</si>
  <si>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</si>
  <si>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</si>
  <si>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</si>
  <si>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</si>
  <si>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</si>
  <si>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</si>
  <si>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</si>
  <si>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</si>
  <si>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</si>
  <si>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</si>
  <si>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</si>
  <si>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</si>
  <si>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</si>
  <si>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</si>
  <si>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</si>
  <si>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</si>
  <si>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</si>
  <si>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</si>
  <si>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</si>
  <si>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</si>
  <si>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</si>
  <si>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</si>
  <si>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</si>
  <si>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</si>
  <si>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</si>
  <si>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</si>
  <si>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</si>
  <si>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</si>
  <si>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</si>
  <si>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</si>
  <si>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</si>
  <si>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</si>
  <si>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</si>
  <si>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</si>
  <si>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</si>
  <si>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</si>
  <si>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</si>
  <si>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</si>
  <si>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</si>
  <si>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</si>
  <si>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</si>
  <si>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</si>
  <si>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</si>
  <si>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</si>
  <si>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</si>
  <si>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</si>
  <si>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</si>
  <si>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</si>
  <si>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</si>
  <si>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</si>
  <si>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</si>
  <si>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</si>
  <si>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</si>
  <si>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</si>
  <si>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</si>
  <si>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</si>
  <si>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</si>
  <si>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</si>
  <si>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</si>
  <si>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</si>
  <si>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</si>
  <si>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</si>
  <si>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</si>
  <si>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</si>
  <si>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</si>
  <si>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</si>
  <si>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</si>
  <si>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</si>
  <si>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</si>
  <si>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</si>
  <si>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</si>
  <si>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</si>
  <si>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</si>
  <si>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</si>
  <si>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</si>
  <si>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</si>
  <si>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</si>
  <si>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</si>
  <si>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</si>
  <si>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</si>
  <si>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</si>
  <si>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</si>
  <si>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</si>
  <si>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</si>
  <si>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</si>
  <si>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</si>
  <si>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</si>
  <si>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</si>
  <si>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</si>
  <si>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</si>
  <si>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</si>
  <si>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</si>
  <si>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</si>
  <si>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</si>
  <si>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</si>
  <si>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</si>
  <si>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</si>
  <si>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</si>
  <si>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</si>
  <si>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</si>
  <si>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</si>
  <si>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</si>
  <si>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</si>
  <si>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</si>
  <si>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</si>
  <si>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</si>
  <si>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</si>
  <si>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</si>
  <si>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</si>
  <si>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</si>
  <si>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</si>
  <si>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</si>
  <si>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</si>
  <si>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</si>
  <si>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</si>
  <si>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</si>
  <si>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</si>
  <si>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</si>
  <si>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</si>
  <si>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</si>
  <si>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</si>
  <si>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</si>
  <si>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</si>
  <si>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</si>
  <si>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</si>
  <si>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</si>
  <si>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</si>
  <si>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</si>
  <si>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</si>
  <si>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</si>
  <si>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</si>
  <si>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</si>
  <si>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</si>
  <si>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</si>
  <si>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</si>
  <si>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</si>
  <si>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</si>
  <si>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</si>
  <si>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</si>
  <si>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</si>
  <si>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</si>
  <si>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</si>
  <si>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</si>
  <si>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</si>
  <si>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</si>
  <si>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</si>
  <si>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</si>
  <si>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</si>
  <si>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</si>
  <si>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</si>
  <si>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</si>
  <si>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</si>
  <si>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</si>
  <si>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</si>
  <si>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</si>
  <si>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</si>
  <si>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</si>
  <si>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</si>
  <si>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</si>
  <si>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</si>
  <si>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</si>
  <si>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</si>
  <si>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</si>
  <si>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</si>
  <si>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</si>
  <si>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</si>
  <si>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</si>
  <si>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</si>
  <si>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</si>
  <si>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</si>
  <si>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</si>
  <si>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</si>
  <si>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</si>
  <si>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</si>
  <si>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</si>
  <si>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</si>
  <si>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</si>
  <si>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</si>
  <si>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</si>
  <si>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</si>
  <si>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</si>
  <si>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</si>
  <si>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</si>
  <si>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</si>
  <si>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</si>
  <si>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</si>
  <si>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</si>
  <si>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</si>
  <si>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</si>
  <si>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</si>
  <si>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</si>
  <si>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</si>
  <si>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</si>
  <si>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</si>
  <si>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</si>
  <si>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</si>
  <si>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</si>
  <si>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</si>
  <si>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</si>
  <si>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</si>
  <si>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</si>
  <si>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</si>
  <si>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</si>
  <si>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</si>
  <si>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</si>
  <si>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</si>
  <si>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</si>
  <si>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</si>
  <si>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</si>
  <si>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</si>
  <si>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</si>
  <si>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</si>
  <si>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</si>
  <si>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</si>
  <si>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</si>
  <si>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</si>
  <si>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</si>
  <si>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</si>
  <si>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</si>
  <si>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</si>
  <si>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</si>
  <si>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</si>
  <si>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</si>
  <si>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</si>
  <si>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</si>
  <si>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</si>
  <si>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</si>
  <si>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</si>
  <si>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</si>
  <si>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</si>
  <si>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</si>
  <si>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</si>
  <si>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</si>
  <si>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</si>
  <si>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</si>
  <si>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</si>
  <si>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</si>
  <si>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</si>
  <si>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</si>
  <si>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</si>
  <si>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</si>
  <si>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</si>
  <si>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</si>
  <si>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</si>
  <si>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</si>
  <si>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</si>
  <si>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</si>
  <si>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</si>
  <si>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</si>
  <si>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</si>
  <si>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</si>
  <si>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</si>
  <si>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</si>
  <si>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</si>
  <si>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</si>
  <si>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</si>
  <si>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</si>
  <si>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</si>
  <si>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</si>
  <si>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</si>
  <si>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</si>
  <si>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</si>
  <si>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</si>
  <si>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</si>
  <si>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</si>
  <si>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</si>
  <si>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</si>
  <si>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</si>
  <si>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</si>
  <si>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</si>
  <si>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</si>
  <si>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</si>
  <si>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</si>
  <si>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</si>
  <si>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</si>
  <si>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</si>
  <si>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</si>
  <si>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</si>
  <si>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</si>
  <si>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</si>
  <si>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</si>
  <si>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</si>
  <si>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</si>
  <si>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</si>
  <si>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</si>
  <si>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</si>
  <si>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</si>
  <si>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</si>
  <si>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</si>
  <si>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</si>
  <si>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</si>
  <si>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</si>
  <si>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</si>
  <si>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</si>
  <si>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</si>
  <si>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</si>
  <si>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</si>
  <si>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</si>
  <si>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</si>
  <si>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</si>
  <si>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</si>
  <si>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</si>
  <si>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</si>
  <si>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</si>
  <si>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</si>
  <si>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</si>
  <si>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</si>
  <si>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</si>
  <si>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</si>
  <si>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</si>
  <si>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</si>
  <si>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</si>
  <si>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</si>
  <si>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</si>
  <si>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</si>
  <si>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</si>
  <si>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</si>
  <si>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</si>
  <si>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</si>
  <si>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</si>
  <si>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</si>
  <si>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</si>
  <si>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</si>
  <si>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</si>
  <si>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</si>
  <si>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</si>
  <si>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</si>
  <si>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</si>
  <si>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</si>
  <si>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</si>
  <si>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</si>
  <si>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</si>
  <si>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</si>
  <si>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</si>
  <si>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</si>
  <si>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</si>
  <si>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</si>
  <si>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</si>
  <si>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</si>
  <si>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</si>
  <si>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</si>
  <si>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</si>
  <si>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</si>
  <si>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</si>
  <si>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</si>
  <si>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</si>
  <si>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</si>
  <si>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</si>
  <si>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</si>
  <si>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</si>
  <si>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</si>
  <si>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</si>
  <si>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</si>
  <si>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</si>
  <si>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</si>
  <si>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</si>
  <si>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</si>
  <si>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</si>
  <si>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</si>
  <si>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</si>
  <si>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</si>
  <si>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</si>
  <si>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</si>
  <si>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</si>
  <si>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</si>
  <si>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</si>
  <si>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</si>
  <si>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</si>
  <si>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</si>
  <si>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</si>
  <si>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</si>
  <si>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</si>
  <si>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</si>
  <si>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</si>
  <si>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</si>
  <si>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</si>
  <si>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</si>
  <si>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</si>
  <si>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</si>
  <si>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</si>
  <si>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</si>
  <si>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</si>
  <si>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</si>
  <si>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</si>
  <si>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</si>
  <si>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</si>
  <si>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</si>
  <si>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</si>
  <si>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</si>
  <si>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</si>
  <si>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</si>
  <si>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</si>
  <si>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</si>
  <si>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</si>
  <si>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</si>
  <si>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</si>
  <si>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</si>
  <si>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</si>
  <si>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</si>
  <si>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</si>
  <si>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</si>
  <si>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</si>
  <si>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</si>
  <si>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</si>
  <si>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</si>
  <si>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</si>
  <si>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</si>
  <si>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</si>
  <si>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</si>
  <si>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</si>
  <si>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</si>
  <si>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</si>
  <si>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</si>
  <si>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</si>
  <si>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</si>
  <si>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</si>
  <si>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</si>
  <si>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</si>
  <si>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</si>
  <si>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</si>
  <si>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</si>
  <si>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</si>
  <si>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</si>
  <si>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</si>
  <si>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</si>
  <si>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</si>
  <si>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</si>
  <si>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</si>
  <si>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</si>
  <si>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</si>
  <si>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</si>
  <si>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</si>
  <si>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</si>
  <si>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</si>
  <si>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</si>
  <si>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</si>
  <si>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</si>
  <si>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</si>
  <si>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</si>
  <si>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</si>
  <si>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</si>
  <si>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</si>
  <si>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</si>
  <si>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</si>
  <si>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</si>
  <si>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</si>
  <si>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</si>
  <si>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</si>
  <si>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</si>
  <si>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</si>
  <si>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</si>
  <si>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</si>
  <si>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</si>
  <si>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</si>
  <si>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</si>
  <si>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</si>
  <si>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</si>
  <si>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</si>
  <si>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</si>
  <si>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</si>
  <si>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</si>
  <si>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</si>
  <si>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</si>
  <si>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</si>
  <si>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</si>
  <si>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</si>
  <si>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</si>
  <si>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</si>
  <si>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</si>
  <si>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</si>
  <si>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</si>
  <si>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</si>
  <si>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</si>
  <si>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</si>
  <si>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</si>
  <si>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</si>
  <si>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</si>
  <si>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</si>
  <si>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</si>
  <si>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</si>
  <si>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</si>
  <si>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</si>
  <si>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</si>
  <si>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</si>
  <si>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</si>
  <si>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</si>
  <si>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</si>
  <si>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</si>
  <si>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</si>
  <si>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</si>
  <si>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</si>
  <si>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</si>
  <si>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</si>
  <si>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</si>
  <si>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</si>
  <si>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</si>
  <si>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</si>
  <si>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</si>
  <si>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</si>
  <si>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</si>
  <si>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</si>
  <si>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</si>
  <si>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</si>
  <si>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</si>
  <si>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</si>
  <si>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</si>
  <si>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</si>
  <si>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</si>
  <si>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</si>
  <si>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</si>
  <si>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</si>
  <si>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</si>
  <si>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</si>
  <si>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</si>
  <si>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</si>
  <si>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</si>
  <si>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</si>
  <si>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</si>
  <si>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</si>
  <si>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</si>
  <si>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</si>
  <si>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</si>
  <si>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</si>
  <si>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</si>
  <si>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</si>
  <si>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</si>
  <si>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</si>
  <si>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</si>
  <si>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</si>
  <si>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</si>
  <si>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</si>
  <si>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</si>
  <si>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</si>
  <si>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</si>
  <si>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</si>
  <si>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</si>
  <si>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</si>
  <si>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</si>
  <si>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</si>
  <si>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</si>
  <si>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</si>
  <si>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</si>
  <si>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</si>
  <si>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</si>
  <si>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</si>
  <si>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</si>
  <si>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</si>
  <si>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</si>
  <si>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</si>
  <si>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</si>
  <si>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</si>
  <si>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</si>
  <si>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</si>
  <si>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</si>
  <si>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</si>
  <si>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</si>
  <si>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</si>
  <si>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</si>
  <si>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</si>
  <si>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</si>
  <si>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</si>
  <si>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</si>
  <si>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</si>
  <si>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</si>
  <si>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</si>
  <si>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</si>
  <si>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</si>
  <si>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</si>
  <si>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</si>
  <si>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</si>
  <si>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</si>
  <si>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</si>
  <si>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</si>
  <si>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</si>
  <si>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</si>
  <si>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</si>
  <si>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</si>
  <si>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</si>
  <si>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</si>
  <si>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</si>
  <si>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</si>
  <si>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</si>
  <si>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</si>
  <si>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</si>
  <si>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</si>
  <si>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</si>
  <si>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</si>
  <si>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</si>
  <si>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</si>
  <si>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</si>
  <si>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</si>
  <si>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</si>
  <si>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</si>
  <si>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</si>
  <si>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</si>
  <si>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</si>
  <si>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</si>
  <si>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</si>
  <si>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</si>
  <si>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</si>
  <si>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</si>
  <si>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</si>
  <si>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</si>
  <si>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</si>
  <si>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</si>
  <si>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</si>
  <si>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</si>
  <si>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</si>
  <si>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</si>
  <si>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</si>
  <si>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</si>
  <si>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</si>
  <si>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</si>
  <si>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</si>
  <si>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</si>
  <si>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</si>
  <si>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</si>
  <si>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</si>
  <si>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</si>
  <si>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</si>
  <si>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</si>
  <si>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</si>
  <si>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</si>
  <si>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</si>
  <si>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</si>
  <si>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</si>
  <si>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</si>
  <si>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</si>
  <si>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</si>
  <si>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</si>
  <si>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</si>
  <si>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</si>
  <si>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</si>
  <si>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</si>
  <si>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</si>
  <si>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</si>
  <si>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</si>
  <si>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</si>
  <si>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</si>
  <si>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</si>
  <si>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</si>
  <si>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</si>
  <si>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</si>
  <si>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</si>
  <si>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</si>
  <si>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</si>
  <si>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</si>
  <si>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</si>
  <si>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</si>
  <si>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</si>
  <si>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</si>
  <si>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</si>
  <si>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</si>
  <si>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</si>
  <si>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</si>
  <si>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</si>
  <si>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</si>
  <si>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</si>
  <si>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</si>
  <si>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</si>
  <si>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</si>
  <si>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</si>
  <si>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</si>
  <si>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</si>
  <si>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</si>
  <si>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</si>
  <si>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</si>
  <si>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</si>
  <si>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</si>
  <si>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</si>
  <si>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</si>
  <si>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</si>
  <si>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</si>
  <si>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</si>
  <si>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</si>
  <si>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</si>
  <si>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</si>
  <si>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</si>
  <si>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</si>
  <si>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</si>
  <si>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</si>
  <si>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</si>
  <si>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</si>
  <si>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</si>
  <si>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</si>
  <si>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</si>
  <si>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</si>
  <si>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</si>
  <si>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</si>
  <si>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</si>
  <si>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</si>
  <si>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</si>
  <si>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</si>
  <si>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</si>
  <si>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</si>
  <si>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</si>
  <si>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</si>
  <si>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</si>
  <si>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</si>
  <si>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</si>
  <si>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</si>
  <si>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</si>
  <si>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</si>
  <si>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</si>
  <si>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</si>
  <si>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</si>
  <si>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</si>
  <si>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</si>
  <si>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</si>
  <si>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</si>
  <si>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</si>
  <si>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</si>
  <si>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</si>
  <si>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</si>
  <si>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</si>
  <si>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</si>
  <si>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</si>
  <si>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</si>
  <si>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</si>
  <si>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</si>
  <si>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</si>
  <si>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</si>
  <si>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</si>
  <si>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</si>
  <si>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</si>
  <si>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</si>
  <si>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</si>
  <si>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</si>
  <si>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</si>
  <si>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</si>
  <si>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</si>
  <si>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</si>
  <si>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</si>
  <si>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</si>
  <si>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</si>
  <si>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</si>
  <si>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</si>
  <si>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</si>
  <si>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</si>
  <si>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</si>
  <si>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</si>
  <si>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</si>
  <si>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</si>
  <si>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</si>
  <si>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</si>
  <si>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</si>
  <si>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</si>
  <si>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</si>
  <si>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</si>
  <si>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</si>
  <si>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</si>
  <si>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</si>
  <si>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</si>
  <si>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</si>
  <si>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</si>
  <si>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</si>
  <si>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</si>
  <si>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</si>
  <si>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</si>
  <si>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</si>
  <si>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</si>
  <si>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</si>
  <si>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</si>
  <si>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</si>
  <si>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</si>
  <si>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</si>
  <si>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</si>
  <si>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</si>
  <si>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</si>
  <si>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</si>
  <si>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</si>
  <si>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</si>
  <si>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</si>
  <si>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</si>
  <si>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</si>
  <si>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</si>
  <si>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</si>
  <si>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</si>
  <si>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</si>
  <si>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</si>
  <si>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</si>
  <si>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</si>
  <si>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</si>
  <si>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</si>
  <si>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</si>
  <si>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</si>
  <si>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</si>
  <si>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</si>
  <si>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</si>
  <si>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</si>
  <si>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</si>
  <si>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</si>
  <si>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</si>
  <si>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</si>
  <si>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</si>
  <si>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</si>
  <si>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</si>
  <si>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</si>
  <si>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</si>
  <si>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</si>
  <si>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</si>
  <si>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</si>
  <si>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</si>
  <si>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</si>
  <si>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</si>
  <si>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</si>
  <si>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</si>
  <si>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</si>
  <si>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</si>
  <si>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</si>
  <si>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</si>
  <si>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</si>
  <si>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</si>
  <si>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</si>
  <si>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</si>
  <si>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</si>
  <si>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</si>
  <si>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</si>
  <si>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</si>
  <si>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</si>
  <si>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</si>
  <si>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</si>
  <si>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</si>
  <si>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</si>
  <si>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</si>
  <si>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</si>
  <si>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</si>
  <si>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</si>
  <si>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</si>
  <si>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</si>
  <si>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</si>
  <si>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</si>
  <si>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</si>
  <si>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</si>
  <si>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</si>
  <si>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</si>
  <si>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</si>
  <si>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</si>
  <si>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</si>
  <si>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</si>
  <si>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</si>
  <si>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</si>
  <si>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</si>
  <si>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</si>
  <si>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</si>
  <si>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</si>
  <si>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</si>
  <si>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</si>
  <si>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</si>
  <si>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</si>
  <si>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</si>
  <si>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</si>
  <si>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</si>
  <si>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</si>
  <si>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</si>
  <si>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</si>
  <si>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</si>
  <si>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</si>
  <si>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</si>
  <si>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</si>
  <si>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</si>
  <si>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</si>
  <si>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</si>
  <si>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</si>
  <si>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</si>
  <si>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</si>
  <si>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</si>
  <si>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</si>
  <si>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</si>
  <si>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</si>
  <si>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</si>
  <si>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</si>
  <si>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</si>
  <si>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</si>
  <si>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</si>
  <si>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</si>
  <si>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</si>
  <si>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</si>
  <si>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</si>
  <si>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</si>
  <si>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</si>
  <si>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</si>
  <si>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</si>
  <si>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</si>
  <si>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</si>
  <si>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</si>
  <si>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</si>
  <si>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</si>
  <si>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</si>
  <si>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</si>
  <si>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</si>
  <si>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</si>
  <si>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</si>
  <si>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</si>
  <si>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</si>
  <si>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</si>
  <si>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</si>
  <si>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</si>
  <si>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</si>
  <si>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</si>
  <si>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</si>
  <si>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</si>
  <si>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</si>
  <si>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</si>
  <si>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</si>
  <si>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</si>
  <si>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</si>
  <si>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</si>
  <si>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</si>
  <si>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</si>
  <si>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</si>
  <si>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</si>
  <si>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</si>
  <si>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</si>
  <si>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</si>
  <si>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</si>
  <si>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</si>
  <si>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</si>
  <si>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</si>
  <si>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</si>
  <si>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</si>
  <si>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</si>
  <si>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</si>
  <si>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</si>
  <si>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</si>
  <si>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</si>
  <si>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</si>
  <si>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</si>
  <si>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</si>
  <si>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</si>
  <si>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</si>
  <si>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</si>
  <si>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</si>
  <si>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</si>
  <si>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</si>
  <si>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</si>
  <si>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</si>
  <si>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</si>
  <si>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</si>
  <si>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</si>
  <si>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</si>
  <si>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</si>
  <si>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</si>
  <si>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</si>
  <si>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</si>
  <si>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</si>
  <si>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</si>
  <si>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</si>
  <si>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</si>
  <si>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</si>
  <si>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</si>
  <si>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</si>
  <si>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</si>
  <si>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</si>
  <si>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</si>
  <si>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</si>
  <si>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</si>
  <si>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</si>
  <si>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</si>
  <si>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</si>
  <si>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</si>
  <si>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</si>
  <si>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</si>
  <si>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</si>
  <si>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</si>
  <si>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</si>
  <si>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</si>
  <si>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</si>
  <si>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</si>
  <si>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</si>
  <si>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</si>
  <si>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</si>
  <si>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</si>
  <si>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</si>
  <si>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</si>
  <si>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</si>
  <si>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</si>
  <si>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</si>
  <si>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</si>
  <si>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</si>
  <si>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</si>
  <si>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</si>
  <si>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</si>
  <si>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</si>
  <si>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</si>
  <si>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</si>
  <si>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</si>
  <si>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</si>
  <si>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</si>
  <si>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</si>
  <si>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</si>
  <si>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</si>
  <si>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</si>
  <si>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</si>
  <si>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</si>
  <si>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</si>
  <si>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</si>
  <si>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</si>
  <si>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</si>
  <si>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</si>
  <si>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</si>
  <si>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</si>
  <si>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</si>
  <si>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</si>
  <si>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</si>
  <si>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</si>
  <si>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</si>
  <si>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</si>
  <si>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</si>
  <si>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</si>
  <si>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</si>
  <si>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</si>
  <si>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</si>
  <si>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</si>
  <si>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</si>
  <si>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</si>
  <si>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</si>
  <si>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</si>
  <si>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</si>
  <si>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</si>
  <si>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</si>
  <si>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</si>
  <si>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</si>
  <si>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</si>
  <si>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</si>
  <si>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</si>
  <si>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</si>
  <si>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</si>
  <si>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</si>
  <si>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</si>
  <si>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</si>
  <si>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</si>
  <si>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</si>
  <si>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</si>
  <si>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</si>
  <si>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</si>
  <si>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</si>
  <si>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</si>
  <si>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</si>
  <si>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</si>
  <si>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</si>
  <si>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</si>
  <si>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</si>
  <si>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</si>
  <si>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</si>
  <si>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</si>
  <si>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</si>
  <si>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</si>
  <si>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</si>
  <si>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</si>
  <si>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</si>
  <si>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</si>
  <si>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</si>
  <si>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</si>
  <si>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</si>
  <si>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</si>
  <si>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</si>
  <si>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</si>
  <si>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</si>
  <si>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</si>
  <si>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</si>
  <si>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</si>
  <si>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</si>
  <si>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</si>
  <si>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</si>
  <si>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</si>
  <si>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</si>
  <si>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</si>
  <si>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</si>
  <si>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</si>
  <si>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</si>
  <si>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</si>
  <si>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</si>
  <si>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</si>
  <si>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</si>
  <si>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</si>
  <si>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</si>
  <si>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</si>
  <si>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</si>
  <si>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</si>
  <si>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</si>
  <si>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</si>
  <si>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</si>
  <si>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</si>
  <si>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</si>
  <si>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</si>
  <si>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</si>
  <si>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</si>
  <si>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</si>
  <si>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</si>
  <si>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</si>
  <si>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</si>
  <si>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</si>
  <si>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</si>
  <si>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</si>
  <si>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</si>
  <si>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</si>
  <si>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</si>
  <si>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</si>
  <si>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</si>
  <si>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</si>
  <si>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</si>
  <si>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</si>
  <si>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</si>
  <si>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</si>
  <si>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</si>
  <si>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</si>
  <si>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</si>
  <si>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</si>
  <si>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</si>
  <si>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</si>
  <si>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</si>
  <si>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</si>
  <si>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</si>
  <si>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</si>
  <si>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</si>
  <si>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</si>
  <si>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</si>
  <si>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</si>
  <si>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</si>
  <si>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</si>
  <si>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</si>
  <si>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</si>
  <si>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</si>
  <si>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</si>
  <si>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</si>
  <si>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</si>
  <si>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</si>
  <si>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</si>
  <si>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</si>
  <si>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</si>
  <si>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</si>
  <si>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</si>
  <si>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</si>
  <si>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</si>
  <si>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</si>
  <si>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</si>
  <si>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</si>
  <si>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</si>
  <si>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</si>
  <si>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</si>
  <si>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</si>
  <si>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</si>
  <si>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</si>
  <si>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</si>
  <si>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</si>
  <si>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</si>
  <si>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</si>
  <si>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</si>
  <si>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</si>
  <si>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</si>
  <si>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</si>
  <si>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</si>
  <si>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</si>
  <si>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</si>
  <si>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</si>
  <si>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</si>
  <si>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</si>
  <si>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</si>
  <si>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</si>
  <si>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</si>
  <si>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</si>
  <si>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</si>
  <si>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</si>
  <si>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</si>
  <si>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</si>
  <si>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</si>
  <si>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</si>
  <si>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</si>
  <si>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</si>
  <si>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</si>
  <si>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</si>
  <si>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</si>
  <si>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</si>
  <si>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</si>
  <si>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</si>
  <si>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</si>
  <si>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</si>
  <si>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</si>
  <si>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</si>
  <si>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</si>
  <si>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</si>
  <si>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</si>
  <si>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</si>
  <si>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</si>
  <si>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</si>
  <si>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</si>
  <si>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</si>
  <si>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</si>
  <si>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</si>
  <si>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</si>
  <si>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</si>
  <si>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</si>
  <si>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</si>
  <si>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</si>
  <si>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</si>
  <si>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</si>
  <si>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</si>
  <si>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</si>
  <si>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</si>
  <si>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</si>
  <si>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</si>
  <si>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</si>
  <si>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</si>
  <si>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</si>
  <si>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</si>
  <si>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</si>
  <si>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</si>
  <si>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</si>
  <si>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</si>
  <si>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</si>
  <si>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</si>
  <si>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</si>
  <si>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</si>
  <si>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</si>
  <si>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</si>
  <si>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</si>
  <si>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</si>
  <si>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</si>
  <si>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</si>
  <si>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</si>
  <si>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</si>
  <si>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</si>
  <si>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</si>
  <si>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</si>
  <si>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</si>
  <si>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</si>
  <si>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</si>
  <si>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</si>
  <si>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</si>
  <si>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</si>
  <si>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</si>
  <si>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</si>
  <si>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</si>
  <si>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</si>
  <si>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</si>
  <si>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</si>
  <si>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</si>
  <si>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</si>
  <si>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</si>
  <si>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</si>
  <si>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</si>
  <si>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</si>
  <si>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</si>
  <si>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</si>
  <si>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</si>
  <si>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</si>
  <si>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</si>
  <si>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</si>
  <si>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</si>
  <si>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</si>
  <si>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</si>
  <si>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</si>
  <si>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</si>
  <si>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</si>
  <si>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</si>
  <si>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</si>
  <si>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</si>
  <si>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</si>
  <si>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</si>
  <si>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</si>
  <si>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</si>
  <si>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</si>
  <si>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</si>
  <si>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</si>
  <si>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</si>
  <si>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</si>
  <si>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</si>
  <si>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</si>
  <si>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</si>
  <si>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</si>
  <si>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</si>
  <si>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</si>
  <si>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</si>
  <si>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</si>
  <si>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</si>
  <si>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</si>
  <si>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</si>
  <si>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</si>
  <si>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</si>
  <si>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</si>
  <si>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</si>
  <si>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</si>
  <si>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</si>
  <si>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</si>
  <si>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</si>
  <si>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</si>
  <si>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</si>
  <si>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</si>
  <si>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</si>
  <si>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</si>
  <si>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</si>
  <si>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</si>
  <si>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</si>
  <si>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</si>
  <si>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</si>
  <si>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</si>
  <si>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</si>
  <si>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</si>
  <si>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</si>
  <si>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</si>
  <si>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</si>
  <si>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</si>
  <si>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</si>
  <si>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</si>
  <si>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</si>
  <si>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</si>
  <si>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</si>
  <si>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</si>
  <si>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</si>
  <si>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</si>
  <si>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</si>
  <si>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</si>
  <si>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</si>
  <si>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</si>
  <si>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</si>
  <si>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</si>
  <si>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</si>
  <si>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</si>
  <si>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</si>
  <si>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</si>
  <si>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</si>
  <si>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</si>
  <si>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</si>
  <si>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</si>
  <si>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</si>
  <si>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</si>
  <si>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</si>
  <si>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</si>
  <si>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</si>
  <si>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</si>
  <si>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</si>
  <si>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</si>
  <si>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</si>
  <si>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</si>
  <si>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</si>
  <si>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</si>
  <si>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</si>
  <si>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</si>
  <si>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</si>
  <si>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</si>
  <si>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</si>
  <si>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</si>
  <si>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</si>
  <si>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</si>
  <si>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</si>
  <si>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</si>
  <si>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</si>
  <si>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</si>
  <si>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</si>
  <si>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</si>
  <si>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</si>
  <si>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</si>
  <si>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</si>
  <si>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</si>
  <si>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</si>
  <si>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</si>
  <si>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</si>
  <si>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</si>
  <si>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</si>
  <si>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</si>
  <si>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</si>
  <si>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</si>
  <si>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</si>
  <si>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</si>
  <si>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</si>
  <si>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</si>
  <si>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</si>
  <si>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</si>
  <si>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</si>
  <si>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</si>
  <si>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</si>
  <si>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</si>
  <si>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</si>
  <si>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</si>
  <si>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</si>
  <si>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</si>
  <si>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</si>
  <si>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</si>
  <si>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</si>
  <si>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</si>
  <si>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</si>
  <si>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</si>
  <si>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</si>
  <si>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</si>
  <si>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</si>
  <si>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</si>
  <si>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</si>
  <si>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</si>
  <si>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</si>
  <si>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</si>
  <si>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</si>
  <si>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</si>
  <si>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</si>
  <si>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</si>
  <si>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</si>
  <si>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</si>
  <si>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</si>
  <si>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</si>
  <si>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</si>
  <si>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</si>
  <si>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</si>
  <si>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</si>
  <si>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</si>
  <si>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</si>
  <si>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</si>
  <si>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</si>
  <si>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</si>
  <si>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</si>
  <si>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</si>
  <si>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</si>
  <si>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</si>
  <si>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</si>
  <si>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</si>
  <si>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</si>
  <si>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</si>
  <si>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</si>
  <si>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</si>
  <si>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</si>
  <si>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</si>
  <si>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</si>
  <si>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</si>
  <si>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</si>
  <si>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</si>
  <si>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</si>
  <si>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</si>
  <si>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</si>
  <si>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</si>
  <si>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</si>
  <si>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</si>
  <si>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</si>
  <si>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</si>
  <si>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</si>
  <si>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</si>
  <si>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</si>
  <si>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</si>
  <si>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</si>
  <si>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</si>
  <si>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</si>
  <si>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</si>
  <si>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</si>
  <si>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</si>
  <si>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</si>
  <si>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</si>
  <si>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</si>
  <si>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</si>
  <si>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</si>
  <si>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</si>
  <si>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</si>
  <si>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</si>
  <si>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</si>
  <si>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</si>
  <si>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</si>
  <si>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</si>
  <si>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</si>
  <si>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</si>
  <si>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</si>
  <si>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</si>
  <si>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</si>
  <si>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</si>
  <si>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</si>
  <si>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</si>
  <si>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</si>
  <si>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</si>
  <si>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</si>
  <si>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</si>
  <si>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</si>
  <si>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</si>
  <si>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</si>
  <si>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</si>
  <si>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</si>
  <si>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</si>
  <si>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</si>
  <si>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</si>
  <si>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</si>
  <si>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</si>
  <si>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</si>
  <si>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</si>
  <si>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</si>
  <si>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</si>
  <si>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</si>
  <si>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</si>
  <si>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</si>
  <si>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</si>
  <si>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</si>
  <si>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</si>
  <si>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</si>
  <si>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</si>
  <si>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</si>
  <si>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</si>
  <si>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</si>
  <si>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</si>
  <si>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</si>
  <si>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</si>
  <si>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</si>
  <si>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</si>
  <si>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</si>
  <si>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</si>
  <si>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</si>
  <si>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</si>
  <si>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</si>
  <si>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</si>
  <si>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</si>
  <si>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</si>
  <si>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</si>
  <si>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</si>
  <si>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</si>
  <si>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</si>
  <si>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</si>
  <si>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</si>
  <si>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</si>
  <si>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</si>
  <si>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</si>
  <si>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</si>
  <si>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</si>
  <si>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</si>
  <si>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</si>
  <si>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</si>
  <si>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</si>
  <si>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</si>
  <si>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</si>
  <si>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</si>
  <si>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</si>
  <si>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</si>
  <si>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</si>
  <si>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</si>
  <si>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</si>
  <si>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</si>
  <si>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</si>
  <si>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</si>
  <si>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</si>
  <si>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</si>
  <si>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</si>
  <si>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</si>
  <si>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</si>
  <si>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</si>
  <si>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</si>
  <si>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</si>
  <si>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</si>
  <si>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</si>
  <si>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</si>
  <si>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</si>
  <si>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</si>
  <si>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</si>
  <si>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</si>
  <si>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</si>
  <si>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</si>
  <si>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</si>
  <si>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</si>
  <si>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</si>
  <si>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</si>
  <si>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</si>
  <si>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</si>
  <si>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</si>
  <si>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</si>
  <si>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</si>
  <si>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</si>
  <si>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</si>
  <si>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</si>
  <si>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</si>
  <si>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</si>
  <si>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</si>
  <si>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</si>
  <si>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</si>
  <si>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</si>
  <si>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</si>
  <si>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</si>
  <si>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</si>
  <si>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</si>
  <si>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</si>
  <si>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</si>
  <si>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</si>
  <si>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</si>
  <si>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</si>
  <si>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</si>
  <si>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</si>
  <si>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</si>
  <si>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</si>
  <si>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</si>
  <si>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</si>
  <si>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</si>
  <si>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</si>
  <si>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</si>
  <si>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</si>
  <si>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</si>
  <si>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</si>
  <si>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</si>
  <si>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</si>
  <si>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</si>
  <si>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</si>
  <si>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</si>
  <si>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</si>
  <si>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</si>
  <si>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</si>
  <si>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</si>
  <si>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</si>
  <si>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</si>
  <si>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</si>
  <si>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</si>
  <si>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</si>
  <si>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</si>
  <si>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</si>
  <si>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</si>
  <si>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</si>
  <si>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</si>
  <si>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</si>
  <si>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</si>
  <si>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</si>
  <si>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</si>
  <si>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</si>
  <si>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</si>
  <si>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</si>
  <si>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</si>
  <si>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</si>
  <si>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</si>
  <si>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</si>
  <si>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</si>
  <si>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</si>
  <si>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</si>
  <si>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</si>
  <si>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</si>
  <si>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</si>
  <si>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</si>
  <si>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</si>
  <si>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</si>
  <si>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</si>
  <si>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</si>
  <si>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</si>
  <si>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</si>
  <si>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</si>
  <si>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</si>
  <si>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</si>
  <si>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</si>
  <si>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</si>
  <si>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</si>
  <si>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</si>
  <si>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</si>
  <si>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</si>
  <si>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</si>
  <si>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</si>
  <si>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</si>
  <si>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</si>
  <si>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</si>
  <si>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</si>
  <si>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</si>
  <si>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</si>
  <si>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</si>
  <si>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</si>
  <si>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</si>
  <si>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</si>
  <si>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</si>
  <si>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</si>
  <si>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</si>
  <si>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</si>
  <si>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</si>
  <si>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</si>
  <si>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</si>
  <si>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</si>
  <si>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</si>
  <si>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</si>
  <si>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</si>
  <si>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</si>
  <si>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</si>
  <si>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</si>
  <si>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</si>
  <si>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</si>
  <si>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</si>
  <si>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</si>
  <si>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</si>
  <si>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</si>
  <si>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</si>
  <si>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</si>
  <si>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</si>
  <si>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</si>
  <si>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</si>
  <si>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</si>
  <si>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</si>
  <si>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</si>
  <si>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</si>
  <si>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</si>
  <si>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</si>
  <si>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</si>
  <si>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</si>
  <si>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</si>
  <si>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</si>
  <si>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</si>
  <si>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</si>
  <si>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</si>
  <si>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</si>
  <si>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</si>
  <si>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</si>
  <si>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</si>
  <si>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</si>
  <si>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</si>
  <si>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</si>
  <si>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</si>
  <si>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</si>
  <si>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</si>
  <si>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</si>
  <si>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</si>
  <si>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</si>
  <si>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</si>
  <si>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</si>
  <si>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</si>
  <si>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</si>
  <si>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</si>
  <si>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</si>
  <si>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</si>
  <si>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</si>
  <si>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</si>
  <si>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</si>
  <si>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</si>
  <si>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</si>
  <si>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</si>
  <si>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</si>
  <si>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</si>
  <si>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</si>
  <si>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</si>
  <si>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</si>
  <si>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</si>
  <si>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</si>
  <si>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</si>
  <si>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</si>
  <si>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</si>
  <si>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</si>
  <si>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</si>
  <si>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</si>
  <si>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</si>
  <si>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</si>
  <si>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</si>
  <si>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</si>
  <si>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</si>
  <si>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</si>
  <si>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</si>
  <si>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</si>
  <si>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</si>
  <si>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</si>
  <si>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</si>
  <si>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</si>
  <si>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</si>
  <si>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</si>
  <si>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</si>
  <si>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</si>
  <si>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</si>
  <si>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</si>
  <si>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</si>
  <si>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</si>
  <si>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</si>
  <si>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</si>
  <si>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</si>
  <si>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</si>
  <si>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</si>
  <si>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</si>
  <si>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</si>
  <si>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</si>
  <si>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</si>
  <si>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</si>
  <si>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</si>
  <si>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</si>
  <si>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</si>
  <si>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</si>
  <si>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</si>
  <si>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</si>
  <si>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</si>
  <si>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</si>
  <si>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</si>
  <si>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</si>
  <si>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</si>
  <si>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</si>
  <si>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</si>
  <si>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</si>
  <si>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</si>
  <si>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</si>
  <si>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</si>
  <si>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</si>
  <si>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</si>
  <si>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</si>
  <si>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</si>
  <si>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</si>
  <si>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</si>
  <si>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</si>
  <si>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</si>
  <si>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</si>
  <si>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</si>
  <si>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</si>
  <si>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</si>
  <si>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</si>
  <si>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</si>
  <si>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</si>
  <si>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</si>
  <si>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</si>
  <si>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</si>
  <si>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</si>
  <si>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</si>
  <si>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</si>
  <si>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</si>
  <si>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</si>
  <si>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</si>
  <si>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</si>
  <si>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</si>
  <si>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</si>
  <si>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</si>
  <si>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</si>
  <si>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</si>
  <si>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</si>
  <si>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</si>
  <si>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</si>
  <si>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</si>
  <si>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</si>
  <si>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</si>
  <si>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</si>
  <si>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</si>
  <si>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</si>
  <si>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</si>
  <si>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</si>
  <si>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</si>
  <si>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</si>
  <si>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</si>
  <si>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</si>
  <si>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</si>
  <si>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</si>
  <si>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</si>
  <si>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</si>
  <si>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</si>
  <si>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</si>
  <si>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</si>
  <si>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</si>
  <si>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</si>
  <si>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</si>
  <si>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</si>
  <si>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</si>
  <si>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</si>
  <si>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</si>
  <si>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</si>
  <si>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</si>
  <si>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</si>
  <si>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</si>
  <si>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</si>
  <si>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</si>
  <si>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</si>
  <si>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</si>
  <si>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</si>
  <si>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</si>
  <si>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</si>
  <si>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</si>
  <si>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</si>
  <si>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</si>
  <si>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</si>
  <si>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</si>
  <si>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</si>
  <si>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</si>
  <si>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</si>
  <si>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</si>
  <si>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</si>
  <si>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</si>
  <si>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</si>
  <si>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</si>
  <si>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</si>
  <si>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</si>
  <si>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</si>
  <si>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</si>
  <si>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</si>
  <si>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</si>
  <si>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</si>
  <si>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</si>
  <si>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</si>
  <si>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</si>
  <si>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</si>
  <si>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</si>
  <si>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</si>
  <si>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</si>
  <si>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</si>
  <si>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</si>
  <si>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</si>
  <si>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</si>
  <si>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</si>
  <si>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</si>
  <si>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</si>
  <si>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</si>
  <si>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</si>
  <si>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</si>
  <si>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</si>
  <si>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</si>
  <si>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</si>
  <si>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</si>
  <si>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</si>
  <si>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</si>
  <si>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</si>
  <si>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</si>
  <si>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</si>
  <si>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</si>
  <si>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</si>
  <si>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</si>
  <si>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</si>
  <si>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</si>
  <si>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</si>
  <si>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</si>
  <si>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</si>
  <si>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</si>
  <si>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</si>
  <si>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</si>
  <si>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</si>
  <si>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</si>
  <si>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</si>
  <si>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</si>
  <si>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</si>
  <si>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</si>
  <si>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</si>
  <si>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</si>
  <si>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</si>
  <si>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</si>
  <si>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</si>
  <si>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</si>
  <si>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</si>
  <si>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</si>
  <si>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</si>
  <si>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</si>
  <si>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</si>
  <si>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</si>
  <si>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</si>
  <si>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</si>
  <si>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</si>
  <si>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</si>
  <si>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</si>
  <si>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</si>
  <si>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</si>
  <si>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</si>
  <si>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</si>
  <si>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</si>
  <si>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</si>
  <si>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</si>
  <si>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</si>
  <si>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</si>
  <si>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</si>
  <si>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</si>
  <si>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</si>
  <si>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</si>
  <si>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</si>
  <si>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</si>
  <si>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</si>
  <si>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</si>
  <si>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</si>
  <si>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</si>
  <si>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</si>
  <si>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</si>
  <si>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</si>
  <si>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</si>
  <si>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</si>
  <si>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</si>
  <si>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</si>
  <si>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</si>
  <si>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</si>
  <si>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</si>
  <si>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</si>
  <si>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</si>
  <si>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</si>
  <si>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</si>
  <si>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</si>
  <si>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</si>
  <si>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</si>
  <si>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</si>
  <si>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</si>
  <si>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</si>
  <si>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</si>
  <si>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</si>
  <si>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</si>
  <si>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</si>
  <si>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</si>
  <si>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</si>
  <si>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</si>
  <si>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</si>
  <si>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</si>
  <si>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</si>
  <si>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</si>
  <si>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</si>
  <si>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</si>
  <si>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</si>
  <si>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</si>
  <si>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</si>
  <si>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</si>
  <si>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</si>
  <si>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</si>
  <si>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</si>
  <si>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</si>
  <si>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</si>
  <si>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</si>
  <si>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</si>
  <si>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</si>
  <si>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</si>
  <si>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</si>
  <si>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</si>
  <si>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</si>
  <si>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</si>
  <si>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</si>
  <si>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</si>
  <si>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</si>
  <si>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</si>
  <si>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</si>
  <si>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</si>
  <si>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</si>
  <si>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</si>
  <si>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</si>
  <si>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</si>
  <si>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</si>
  <si>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</si>
  <si>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</si>
  <si>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</si>
  <si>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</si>
  <si>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</si>
  <si>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</si>
  <si>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</si>
  <si>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</si>
  <si>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</si>
  <si>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</si>
  <si>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</si>
  <si>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</si>
  <si>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</si>
  <si>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</si>
  <si>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</si>
  <si>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</si>
  <si>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</si>
  <si>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</si>
  <si>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</si>
  <si>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</si>
  <si>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</si>
  <si>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</si>
  <si>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</si>
  <si>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</si>
  <si>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</si>
  <si>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</si>
  <si>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</si>
  <si>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</si>
  <si>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</si>
  <si>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</si>
  <si>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</si>
  <si>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</si>
  <si>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</si>
  <si>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</si>
  <si>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</si>
  <si>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</si>
  <si>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</si>
  <si>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</si>
  <si>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</si>
  <si>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</si>
  <si>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</si>
  <si>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</si>
  <si>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</si>
  <si>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</si>
  <si>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</si>
  <si>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</si>
  <si>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</si>
  <si>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</si>
  <si>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</si>
  <si>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</si>
  <si>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</si>
  <si>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</si>
  <si>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</si>
  <si>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</si>
  <si>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</si>
  <si>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</si>
  <si>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</si>
  <si>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</si>
  <si>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</si>
  <si>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</si>
  <si>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</si>
  <si>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</si>
  <si>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</si>
  <si>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</si>
  <si>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</si>
  <si>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</si>
  <si>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</si>
  <si>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</si>
  <si>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</si>
  <si>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</si>
  <si>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</si>
  <si>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</si>
  <si>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</si>
  <si>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</si>
  <si>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</si>
  <si>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</si>
  <si>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</si>
  <si>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</si>
  <si>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</si>
  <si>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</si>
  <si>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</si>
  <si>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</si>
  <si>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</si>
  <si>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</si>
  <si>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</si>
  <si>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</si>
  <si>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</si>
  <si>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</si>
  <si>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</si>
  <si>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</si>
  <si>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</si>
  <si>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</si>
  <si>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</si>
  <si>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</si>
  <si>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</si>
  <si>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</si>
  <si>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</si>
  <si>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</si>
  <si>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</si>
  <si>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</si>
  <si>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</si>
  <si>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</si>
  <si>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</si>
  <si>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</si>
  <si>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</si>
  <si>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</si>
  <si>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</si>
  <si>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</si>
  <si>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</si>
  <si>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</si>
  <si>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</si>
  <si>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</si>
  <si>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</si>
  <si>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</si>
  <si>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</si>
  <si>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</si>
  <si>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</si>
  <si>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</si>
  <si>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</si>
  <si>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</si>
  <si>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</si>
  <si>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</si>
  <si>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</si>
  <si>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</si>
  <si>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</si>
  <si>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</si>
  <si>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</si>
  <si>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</si>
  <si>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</si>
  <si>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</si>
  <si>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</si>
  <si>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</si>
  <si>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</si>
  <si>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</si>
  <si>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</si>
  <si>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</si>
  <si>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</si>
  <si>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</si>
  <si>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</si>
  <si>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</si>
  <si>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</si>
  <si>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</si>
  <si>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</si>
  <si>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</si>
  <si>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</si>
  <si>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</si>
  <si>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</si>
  <si>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</si>
  <si>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</si>
  <si>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</si>
  <si>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</si>
  <si>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</si>
  <si>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</si>
  <si>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</si>
  <si>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</si>
  <si>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</si>
  <si>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</si>
  <si>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</si>
  <si>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</si>
  <si>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</si>
  <si>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</si>
  <si>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</si>
  <si>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</si>
  <si>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</si>
  <si>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</si>
  <si>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</si>
  <si>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</si>
  <si>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</si>
  <si>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</si>
  <si>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</si>
  <si>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</si>
  <si>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</si>
  <si>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</si>
  <si>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</si>
  <si>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</si>
  <si>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</si>
  <si>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</si>
  <si>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</si>
  <si>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</si>
  <si>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</si>
  <si>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</si>
  <si>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</si>
  <si>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</si>
  <si>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</si>
  <si>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</si>
  <si>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</si>
  <si>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</si>
  <si>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</si>
  <si>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</si>
  <si>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</si>
  <si>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</si>
  <si>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</si>
  <si>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</si>
  <si>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</si>
  <si>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</si>
  <si>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</si>
  <si>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</si>
  <si>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</si>
  <si>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</si>
  <si>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</si>
  <si>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</si>
  <si>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</si>
  <si>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</si>
  <si>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</si>
  <si>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</si>
  <si>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</si>
  <si>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</si>
  <si>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</si>
  <si>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</si>
  <si>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</si>
  <si>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</si>
  <si>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</si>
  <si>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</si>
  <si>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</si>
  <si>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</si>
  <si>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</si>
  <si>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</si>
  <si>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</si>
  <si>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</si>
  <si>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</si>
  <si>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</si>
  <si>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</si>
  <si>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</si>
  <si>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</si>
  <si>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</si>
  <si>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</si>
  <si>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</si>
  <si>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</si>
  <si>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</si>
  <si>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</si>
  <si>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</si>
  <si>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</si>
  <si>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</si>
  <si>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</si>
  <si>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</si>
  <si>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</si>
  <si>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</si>
  <si>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</si>
  <si>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</si>
  <si>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</si>
  <si>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</si>
  <si>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</si>
  <si>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</si>
  <si>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</si>
  <si>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</si>
  <si>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</si>
  <si>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</si>
  <si>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</si>
  <si>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</si>
  <si>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</si>
  <si>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</si>
  <si>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</si>
  <si>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</si>
  <si>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</si>
  <si>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</si>
  <si>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</si>
  <si>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</si>
  <si>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</si>
  <si>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</si>
  <si>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</si>
  <si>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</si>
  <si>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</si>
  <si>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</si>
  <si>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</si>
  <si>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</si>
  <si>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</si>
  <si>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</si>
  <si>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</si>
  <si>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</si>
  <si>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</si>
  <si>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</si>
  <si>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</si>
  <si>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</si>
  <si>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</si>
  <si>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</si>
  <si>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</si>
  <si>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</si>
  <si>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</si>
  <si>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</si>
  <si>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</si>
  <si>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</si>
  <si>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</si>
  <si>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</si>
  <si>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</si>
  <si>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</si>
  <si>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</si>
  <si>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</si>
  <si>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</si>
  <si>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</si>
  <si>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</si>
  <si>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</si>
  <si>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</si>
  <si>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</si>
  <si>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</si>
  <si>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</si>
  <si>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</si>
  <si>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</si>
  <si>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</si>
  <si>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</si>
  <si>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</si>
  <si>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</si>
  <si>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</si>
  <si>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</si>
  <si>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</si>
  <si>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</si>
  <si>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</si>
  <si>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</si>
  <si>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</si>
  <si>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</si>
  <si>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</si>
  <si>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</si>
  <si>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</si>
  <si>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</si>
  <si>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</si>
  <si>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</si>
  <si>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</si>
  <si>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</si>
  <si>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</si>
  <si>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</si>
  <si>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</si>
  <si>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</si>
  <si>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</si>
  <si>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</si>
  <si>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</si>
  <si>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</si>
  <si>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</si>
  <si>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</si>
  <si>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</si>
  <si>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</si>
  <si>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</si>
  <si>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</si>
  <si>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</si>
  <si>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</si>
  <si>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</si>
  <si>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</si>
  <si>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</si>
  <si>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</si>
  <si>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</si>
  <si>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</si>
  <si>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</si>
  <si>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</si>
  <si>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</si>
  <si>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</si>
  <si>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</si>
  <si>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</si>
  <si>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</si>
  <si>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</si>
  <si>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</si>
  <si>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</si>
  <si>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</si>
  <si>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</si>
  <si>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</si>
  <si>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</si>
  <si>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</si>
  <si>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</si>
  <si>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</si>
  <si>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</si>
  <si>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</si>
  <si>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</si>
  <si>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</si>
  <si>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</si>
  <si>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</si>
  <si>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</si>
  <si>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</si>
  <si>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</si>
  <si>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</si>
  <si>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</si>
  <si>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</si>
  <si>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</si>
  <si>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</si>
  <si>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</si>
  <si>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</si>
  <si>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</si>
  <si>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</si>
  <si>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</si>
  <si>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</si>
  <si>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</si>
  <si>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</si>
  <si>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</si>
  <si>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</si>
  <si>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</si>
  <si>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</si>
  <si>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</si>
  <si>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</si>
  <si>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</si>
  <si>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</si>
  <si>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</si>
  <si>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</si>
  <si>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</si>
  <si>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</si>
  <si>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</si>
  <si>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</si>
  <si>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</si>
  <si>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</si>
  <si>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</si>
  <si>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</si>
  <si>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</si>
  <si>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</si>
  <si>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</si>
  <si>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</si>
  <si>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</si>
  <si>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</si>
  <si>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</si>
  <si>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</si>
  <si>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</si>
  <si>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</si>
  <si>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</si>
  <si>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</si>
  <si>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</si>
  <si>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</si>
  <si>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</si>
  <si>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</si>
  <si>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</si>
  <si>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</si>
  <si>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</si>
  <si>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</si>
  <si>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</si>
  <si>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</si>
  <si>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</si>
  <si>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</si>
  <si>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</si>
  <si>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</si>
  <si>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</si>
  <si>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</si>
  <si>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</si>
  <si>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</si>
  <si>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</si>
  <si>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</si>
  <si>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</si>
  <si>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</si>
  <si>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</si>
  <si>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</si>
  <si>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</si>
  <si>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</si>
  <si>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</si>
  <si>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</si>
  <si>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</si>
  <si>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</si>
  <si>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</si>
  <si>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</si>
  <si>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</si>
  <si>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</si>
  <si>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</si>
  <si>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</si>
  <si>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</si>
  <si>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</si>
  <si>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</si>
  <si>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</si>
  <si>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</si>
  <si>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</si>
  <si>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</si>
  <si>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</si>
  <si>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</si>
  <si>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</si>
  <si>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</si>
  <si>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</si>
  <si>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</si>
  <si>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</si>
  <si>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</si>
  <si>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</si>
  <si>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</si>
  <si>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</si>
  <si>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</si>
  <si>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</si>
  <si>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</si>
  <si>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</si>
  <si>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</si>
  <si>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</si>
  <si>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</si>
  <si>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</si>
  <si>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</si>
  <si>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</si>
  <si>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</si>
  <si>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</si>
  <si>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</si>
  <si>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</si>
  <si>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</si>
  <si>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</si>
  <si>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</si>
  <si>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</si>
  <si>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</si>
  <si>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</si>
  <si>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</si>
  <si>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</si>
  <si>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</si>
  <si>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</si>
  <si>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</si>
  <si>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</si>
  <si>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</si>
  <si>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</si>
  <si>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</si>
  <si>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</si>
  <si>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</si>
  <si>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</si>
  <si>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</si>
  <si>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</si>
  <si>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</si>
  <si>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</si>
  <si>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</si>
  <si>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</si>
  <si>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</si>
  <si>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</si>
  <si>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</si>
  <si>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</si>
  <si>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</si>
  <si>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</si>
  <si>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</si>
  <si>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</si>
  <si>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</si>
  <si>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</si>
  <si>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</si>
  <si>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</si>
  <si>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</si>
  <si>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</si>
  <si>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</si>
  <si>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</si>
  <si>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</si>
  <si>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</si>
  <si>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</si>
  <si>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</si>
  <si>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</si>
  <si>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</si>
  <si>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</si>
  <si>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</si>
  <si>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</si>
  <si>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</si>
  <si>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</si>
  <si>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</si>
  <si>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</si>
  <si>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</si>
  <si>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</si>
  <si>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</si>
  <si>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</si>
  <si>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</si>
  <si>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</si>
  <si>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</si>
  <si>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</si>
  <si>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</si>
  <si>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</si>
  <si>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</si>
  <si>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</si>
  <si>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</si>
  <si>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</si>
  <si>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</si>
  <si>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</si>
  <si>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</si>
  <si>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</si>
  <si>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</si>
  <si>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</si>
  <si>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</si>
  <si>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</si>
  <si>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</si>
  <si>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</si>
  <si>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</si>
  <si>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</si>
  <si>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</si>
  <si>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</si>
  <si>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</si>
  <si>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</si>
  <si>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</si>
  <si>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</si>
  <si>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</si>
  <si>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</si>
  <si>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</si>
  <si>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</si>
  <si>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</si>
  <si>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</si>
  <si>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</si>
  <si>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</si>
  <si>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</si>
  <si>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</si>
  <si>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</si>
  <si>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</si>
  <si>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</si>
  <si>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</si>
  <si>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</si>
  <si>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</si>
  <si>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</si>
  <si>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</si>
  <si>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</si>
  <si>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</si>
  <si>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</si>
  <si>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</si>
  <si>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</si>
  <si>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</si>
  <si>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</si>
  <si>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</si>
  <si>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</si>
  <si>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</si>
  <si>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</si>
  <si>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</si>
  <si>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</si>
  <si>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</si>
  <si>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</si>
  <si>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</si>
  <si>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</si>
  <si>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</si>
  <si>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</si>
  <si>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</si>
  <si>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</si>
  <si>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</si>
  <si>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</si>
  <si>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</si>
  <si>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</si>
  <si>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</si>
  <si>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</si>
  <si>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</si>
  <si>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</si>
  <si>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</si>
  <si>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</si>
  <si>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</si>
  <si>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</si>
  <si>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</si>
  <si>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</si>
  <si>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</si>
  <si>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</si>
  <si>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</si>
  <si>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</si>
  <si>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</si>
  <si>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</si>
  <si>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</si>
  <si>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</si>
  <si>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</si>
  <si>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</si>
  <si>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</si>
  <si>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</si>
  <si>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</si>
  <si>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</si>
  <si>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</si>
  <si>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</si>
  <si>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</si>
  <si>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</si>
  <si>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</si>
  <si>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</si>
  <si>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</si>
  <si>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</si>
  <si>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</si>
  <si>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</si>
  <si>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</si>
  <si>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</si>
  <si>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</si>
  <si>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</si>
  <si>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</si>
  <si>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</si>
  <si>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</si>
  <si>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</si>
  <si>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</si>
  <si>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</si>
  <si>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</si>
  <si>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</si>
  <si>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</si>
  <si>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</si>
  <si>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</si>
  <si>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</si>
  <si>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</si>
  <si>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</si>
  <si>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</si>
  <si>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</si>
  <si>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</si>
  <si>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</si>
  <si>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</si>
  <si>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</si>
  <si>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</si>
  <si>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</si>
  <si>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</si>
  <si>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</si>
  <si>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</si>
  <si>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</si>
  <si>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</si>
  <si>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</si>
  <si>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</si>
  <si>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</si>
  <si>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</si>
  <si>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</si>
  <si>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</si>
  <si>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</si>
  <si>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</si>
  <si>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</si>
  <si>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</si>
  <si>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</si>
  <si>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</si>
  <si>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</si>
  <si>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</si>
  <si>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</si>
  <si>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</si>
  <si>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</si>
  <si>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</si>
  <si>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</si>
  <si>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</si>
  <si>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</si>
  <si>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</si>
  <si>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</si>
  <si>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</si>
  <si>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</si>
  <si>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</si>
  <si>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</si>
  <si>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</si>
  <si>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</si>
  <si>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</si>
  <si>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</si>
  <si>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</si>
  <si>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</si>
  <si>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</si>
  <si>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</si>
  <si>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</si>
  <si>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</si>
  <si>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</si>
  <si>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</si>
  <si>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</si>
  <si>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</si>
  <si>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</si>
  <si>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</si>
  <si>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</si>
  <si>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</si>
  <si>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</si>
  <si>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</si>
  <si>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</si>
  <si>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</si>
  <si>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</si>
  <si>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</si>
  <si>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</si>
  <si>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</si>
  <si>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</si>
  <si>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</si>
  <si>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</si>
  <si>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</si>
  <si>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</si>
  <si>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</si>
  <si>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</si>
  <si>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</si>
  <si>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</si>
  <si>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</si>
  <si>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</si>
  <si>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</si>
  <si>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</si>
  <si>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</si>
  <si>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</si>
  <si>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</si>
  <si>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</si>
  <si>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</si>
  <si>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</si>
  <si>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</si>
  <si>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</si>
  <si>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</si>
  <si>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</si>
  <si>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</si>
  <si>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</si>
  <si>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</si>
  <si>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</si>
  <si>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</si>
  <si>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</si>
  <si>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</si>
  <si>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</si>
  <si>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</si>
  <si>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</si>
  <si>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</si>
  <si>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</si>
  <si>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</si>
  <si>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</si>
  <si>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</si>
  <si>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</si>
  <si>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</si>
  <si>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</si>
  <si>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</si>
  <si>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</si>
  <si>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</si>
  <si>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</si>
  <si>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</si>
  <si>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</si>
  <si>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</si>
  <si>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</si>
  <si>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</si>
  <si>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</si>
  <si>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</si>
  <si>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</si>
  <si>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</si>
  <si>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</si>
  <si>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</si>
  <si>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</si>
  <si>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</si>
  <si>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</si>
  <si>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</si>
  <si>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</si>
  <si>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</si>
  <si>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</si>
  <si>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</si>
  <si>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</si>
  <si>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</si>
  <si>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</si>
  <si>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</si>
  <si>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</si>
  <si>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</si>
  <si>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</si>
  <si>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</si>
  <si>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</si>
  <si>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</si>
  <si>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</si>
  <si>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</si>
  <si>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</si>
  <si>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</si>
  <si>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</si>
  <si>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</si>
  <si>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</si>
  <si>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</si>
  <si>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</si>
  <si>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</si>
  <si>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</si>
  <si>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</si>
  <si>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</si>
  <si>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</si>
  <si>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</si>
  <si>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</si>
  <si>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</si>
  <si>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</si>
  <si>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</si>
  <si>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</si>
  <si>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</si>
  <si>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</si>
  <si>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</si>
  <si>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</si>
  <si>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</si>
  <si>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</si>
  <si>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</si>
  <si>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</si>
  <si>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</si>
  <si>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</si>
  <si>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</si>
  <si>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</si>
  <si>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</si>
  <si>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</si>
  <si>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</si>
  <si>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</si>
  <si>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</si>
  <si>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</si>
  <si>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</si>
  <si>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</si>
  <si>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</si>
  <si>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</si>
  <si>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</si>
  <si>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</si>
  <si>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</si>
  <si>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</si>
  <si>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</si>
  <si>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</si>
  <si>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</si>
  <si>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</si>
  <si>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</si>
  <si>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</si>
  <si>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</si>
  <si>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</si>
  <si>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</si>
  <si>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</si>
  <si>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</si>
  <si>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</si>
  <si>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</si>
  <si>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</si>
  <si>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</si>
  <si>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</si>
  <si>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</si>
  <si>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</si>
  <si>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</si>
  <si>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</si>
  <si>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</si>
  <si>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</si>
  <si>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</si>
  <si>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</si>
  <si>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</si>
  <si>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</si>
  <si>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</si>
  <si>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</si>
  <si>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</si>
  <si>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</si>
  <si>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</si>
  <si>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</si>
  <si>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</si>
  <si>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</si>
  <si>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</si>
  <si>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</si>
  <si>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</si>
  <si>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</si>
  <si>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</si>
  <si>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</si>
  <si>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</si>
  <si>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</si>
  <si>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</si>
  <si>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</si>
  <si>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</si>
  <si>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</si>
  <si>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</si>
  <si>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</si>
  <si>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</si>
  <si>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</si>
  <si>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</si>
  <si>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</si>
  <si>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</si>
  <si>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</si>
  <si>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</si>
  <si>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</si>
  <si>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</si>
  <si>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</si>
  <si>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</si>
  <si>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</si>
  <si>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</si>
  <si>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</si>
  <si>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</si>
  <si>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</si>
  <si>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</si>
  <si>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</si>
  <si>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</si>
  <si>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</si>
  <si>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</si>
  <si>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</si>
  <si>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</si>
  <si>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</si>
  <si>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</si>
  <si>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</si>
  <si>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</si>
  <si>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</si>
  <si>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</si>
  <si>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</si>
  <si>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</si>
  <si>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</si>
  <si>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</si>
  <si>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</si>
  <si>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</si>
  <si>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</si>
  <si>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</si>
  <si>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</si>
  <si>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</si>
  <si>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</si>
  <si>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</si>
  <si>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</si>
  <si>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</si>
  <si>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</si>
  <si>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</si>
  <si>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</si>
  <si>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</si>
  <si>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</si>
  <si>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</si>
  <si>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</si>
  <si>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</si>
  <si>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</si>
  <si>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</si>
  <si>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</si>
  <si>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</si>
  <si>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</si>
  <si>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</si>
  <si>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</si>
  <si>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</si>
  <si>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</si>
  <si>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</si>
  <si>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</si>
  <si>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</si>
  <si>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</si>
  <si>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</si>
  <si>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</si>
  <si>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</si>
  <si>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</si>
  <si>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</si>
  <si>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</si>
  <si>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</si>
  <si>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</si>
  <si>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</si>
  <si>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</si>
  <si>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</si>
  <si>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</si>
  <si>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</si>
  <si>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</si>
  <si>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</si>
  <si>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</si>
  <si>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</si>
  <si>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</si>
  <si>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</si>
  <si>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</si>
  <si>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</si>
  <si>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</si>
  <si>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</si>
  <si>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</si>
  <si>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</si>
  <si>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</si>
  <si>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</si>
  <si>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</si>
  <si>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</si>
  <si>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</si>
  <si>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</si>
  <si>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</si>
  <si>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</si>
  <si>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</si>
  <si>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</si>
  <si>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</si>
  <si>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</si>
  <si>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</si>
  <si>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</si>
  <si>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</si>
  <si>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</si>
  <si>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</si>
  <si>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</si>
  <si>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</si>
  <si>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</si>
  <si>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</si>
  <si>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</si>
  <si>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</si>
  <si>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</si>
  <si>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</si>
  <si>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</si>
  <si>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</si>
  <si>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</si>
  <si>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</si>
  <si>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</si>
  <si>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</si>
  <si>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</si>
  <si>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</si>
  <si>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</si>
  <si>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</si>
  <si>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</si>
  <si>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</si>
  <si>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</si>
  <si>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</si>
  <si>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</si>
  <si>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</si>
  <si>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</si>
  <si>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</si>
  <si>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</si>
  <si>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</si>
  <si>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</si>
  <si>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</si>
  <si>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</si>
  <si>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</si>
  <si>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</si>
  <si>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</si>
  <si>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</si>
  <si>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</si>
  <si>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</si>
  <si>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</si>
  <si>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</si>
  <si>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</si>
  <si>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</si>
  <si>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</si>
  <si>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</si>
  <si>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</si>
  <si>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</si>
  <si>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</si>
  <si>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</si>
  <si>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</si>
  <si>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</si>
  <si>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</si>
  <si>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</si>
  <si>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</si>
  <si>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</si>
  <si>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</si>
  <si>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</si>
  <si>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</si>
  <si>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</si>
  <si>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</si>
  <si>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</si>
  <si>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</si>
  <si>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</si>
  <si>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</si>
  <si>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</si>
  <si>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</si>
  <si>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</si>
  <si>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</si>
  <si>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</si>
  <si>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</si>
  <si>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</si>
  <si>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</si>
  <si>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</si>
  <si>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</si>
  <si>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</si>
  <si>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</si>
  <si>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</si>
  <si>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</si>
  <si>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</si>
  <si>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</si>
  <si>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</si>
  <si>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</si>
  <si>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</si>
  <si>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</si>
  <si>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</si>
  <si>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</si>
  <si>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</si>
  <si>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</si>
  <si>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</si>
  <si>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</si>
  <si>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</si>
  <si>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</si>
  <si>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</si>
  <si>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</si>
  <si>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</si>
  <si>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</si>
  <si>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</si>
  <si>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</si>
  <si>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</si>
  <si>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</si>
  <si>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</si>
  <si>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</si>
  <si>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</si>
  <si>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</si>
  <si>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</si>
  <si>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</si>
  <si>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</si>
  <si>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</si>
  <si>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</si>
  <si>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</si>
  <si>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</si>
  <si>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</si>
  <si>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</si>
  <si>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</si>
  <si>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</si>
  <si>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</si>
  <si>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</si>
  <si>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</si>
  <si>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</si>
  <si>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</si>
  <si>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</si>
  <si>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</si>
  <si>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</si>
  <si>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</si>
  <si>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</si>
  <si>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</si>
  <si>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</si>
  <si>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</si>
  <si>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</si>
  <si>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</si>
  <si>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</si>
  <si>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</si>
  <si>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</si>
  <si>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</si>
  <si>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</si>
  <si>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</si>
  <si>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</si>
  <si>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</si>
  <si>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</si>
  <si>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</si>
  <si>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</si>
  <si>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</si>
  <si>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</si>
  <si>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</si>
  <si>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</si>
  <si>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</si>
  <si>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</si>
  <si>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</si>
  <si>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</si>
  <si>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</si>
  <si>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</si>
  <si>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</si>
  <si>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</si>
  <si>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</si>
  <si>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</si>
  <si>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</si>
  <si>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</si>
  <si>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</si>
  <si>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</si>
  <si>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</si>
  <si>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</si>
  <si>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</si>
  <si>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</si>
  <si>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</si>
  <si>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</si>
  <si>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</si>
  <si>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</si>
  <si>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</si>
  <si>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</si>
  <si>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</si>
  <si>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</si>
  <si>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</si>
  <si>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</si>
  <si>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</si>
  <si>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</si>
  <si>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</si>
  <si>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</si>
  <si>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</si>
  <si>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</si>
  <si>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</si>
  <si>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</si>
  <si>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</si>
  <si>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</si>
  <si>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</si>
  <si>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</si>
  <si>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</si>
  <si>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</si>
  <si>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</si>
  <si>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</si>
  <si>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</si>
  <si>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</si>
  <si>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</si>
  <si>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</si>
  <si>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</si>
  <si>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</si>
  <si>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</si>
  <si>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</si>
  <si>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</si>
  <si>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</si>
  <si>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</si>
  <si>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</si>
  <si>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</si>
  <si>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</si>
  <si>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</si>
  <si>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</si>
  <si>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</si>
  <si>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</si>
  <si>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</si>
  <si>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</si>
  <si>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</si>
  <si>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</si>
  <si>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</si>
  <si>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</si>
  <si>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</si>
  <si>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DES Pune University</t>
  </si>
  <si>
    <t>Assistant Professor and Head of MBA Programme</t>
  </si>
  <si>
    <t>Assistant Registrar, Assistant Professor and Head Centre for Corporate Interface</t>
  </si>
  <si>
    <t>Tilak Maharashtra Vidyapeeth, Hiraben Nanavati Institute of Management &amp; Research for Women (HNIMR), Bharati Vidyapeeth Deemed University</t>
  </si>
  <si>
    <t>Cisco Systems India Pvt. Ltd.</t>
  </si>
  <si>
    <t>Software Engineer - Grade-8	(Lead)</t>
  </si>
  <si>
    <t>Cybermedia Software Pvt. Ltd. (previously-Ensim India Pvt. Ltd.)</t>
  </si>
  <si>
    <t>Senior Technical Account Manager</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</si>
  <si>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</si>
  <si>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</si>
  <si>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</si>
  <si>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</si>
  <si>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</si>
  <si>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</si>
  <si>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</si>
  <si>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</si>
  <si>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</si>
  <si>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</si>
  <si>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</si>
  <si>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</si>
  <si>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</si>
  <si>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</si>
  <si>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</si>
  <si>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</si>
  <si>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</si>
  <si>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</si>
  <si>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</si>
  <si>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</si>
  <si>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</si>
  <si>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</si>
  <si>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</si>
  <si>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</si>
  <si>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</si>
  <si>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</si>
  <si>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</si>
  <si>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</si>
  <si>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</si>
  <si>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</si>
  <si>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</si>
  <si>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</si>
  <si>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</si>
  <si>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</si>
  <si>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</si>
  <si>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</si>
  <si>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</si>
  <si>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</si>
  <si>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</si>
  <si>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</si>
  <si>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</si>
  <si>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</si>
  <si>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</si>
  <si>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</si>
  <si>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</si>
  <si>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</si>
  <si>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</si>
  <si>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</si>
  <si>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</si>
  <si>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</si>
  <si>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</si>
  <si>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</si>
  <si>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</si>
  <si>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</si>
  <si>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</si>
  <si>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</si>
  <si>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</si>
  <si>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</si>
  <si>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</si>
  <si>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</si>
  <si>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</si>
  <si>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</si>
  <si>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</si>
  <si>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</si>
  <si>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</si>
  <si>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</si>
  <si>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</si>
  <si>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</si>
  <si>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</si>
  <si>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</si>
  <si>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</si>
  <si>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</si>
  <si>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</si>
  <si>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</si>
  <si>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</si>
  <si>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</si>
  <si>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</si>
  <si>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</si>
  <si>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</si>
  <si>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</si>
  <si>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</si>
  <si>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</si>
  <si>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</si>
  <si>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</si>
  <si>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</si>
  <si>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</si>
  <si>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</si>
  <si>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</si>
  <si>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</si>
  <si>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</si>
  <si>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</si>
  <si>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</si>
  <si>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</si>
  <si>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</si>
  <si>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</si>
  <si>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</si>
  <si>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</si>
  <si>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</si>
  <si>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</si>
  <si>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</si>
  <si>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</si>
  <si>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</si>
  <si>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</si>
  <si>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</si>
  <si>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</si>
  <si>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</si>
  <si>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</si>
  <si>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</si>
  <si>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</si>
  <si>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</si>
  <si>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</si>
  <si>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</si>
  <si>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</si>
  <si>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</si>
  <si>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</si>
  <si>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</si>
  <si>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</si>
  <si>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</si>
  <si>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</si>
  <si>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</si>
  <si>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</si>
  <si>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</si>
  <si>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</si>
  <si>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</si>
  <si>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</si>
  <si>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</si>
  <si>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</si>
  <si>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</si>
  <si>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</si>
  <si>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</si>
  <si>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</si>
  <si>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</si>
  <si>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</si>
  <si>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</si>
  <si>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</si>
  <si>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</si>
  <si>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</si>
  <si>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</si>
  <si>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</si>
  <si>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</si>
  <si>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</si>
  <si>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</si>
  <si>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</si>
  <si>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</si>
  <si>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</si>
  <si>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</si>
  <si>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</si>
  <si>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</si>
  <si>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</si>
  <si>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</si>
  <si>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</si>
  <si>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</si>
  <si>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</si>
  <si>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</si>
  <si>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</si>
  <si>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</si>
  <si>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</si>
  <si>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</si>
  <si>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</si>
  <si>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</si>
  <si>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</si>
  <si>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</si>
  <si>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</si>
  <si>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</si>
  <si>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</si>
  <si>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</si>
  <si>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</si>
  <si>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</si>
  <si>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</si>
  <si>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</si>
  <si>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</si>
  <si>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</si>
  <si>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</si>
  <si>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</si>
  <si>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</si>
  <si>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</si>
  <si>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</si>
  <si>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</si>
  <si>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</si>
  <si>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</si>
  <si>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</si>
  <si>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</si>
  <si>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</si>
  <si>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</si>
  <si>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</si>
  <si>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</si>
  <si>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</si>
  <si>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</si>
  <si>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</si>
  <si>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</si>
  <si>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</si>
  <si>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</si>
  <si>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</si>
  <si>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</si>
  <si>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</si>
  <si>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</si>
  <si>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</si>
  <si>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</si>
  <si>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</si>
  <si>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</si>
  <si>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</si>
  <si>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</si>
  <si>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</si>
  <si>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</si>
  <si>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</si>
  <si>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</si>
  <si>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</si>
  <si>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</si>
  <si>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</si>
  <si>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</si>
  <si>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</si>
  <si>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</si>
  <si>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</si>
  <si>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</si>
  <si>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</si>
  <si>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</si>
  <si>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</si>
  <si>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</si>
  <si>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</si>
  <si>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</si>
  <si>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</si>
  <si>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</si>
  <si>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</si>
  <si>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</si>
  <si>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</si>
  <si>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</si>
  <si>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</si>
  <si>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</si>
  <si>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</si>
  <si>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</si>
  <si>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</si>
  <si>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</si>
  <si>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</si>
  <si>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</si>
  <si>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</si>
  <si>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</si>
  <si>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</si>
  <si>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</si>
  <si>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</si>
  <si>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</si>
  <si>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</si>
  <si>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</si>
  <si>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</si>
  <si>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</si>
  <si>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</si>
  <si>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</si>
  <si>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</si>
  <si>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</si>
  <si>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</si>
  <si>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</si>
  <si>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</si>
  <si>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</si>
  <si>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</si>
  <si>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</si>
  <si>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</si>
  <si>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</si>
  <si>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</si>
  <si>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</si>
  <si>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</si>
  <si>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</si>
  <si>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</si>
  <si>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</si>
  <si>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</si>
  <si>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</si>
  <si>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</si>
  <si>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</si>
  <si>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</si>
  <si>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</si>
  <si>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</si>
  <si>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</si>
  <si>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</si>
  <si>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</si>
  <si>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</si>
  <si>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</si>
  <si>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</si>
  <si>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</si>
  <si>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</si>
  <si>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</si>
  <si>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</si>
  <si>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</si>
  <si>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</si>
  <si>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</si>
  <si>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</si>
  <si>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</si>
  <si>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</si>
  <si>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</si>
  <si>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</si>
  <si>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</si>
  <si>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</si>
  <si>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</si>
  <si>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</si>
  <si>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</si>
  <si>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</si>
  <si>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</si>
  <si>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</si>
  <si>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</si>
  <si>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</si>
  <si>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</si>
  <si>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</si>
  <si>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</si>
  <si>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</si>
  <si>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</si>
  <si>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</si>
  <si>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</si>
  <si>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</si>
  <si>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</si>
  <si>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</si>
  <si>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</si>
  <si>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</si>
  <si>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</si>
  <si>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</si>
  <si>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</si>
  <si>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</si>
  <si>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</si>
  <si>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</si>
  <si>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</si>
  <si>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</si>
  <si>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</si>
  <si>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</si>
  <si>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</si>
  <si>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</si>
  <si>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</si>
  <si>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</si>
  <si>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</si>
  <si>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</si>
  <si>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</si>
  <si>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</si>
  <si>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</si>
  <si>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</si>
  <si>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</si>
  <si>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</si>
  <si>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</si>
  <si>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</si>
  <si>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</si>
  <si>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</si>
  <si>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</si>
  <si>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</si>
  <si>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</si>
  <si>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</si>
  <si>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</si>
  <si>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</si>
  <si>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</si>
  <si>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</si>
  <si>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</si>
  <si>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</si>
  <si>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</si>
  <si>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</si>
  <si>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</si>
  <si>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</si>
  <si>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</si>
  <si>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</si>
  <si>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</si>
  <si>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</si>
  <si>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</si>
  <si>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</si>
  <si>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</si>
  <si>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</si>
  <si>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</si>
  <si>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</si>
  <si>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</si>
  <si>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</si>
  <si>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</si>
  <si>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</si>
  <si>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</si>
  <si>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</si>
  <si>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</si>
  <si>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</si>
  <si>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</si>
  <si>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</si>
  <si>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</si>
  <si>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</si>
  <si>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</si>
  <si>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</si>
  <si>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</si>
  <si>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</si>
  <si>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</si>
  <si>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</si>
  <si>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</si>
  <si>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</si>
  <si>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</si>
  <si>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</si>
  <si>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</si>
  <si>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</si>
  <si>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</si>
  <si>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</si>
  <si>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</si>
  <si>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</si>
  <si>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</si>
  <si>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</si>
  <si>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</si>
  <si>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</si>
  <si>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</si>
  <si>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</si>
  <si>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</si>
  <si>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</si>
  <si>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</si>
  <si>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</si>
  <si>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</si>
  <si>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</si>
  <si>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</si>
  <si>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</si>
  <si>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</si>
  <si>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</si>
  <si>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</si>
  <si>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</si>
  <si>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</si>
  <si>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</si>
  <si>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</si>
  <si>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</si>
  <si>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</si>
  <si>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</si>
  <si>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</si>
  <si>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</si>
  <si>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</si>
  <si>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</si>
  <si>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</si>
  <si>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</si>
  <si>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</si>
  <si>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</si>
  <si>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</si>
  <si>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</si>
  <si>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</si>
  <si>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</si>
  <si>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</si>
  <si>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</si>
  <si>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</si>
  <si>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</si>
  <si>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</si>
  <si>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</si>
  <si>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</si>
  <si>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</si>
  <si>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</si>
  <si>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</si>
  <si>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</si>
  <si>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</si>
  <si>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</si>
  <si>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</si>
  <si>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</si>
  <si>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</si>
  <si>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</si>
  <si>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</si>
  <si>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</si>
  <si>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</si>
  <si>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</si>
  <si>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</si>
  <si>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</si>
  <si>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</si>
  <si>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</si>
  <si>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</si>
  <si>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</si>
  <si>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</si>
  <si>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</si>
  <si>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</si>
  <si>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</si>
  <si>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</si>
  <si>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</si>
  <si>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</si>
  <si>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</si>
  <si>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</si>
  <si>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</si>
  <si>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</si>
  <si>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</si>
  <si>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</si>
  <si>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</si>
  <si>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</si>
  <si>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</si>
  <si>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</si>
  <si>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</si>
  <si>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</si>
  <si>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</si>
  <si>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</si>
  <si>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</si>
  <si>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</si>
  <si>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</si>
  <si>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</si>
  <si>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</si>
  <si>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</si>
  <si>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</si>
  <si>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</si>
  <si>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</si>
  <si>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</si>
  <si>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</si>
  <si>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</si>
  <si>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</si>
  <si>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</si>
  <si>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</si>
  <si>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</si>
  <si>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</si>
  <si>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</si>
  <si>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</si>
  <si>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</si>
  <si>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</si>
  <si>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</si>
  <si>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</si>
  <si>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</si>
  <si>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</si>
  <si>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</si>
  <si>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</si>
  <si>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</si>
  <si>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</si>
  <si>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</si>
  <si>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</si>
  <si>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</si>
  <si>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</si>
  <si>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</si>
  <si>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</si>
  <si>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</si>
  <si>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</si>
  <si>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</si>
  <si>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</si>
  <si>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</si>
  <si>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</si>
  <si>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</si>
  <si>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</si>
  <si>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</si>
  <si>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</si>
  <si>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</si>
  <si>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</si>
  <si>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</si>
  <si>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</si>
  <si>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</si>
  <si>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</si>
  <si>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</si>
  <si>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</si>
  <si>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</si>
  <si>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</si>
  <si>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</si>
  <si>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</si>
  <si>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</si>
  <si>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</si>
  <si>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</si>
  <si>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</si>
  <si>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</si>
  <si>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</si>
  <si>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</si>
  <si>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</si>
  <si>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</si>
  <si>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</si>
  <si>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</si>
  <si>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</si>
  <si>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</si>
  <si>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</si>
  <si>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</si>
  <si>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</si>
  <si>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</si>
  <si>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</si>
  <si>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</si>
  <si>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</si>
  <si>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</si>
  <si>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</si>
  <si>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</si>
  <si>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</si>
  <si>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</si>
  <si>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</si>
  <si>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</si>
  <si>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</si>
  <si>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</si>
  <si>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</si>
  <si>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</si>
  <si>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</si>
  <si>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</si>
  <si>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</si>
  <si>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</si>
  <si>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</si>
  <si>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</si>
  <si>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</si>
  <si>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</si>
  <si>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</si>
  <si>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</si>
  <si>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</si>
  <si>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</si>
  <si>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</si>
  <si>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</si>
  <si>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</si>
  <si>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</si>
  <si>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</si>
  <si>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</si>
  <si>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</si>
  <si>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</si>
  <si>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</si>
  <si>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</si>
  <si>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</si>
  <si>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</si>
  <si>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</si>
  <si>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</si>
  <si>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</si>
  <si>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</si>
  <si>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</si>
  <si>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</si>
  <si>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</si>
  <si>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</si>
  <si>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</si>
  <si>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</si>
  <si>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</si>
  <si>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</si>
  <si>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</si>
  <si>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</si>
  <si>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</si>
  <si>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</si>
  <si>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</si>
  <si>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</si>
  <si>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</si>
  <si>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</si>
  <si>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</si>
  <si>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</si>
  <si>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</si>
  <si>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</si>
  <si>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</si>
  <si>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</si>
  <si>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</si>
  <si>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</si>
  <si>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</si>
  <si>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</si>
  <si>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</si>
  <si>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</si>
  <si>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</si>
  <si>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</si>
  <si>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</si>
  <si>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</si>
  <si>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</si>
  <si>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</si>
  <si>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</si>
  <si>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</si>
  <si>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</si>
  <si>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</si>
  <si>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</si>
  <si>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</si>
  <si>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</si>
  <si>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</si>
  <si>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</si>
  <si>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</si>
  <si>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</si>
  <si>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</si>
  <si>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</si>
  <si>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</si>
  <si>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</si>
  <si>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</si>
  <si>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</si>
  <si>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</si>
  <si>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</si>
  <si>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</si>
  <si>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</si>
  <si>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</si>
  <si>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</si>
  <si>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</si>
  <si>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</si>
  <si>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</si>
  <si>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</si>
  <si>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</si>
  <si>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</si>
  <si>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</si>
  <si>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</si>
  <si>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</si>
  <si>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</si>
  <si>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</si>
  <si>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</si>
  <si>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</si>
  <si>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</si>
  <si>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</si>
  <si>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</si>
  <si>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</si>
  <si>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</si>
  <si>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</si>
  <si>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</si>
  <si>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</si>
  <si>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</si>
  <si>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</si>
  <si>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</si>
  <si>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</si>
  <si>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</si>
  <si>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</si>
  <si>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</si>
  <si>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</si>
  <si>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</si>
  <si>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</si>
  <si>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</si>
  <si>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</si>
  <si>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</si>
  <si>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</si>
  <si>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</si>
  <si>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</si>
  <si>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</si>
  <si>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</si>
  <si>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</si>
  <si>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</si>
  <si>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</si>
  <si>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</si>
  <si>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</si>
  <si>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</si>
  <si>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</si>
  <si>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</si>
  <si>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</si>
  <si>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</si>
  <si>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</si>
  <si>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</si>
  <si>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</si>
  <si>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</si>
  <si>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</si>
  <si>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</si>
  <si>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</si>
  <si>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</si>
  <si>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</si>
  <si>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</si>
  <si>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</si>
  <si>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</si>
  <si>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</si>
  <si>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</si>
  <si>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</si>
  <si>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</si>
  <si>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</si>
  <si>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</si>
  <si>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</si>
  <si>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</si>
  <si>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</si>
  <si>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</si>
  <si>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</si>
  <si>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</si>
  <si>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</si>
  <si>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</si>
  <si>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</si>
  <si>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</si>
  <si>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</si>
  <si>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</si>
  <si>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</si>
  <si>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</si>
  <si>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</si>
  <si>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</si>
  <si>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</si>
  <si>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</si>
  <si>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</si>
  <si>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</si>
  <si>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</si>
  <si>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</si>
  <si>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</si>
  <si>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</si>
  <si>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</si>
  <si>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</si>
  <si>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</si>
  <si>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Sinhgad</t>
  </si>
  <si>
    <t>IDBI Bank</t>
  </si>
  <si>
    <t>Officer</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</si>
  <si>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</si>
  <si>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</si>
  <si>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</si>
  <si>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</si>
  <si>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</si>
  <si>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</si>
  <si>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</si>
  <si>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</si>
  <si>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</si>
  <si>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</si>
  <si>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</si>
  <si>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</si>
  <si>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</si>
  <si>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</si>
  <si>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</si>
  <si>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</si>
  <si>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</si>
  <si>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</si>
  <si>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</si>
  <si>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</si>
  <si>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</si>
  <si>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</si>
  <si>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</si>
  <si>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</si>
  <si>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</si>
  <si>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</si>
  <si>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</si>
  <si>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</si>
  <si>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</si>
  <si>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</si>
  <si>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</si>
  <si>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</si>
  <si>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</si>
  <si>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</si>
  <si>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</si>
  <si>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</si>
  <si>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</si>
  <si>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</si>
  <si>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</si>
  <si>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</si>
  <si>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</si>
  <si>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</si>
  <si>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</si>
  <si>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</si>
  <si>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</si>
  <si>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</si>
  <si>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</si>
  <si>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</si>
  <si>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</si>
  <si>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</si>
  <si>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</si>
  <si>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</si>
  <si>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</si>
  <si>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</si>
  <si>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</si>
  <si>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</si>
  <si>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</si>
  <si>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</si>
  <si>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</si>
  <si>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</si>
  <si>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</si>
  <si>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</si>
  <si>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</si>
  <si>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</si>
  <si>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</si>
  <si>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</si>
  <si>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</si>
  <si>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</si>
  <si>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</si>
  <si>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</si>
  <si>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</si>
  <si>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</si>
  <si>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</si>
  <si>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</si>
  <si>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</si>
  <si>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</si>
  <si>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</si>
  <si>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</si>
  <si>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</si>
  <si>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</si>
  <si>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</si>
  <si>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</si>
  <si>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</si>
  <si>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</si>
  <si>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</si>
  <si>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</si>
  <si>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</si>
  <si>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</si>
  <si>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</si>
  <si>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</si>
  <si>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</si>
  <si>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</si>
  <si>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</si>
  <si>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</si>
  <si>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</si>
  <si>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</si>
  <si>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</si>
  <si>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</si>
  <si>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</si>
  <si>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</si>
  <si>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</si>
  <si>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</si>
  <si>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</si>
  <si>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</si>
  <si>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</si>
  <si>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</si>
  <si>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</si>
  <si>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</si>
  <si>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</si>
  <si>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</si>
  <si>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</si>
  <si>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</si>
  <si>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</si>
  <si>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</si>
  <si>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</si>
  <si>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</si>
  <si>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</si>
  <si>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</si>
  <si>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</si>
  <si>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</si>
  <si>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</si>
  <si>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</si>
  <si>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</si>
  <si>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</si>
  <si>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</si>
  <si>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</si>
  <si>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</si>
  <si>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</si>
  <si>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</si>
  <si>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</si>
  <si>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</si>
  <si>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</si>
  <si>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</si>
  <si>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</si>
  <si>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</si>
  <si>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</si>
  <si>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</si>
  <si>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</si>
  <si>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</si>
  <si>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</si>
  <si>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</si>
  <si>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</si>
  <si>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</si>
  <si>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</si>
  <si>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</si>
  <si>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</si>
  <si>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</si>
  <si>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</si>
  <si>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</si>
  <si>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</si>
  <si>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</si>
  <si>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</si>
  <si>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</si>
  <si>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</si>
  <si>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</si>
  <si>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</si>
  <si>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</si>
  <si>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</si>
  <si>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</si>
  <si>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</si>
  <si>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</si>
  <si>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</si>
  <si>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</si>
  <si>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</si>
  <si>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</si>
  <si>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</si>
  <si>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</si>
  <si>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</si>
  <si>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</si>
  <si>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</si>
  <si>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</si>
  <si>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</si>
  <si>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</si>
  <si>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</si>
  <si>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</si>
  <si>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</si>
  <si>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</si>
  <si>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</si>
  <si>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</si>
  <si>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</si>
  <si>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</si>
  <si>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</si>
  <si>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</si>
  <si>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</si>
  <si>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</si>
  <si>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</si>
  <si>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</si>
  <si>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</si>
  <si>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</si>
  <si>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</si>
  <si>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</si>
  <si>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</si>
  <si>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</si>
  <si>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</si>
  <si>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</si>
  <si>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</si>
  <si>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</si>
  <si>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</si>
  <si>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</si>
  <si>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</si>
  <si>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</si>
  <si>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</si>
  <si>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</si>
  <si>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</si>
  <si>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</si>
  <si>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</si>
  <si>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</si>
  <si>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</si>
  <si>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</si>
  <si>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</si>
  <si>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</si>
  <si>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</si>
  <si>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</si>
  <si>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</si>
  <si>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</si>
  <si>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</si>
  <si>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</si>
  <si>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</si>
  <si>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</si>
  <si>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</si>
  <si>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</si>
  <si>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</si>
  <si>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</si>
  <si>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</si>
  <si>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</si>
  <si>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</si>
  <si>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</si>
  <si>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</si>
  <si>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</si>
  <si>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</si>
  <si>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</si>
  <si>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</si>
  <si>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</si>
  <si>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</si>
  <si>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</si>
  <si>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</si>
  <si>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</si>
  <si>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</si>
  <si>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</si>
  <si>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</si>
  <si>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</si>
  <si>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</si>
  <si>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</si>
  <si>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</si>
  <si>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</si>
  <si>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</si>
  <si>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</si>
  <si>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</si>
  <si>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</si>
  <si>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</si>
  <si>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</si>
  <si>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</si>
  <si>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</si>
  <si>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</si>
  <si>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</si>
  <si>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</si>
  <si>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</si>
  <si>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</si>
  <si>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</si>
  <si>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</si>
  <si>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</si>
  <si>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</si>
  <si>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</si>
  <si>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</si>
  <si>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</si>
  <si>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</si>
  <si>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</si>
  <si>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</si>
  <si>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</si>
  <si>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</si>
  <si>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</si>
  <si>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</si>
  <si>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</si>
  <si>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</si>
  <si>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</si>
  <si>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</si>
  <si>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</si>
  <si>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</si>
  <si>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</si>
  <si>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</si>
  <si>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</si>
  <si>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</si>
  <si>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</si>
  <si>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</si>
  <si>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</si>
  <si>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</si>
  <si>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</si>
  <si>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</si>
  <si>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</si>
  <si>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</si>
  <si>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</si>
  <si>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</si>
  <si>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</si>
  <si>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</si>
  <si>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</si>
  <si>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</si>
  <si>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</si>
  <si>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</si>
  <si>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</si>
  <si>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</si>
  <si>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</si>
  <si>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</si>
  <si>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</si>
  <si>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</si>
  <si>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</si>
  <si>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</si>
  <si>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</si>
  <si>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</si>
  <si>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</si>
  <si>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</si>
  <si>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</si>
  <si>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</si>
  <si>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</si>
  <si>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</si>
  <si>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</si>
  <si>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</si>
  <si>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</si>
  <si>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</si>
  <si>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</si>
  <si>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</si>
  <si>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</si>
  <si>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</si>
  <si>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</si>
  <si>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</si>
  <si>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</si>
  <si>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</si>
  <si>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</si>
  <si>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</si>
  <si>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</si>
  <si>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</si>
  <si>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</si>
  <si>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</si>
  <si>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</si>
  <si>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</si>
  <si>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</si>
  <si>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</si>
  <si>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</si>
  <si>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</si>
  <si>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</si>
  <si>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</si>
  <si>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</si>
  <si>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</si>
  <si>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</si>
  <si>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</si>
  <si>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</si>
  <si>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</si>
  <si>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</si>
  <si>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</si>
  <si>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</si>
  <si>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</si>
  <si>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</si>
  <si>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</si>
  <si>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</si>
  <si>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</si>
  <si>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</si>
  <si>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</si>
  <si>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</si>
  <si>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</si>
  <si>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</si>
  <si>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</si>
  <si>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</si>
  <si>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</si>
  <si>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</si>
  <si>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</si>
  <si>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</si>
  <si>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</si>
  <si>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</si>
  <si>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</si>
  <si>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</si>
  <si>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</si>
  <si>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</si>
  <si>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</si>
  <si>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</si>
  <si>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</si>
  <si>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</si>
  <si>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</si>
  <si>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</si>
  <si>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</si>
  <si>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</si>
  <si>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</si>
  <si>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</si>
  <si>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</si>
  <si>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</si>
  <si>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</si>
  <si>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</si>
  <si>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</si>
  <si>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</si>
  <si>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</si>
  <si>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</si>
  <si>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</si>
  <si>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</si>
  <si>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</si>
  <si>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</si>
  <si>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</si>
  <si>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</si>
  <si>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</si>
  <si>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</si>
  <si>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</si>
  <si>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</si>
  <si>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</si>
  <si>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</si>
  <si>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</si>
  <si>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</si>
  <si>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</si>
  <si>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</si>
  <si>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</si>
  <si>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</si>
  <si>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</si>
  <si>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</si>
  <si>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</si>
  <si>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</si>
  <si>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</si>
  <si>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</si>
  <si>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</si>
  <si>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</si>
  <si>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</si>
  <si>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</si>
  <si>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</si>
  <si>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</si>
  <si>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</si>
  <si>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</si>
  <si>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</si>
  <si>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</si>
  <si>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</si>
  <si>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</si>
  <si>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</si>
  <si>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</si>
  <si>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</si>
  <si>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</si>
  <si>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</si>
  <si>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</si>
  <si>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</si>
  <si>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</si>
  <si>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</si>
  <si>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</si>
  <si>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</si>
  <si>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</si>
  <si>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</si>
  <si>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</si>
  <si>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</si>
  <si>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</si>
  <si>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</si>
  <si>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</si>
  <si>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</si>
  <si>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</si>
  <si>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</si>
  <si>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</si>
  <si>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</si>
  <si>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</si>
  <si>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</si>
  <si>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</si>
  <si>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</si>
  <si>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</si>
  <si>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</si>
  <si>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</si>
  <si>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</si>
  <si>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</si>
  <si>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</si>
  <si>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</si>
  <si>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</si>
  <si>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</si>
  <si>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</si>
  <si>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</si>
  <si>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</si>
  <si>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</si>
  <si>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</si>
  <si>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</si>
  <si>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</si>
  <si>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</si>
  <si>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</si>
  <si>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</si>
  <si>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</si>
  <si>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</si>
  <si>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</si>
  <si>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</si>
  <si>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</si>
  <si>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</si>
  <si>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</si>
  <si>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</si>
  <si>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</si>
  <si>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</si>
  <si>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</si>
  <si>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</si>
  <si>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</si>
  <si>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</si>
  <si>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</si>
  <si>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</si>
  <si>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</si>
  <si>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</si>
  <si>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</si>
  <si>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</si>
  <si>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</si>
  <si>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</si>
  <si>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</si>
  <si>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</si>
  <si>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</si>
  <si>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</si>
  <si>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</si>
  <si>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</si>
  <si>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</si>
  <si>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</si>
  <si>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</si>
  <si>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</si>
  <si>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</si>
  <si>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</si>
  <si>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</si>
  <si>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</si>
  <si>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</si>
  <si>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</si>
  <si>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</si>
  <si>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</si>
  <si>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</si>
  <si>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</si>
  <si>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</si>
  <si>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</si>
  <si>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</si>
  <si>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</si>
  <si>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</si>
  <si>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</si>
  <si>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</si>
  <si>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</si>
  <si>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</si>
  <si>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</si>
  <si>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</si>
  <si>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</si>
  <si>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</si>
  <si>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</si>
  <si>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</si>
  <si>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</si>
  <si>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</si>
  <si>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</si>
  <si>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</si>
  <si>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</si>
  <si>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</si>
  <si>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</si>
  <si>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</si>
  <si>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</si>
  <si>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</si>
  <si>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</si>
  <si>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</si>
  <si>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</si>
  <si>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</si>
  <si>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</si>
  <si>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</si>
  <si>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</si>
  <si>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</si>
  <si>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</si>
  <si>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</si>
  <si>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</si>
  <si>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</si>
  <si>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</si>
  <si>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</si>
  <si>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</si>
  <si>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</si>
  <si>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</si>
  <si>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</si>
  <si>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</si>
  <si>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</si>
  <si>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</si>
  <si>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</si>
  <si>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</si>
  <si>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</si>
  <si>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</si>
  <si>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</si>
  <si>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</si>
  <si>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</si>
  <si>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</si>
  <si>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</si>
  <si>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</si>
  <si>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</si>
  <si>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</si>
  <si>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</si>
  <si>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</si>
  <si>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</si>
  <si>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</si>
  <si>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</si>
  <si>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</si>
  <si>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</si>
  <si>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</si>
  <si>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</si>
  <si>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</si>
  <si>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</si>
  <si>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</si>
  <si>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</si>
  <si>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</si>
  <si>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</si>
  <si>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</si>
  <si>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</si>
  <si>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</si>
  <si>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</si>
  <si>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</si>
  <si>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</si>
  <si>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</si>
  <si>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</si>
  <si>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</si>
  <si>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</si>
  <si>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</si>
  <si>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</si>
  <si>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</si>
  <si>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</si>
  <si>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</si>
  <si>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</si>
  <si>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</si>
  <si>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</si>
  <si>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</si>
  <si>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</si>
  <si>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</si>
  <si>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</si>
  <si>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</si>
  <si>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</si>
  <si>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</si>
  <si>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</si>
  <si>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</si>
  <si>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</si>
  <si>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</si>
  <si>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</si>
  <si>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</si>
  <si>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</si>
  <si>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</si>
  <si>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</si>
  <si>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</si>
  <si>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</si>
  <si>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</si>
  <si>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</si>
  <si>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</si>
  <si>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</si>
  <si>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</si>
  <si>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</si>
  <si>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</si>
  <si>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</si>
  <si>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</si>
  <si>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</si>
  <si>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</si>
  <si>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</si>
  <si>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</si>
  <si>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</si>
  <si>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</si>
  <si>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</si>
  <si>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</si>
  <si>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</si>
  <si>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</si>
  <si>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</si>
  <si>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</si>
  <si>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</si>
  <si>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</si>
  <si>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</si>
  <si>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</si>
  <si>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</si>
  <si>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</si>
  <si>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</si>
  <si>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</si>
  <si>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</si>
  <si>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</si>
  <si>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</si>
  <si>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</si>
  <si>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</si>
  <si>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</si>
  <si>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</si>
  <si>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</si>
  <si>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</si>
  <si>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</si>
  <si>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</si>
  <si>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</si>
  <si>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</si>
  <si>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</si>
  <si>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</si>
  <si>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</si>
  <si>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</si>
  <si>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</si>
  <si>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</si>
  <si>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</si>
  <si>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</si>
  <si>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</si>
  <si>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</si>
  <si>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</si>
  <si>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</si>
  <si>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</si>
  <si>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</si>
  <si>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</si>
  <si>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</si>
  <si>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</si>
  <si>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</si>
  <si>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</si>
  <si>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</si>
  <si>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</si>
  <si>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</si>
  <si>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</si>
  <si>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</si>
  <si>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</si>
  <si>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</si>
  <si>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</si>
  <si>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</si>
  <si>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</si>
  <si>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</si>
  <si>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</si>
  <si>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</si>
  <si>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</si>
  <si>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</si>
  <si>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</si>
  <si>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</si>
  <si>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</si>
  <si>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</si>
  <si>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</si>
  <si>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</si>
  <si>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</si>
  <si>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</si>
  <si>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</si>
  <si>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</si>
  <si>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</si>
  <si>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</si>
  <si>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</si>
  <si>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</si>
  <si>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</si>
  <si>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</si>
  <si>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</si>
  <si>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</si>
  <si>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</si>
  <si>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</si>
  <si>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</si>
  <si>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</si>
  <si>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</si>
  <si>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</si>
  <si>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</si>
  <si>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</si>
  <si>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</si>
  <si>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</si>
  <si>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</si>
  <si>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</si>
  <si>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</si>
  <si>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</si>
  <si>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</si>
  <si>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</si>
  <si>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</si>
  <si>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</si>
  <si>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</si>
  <si>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</si>
  <si>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</si>
  <si>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</si>
  <si>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</si>
  <si>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</si>
  <si>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</si>
  <si>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</si>
  <si>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</si>
  <si>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</si>
  <si>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</si>
  <si>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</si>
  <si>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</si>
  <si>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</si>
  <si>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</si>
  <si>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</si>
  <si>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</si>
  <si>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</si>
  <si>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</si>
  <si>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</si>
  <si>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</si>
  <si>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</si>
  <si>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</si>
  <si>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</si>
  <si>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</si>
  <si>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</si>
  <si>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</si>
  <si>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</si>
  <si>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</si>
  <si>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</si>
  <si>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</si>
  <si>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</si>
  <si>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</si>
  <si>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</si>
  <si>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</si>
  <si>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</si>
  <si>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</si>
  <si>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</si>
  <si>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</si>
  <si>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</si>
  <si>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</si>
  <si>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</si>
  <si>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</si>
  <si>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</si>
  <si>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</si>
  <si>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</si>
  <si>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</si>
  <si>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</si>
  <si>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</si>
  <si>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</si>
  <si>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</si>
  <si>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</si>
  <si>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</si>
  <si>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</si>
  <si>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</si>
  <si>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</si>
  <si>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</si>
  <si>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</si>
  <si>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</si>
  <si>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</si>
  <si>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</si>
  <si>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</si>
  <si>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</si>
  <si>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</si>
  <si>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</si>
  <si>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</si>
  <si>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</si>
  <si>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</si>
  <si>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</si>
  <si>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</si>
  <si>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</si>
  <si>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</si>
  <si>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</si>
  <si>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</si>
  <si>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</si>
  <si>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</si>
  <si>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</si>
  <si>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</si>
  <si>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</si>
  <si>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</si>
  <si>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</si>
  <si>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</si>
  <si>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</si>
  <si>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</si>
  <si>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</si>
  <si>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</si>
  <si>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</si>
  <si>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</si>
  <si>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</si>
  <si>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</si>
  <si>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</si>
  <si>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</si>
  <si>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</si>
  <si>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</si>
  <si>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</si>
  <si>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</si>
  <si>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</si>
  <si>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</si>
  <si>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</si>
  <si>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</si>
  <si>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</si>
  <si>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</si>
  <si>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</si>
  <si>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</si>
  <si>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</si>
  <si>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</si>
  <si>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</si>
  <si>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</si>
  <si>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</si>
  <si>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</si>
  <si>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</si>
  <si>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</si>
  <si>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</si>
  <si>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</si>
  <si>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</si>
  <si>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</si>
  <si>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</si>
  <si>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</si>
  <si>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</si>
  <si>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</si>
  <si>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</si>
  <si>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</si>
  <si>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</si>
  <si>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</si>
  <si>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</si>
  <si>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</si>
  <si>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</si>
  <si>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</si>
  <si>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</si>
  <si>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</si>
  <si>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</si>
  <si>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</si>
  <si>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</si>
  <si>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</si>
  <si>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</si>
  <si>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</si>
  <si>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</si>
  <si>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</si>
  <si>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</si>
  <si>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</si>
  <si>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</si>
  <si>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</si>
  <si>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</si>
  <si>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</si>
  <si>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</si>
  <si>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</si>
  <si>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</si>
  <si>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</si>
  <si>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</si>
  <si>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</si>
  <si>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</si>
  <si>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</si>
  <si>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</si>
  <si>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</si>
  <si>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</si>
  <si>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</si>
  <si>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</si>
  <si>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</si>
  <si>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</si>
  <si>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</si>
  <si>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</si>
  <si>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</si>
  <si>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</si>
  <si>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</si>
  <si>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</si>
  <si>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</si>
  <si>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</si>
  <si>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</si>
  <si>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</si>
  <si>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</si>
  <si>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</si>
  <si>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</si>
  <si>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</si>
  <si>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</si>
  <si>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</si>
  <si>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</si>
  <si>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</si>
  <si>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</si>
  <si>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</si>
  <si>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</si>
  <si>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</si>
  <si>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</si>
  <si>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</si>
  <si>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</si>
  <si>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</si>
  <si>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</si>
  <si>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</si>
  <si>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</si>
  <si>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</si>
  <si>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</si>
  <si>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</si>
  <si>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</si>
  <si>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</si>
  <si>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</si>
  <si>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</si>
  <si>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</si>
  <si>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</si>
  <si>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</si>
  <si>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</si>
  <si>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</si>
  <si>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</si>
  <si>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</si>
  <si>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</si>
  <si>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</si>
  <si>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</si>
  <si>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</si>
  <si>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</si>
  <si>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</si>
  <si>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</si>
  <si>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</si>
  <si>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</si>
  <si>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</si>
  <si>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</si>
  <si>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</si>
  <si>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</si>
  <si>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</si>
  <si>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</si>
  <si>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</si>
  <si>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</si>
  <si>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</si>
  <si>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</si>
  <si>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</si>
  <si>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</si>
  <si>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</si>
  <si>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</si>
  <si>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</si>
  <si>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</si>
  <si>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</si>
  <si>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</si>
  <si>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</si>
  <si>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</si>
  <si>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</si>
  <si>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</si>
  <si>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</si>
  <si>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</si>
  <si>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</si>
  <si>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</si>
  <si>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</si>
  <si>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</si>
  <si>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</si>
  <si>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</si>
  <si>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</si>
  <si>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</si>
  <si>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</si>
  <si>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</si>
  <si>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</si>
  <si>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</si>
  <si>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</si>
  <si>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</si>
  <si>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</si>
  <si>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</si>
  <si>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</si>
  <si>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</si>
  <si>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</si>
  <si>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</si>
  <si>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</si>
  <si>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</si>
  <si>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</si>
  <si>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</si>
  <si>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</si>
  <si>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</si>
  <si>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</si>
  <si>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</si>
  <si>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</si>
  <si>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</si>
  <si>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</si>
  <si>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</si>
  <si>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</si>
  <si>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</si>
  <si>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</si>
  <si>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</si>
  <si>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</si>
  <si>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</si>
  <si>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</si>
  <si>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</si>
  <si>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</si>
  <si>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</si>
  <si>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</si>
  <si>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</si>
  <si>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</si>
  <si>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</si>
  <si>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</si>
  <si>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</si>
  <si>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</si>
  <si>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</si>
  <si>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</si>
  <si>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</si>
  <si>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</si>
  <si>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</si>
  <si>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</si>
  <si>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</si>
  <si>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</si>
  <si>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</si>
  <si>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</si>
  <si>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</si>
  <si>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</si>
  <si>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</si>
  <si>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</si>
  <si>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</si>
  <si>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</si>
  <si>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</si>
  <si>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</si>
  <si>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</si>
  <si>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</si>
  <si>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</si>
  <si>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</si>
  <si>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</si>
  <si>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</si>
  <si>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</si>
  <si>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</si>
  <si>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</si>
  <si>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</si>
  <si>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</si>
  <si>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</si>
  <si>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</si>
  <si>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</si>
  <si>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</si>
  <si>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</si>
  <si>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</si>
  <si>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</si>
  <si>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</si>
  <si>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</si>
  <si>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</si>
  <si>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</si>
  <si>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</si>
  <si>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</si>
  <si>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</si>
  <si>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</si>
  <si>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</si>
  <si>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</si>
  <si>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</si>
  <si>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</si>
  <si>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</si>
  <si>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</si>
  <si>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</si>
  <si>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</si>
  <si>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</si>
  <si>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</si>
  <si>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</si>
  <si>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</si>
  <si>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</si>
  <si>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</si>
  <si>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</si>
  <si>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</si>
  <si>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</si>
  <si>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</si>
  <si>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</si>
  <si>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</si>
  <si>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</si>
  <si>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</si>
  <si>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</si>
  <si>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</si>
  <si>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</si>
  <si>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</si>
  <si>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</si>
  <si>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</si>
  <si>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</si>
  <si>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</si>
  <si>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</si>
  <si>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</si>
  <si>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</si>
  <si>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</si>
  <si>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</si>
  <si>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</si>
  <si>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</si>
  <si>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</si>
  <si>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</si>
  <si>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</si>
  <si>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</si>
  <si>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</si>
  <si>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</si>
  <si>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</si>
  <si>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</si>
  <si>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</si>
  <si>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</si>
  <si>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</si>
  <si>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</si>
  <si>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</si>
  <si>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</si>
  <si>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</si>
  <si>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</si>
  <si>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</si>
  <si>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</si>
  <si>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</si>
  <si>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</si>
  <si>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</si>
  <si>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</si>
  <si>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</si>
  <si>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</si>
  <si>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</si>
  <si>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</si>
  <si>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</si>
  <si>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</si>
  <si>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</si>
  <si>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</si>
  <si>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</si>
  <si>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</si>
  <si>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</si>
  <si>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</si>
  <si>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</si>
  <si>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</si>
  <si>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</si>
  <si>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</si>
  <si>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</si>
  <si>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</si>
  <si>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</si>
  <si>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</si>
  <si>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</si>
  <si>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</si>
  <si>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</si>
  <si>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</si>
  <si>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</si>
  <si>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</si>
  <si>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</si>
  <si>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</si>
  <si>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</si>
  <si>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</si>
  <si>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</si>
  <si>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</si>
  <si>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</si>
  <si>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</si>
  <si>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</si>
  <si>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</si>
  <si>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</si>
  <si>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</si>
  <si>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</si>
  <si>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</si>
  <si>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</si>
  <si>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</si>
  <si>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</si>
  <si>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</si>
  <si>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</si>
  <si>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</si>
  <si>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</si>
  <si>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</si>
  <si>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</si>
  <si>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</si>
  <si>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</si>
  <si>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</si>
  <si>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</si>
  <si>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</si>
  <si>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</si>
  <si>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</si>
  <si>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</si>
  <si>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</si>
  <si>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</si>
  <si>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</si>
  <si>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</si>
  <si>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</si>
  <si>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</si>
  <si>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</si>
  <si>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</si>
  <si>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</si>
  <si>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</si>
  <si>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</si>
  <si>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</si>
  <si>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</si>
  <si>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</si>
  <si>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</si>
  <si>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</si>
  <si>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</si>
  <si>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</si>
  <si>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</si>
  <si>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</si>
  <si>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</si>
  <si>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</si>
  <si>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</si>
  <si>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</si>
  <si>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</si>
  <si>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</si>
  <si>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</si>
  <si>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</si>
  <si>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</si>
  <si>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</si>
  <si>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</si>
  <si>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</si>
  <si>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</si>
  <si>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</si>
  <si>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</si>
  <si>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</si>
  <si>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</si>
  <si>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</si>
  <si>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</si>
  <si>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</si>
  <si>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</si>
  <si>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</si>
  <si>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</si>
  <si>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</si>
  <si>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</si>
  <si>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</si>
  <si>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</si>
  <si>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</si>
  <si>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</si>
  <si>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</si>
  <si>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</si>
  <si>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</si>
  <si>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</si>
  <si>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</si>
  <si>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</si>
  <si>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</si>
  <si>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</si>
  <si>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</si>
  <si>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</si>
  <si>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</si>
  <si>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</si>
  <si>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</si>
  <si>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</si>
  <si>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</si>
  <si>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</si>
  <si>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</si>
  <si>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</si>
  <si>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</si>
  <si>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</si>
  <si>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</si>
  <si>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</si>
  <si>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</si>
  <si>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</si>
  <si>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</si>
  <si>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</si>
  <si>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</si>
  <si>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</si>
  <si>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</si>
  <si>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</si>
  <si>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</si>
  <si>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</si>
  <si>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</si>
  <si>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</si>
  <si>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</si>
  <si>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</si>
  <si>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</si>
  <si>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</si>
  <si>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</si>
  <si>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</si>
  <si>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</si>
  <si>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</si>
  <si>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</si>
  <si>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</si>
  <si>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</si>
  <si>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</si>
  <si>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</si>
  <si>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</si>
  <si>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</si>
  <si>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</si>
  <si>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</si>
  <si>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</si>
  <si>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</si>
  <si>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</si>
  <si>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</si>
  <si>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</si>
  <si>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</si>
  <si>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</si>
  <si>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</si>
  <si>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</si>
  <si>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</si>
  <si>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</si>
  <si>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</si>
  <si>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</si>
  <si>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</si>
  <si>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</si>
  <si>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</si>
  <si>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</si>
  <si>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</si>
  <si>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</si>
  <si>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</si>
  <si>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</si>
  <si>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</si>
  <si>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</si>
  <si>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</si>
  <si>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</si>
  <si>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</si>
  <si>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</si>
  <si>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</si>
  <si>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</si>
  <si>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</si>
  <si>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</si>
  <si>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</si>
  <si>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</si>
  <si>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</si>
  <si>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</si>
  <si>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</si>
  <si>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</si>
  <si>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</si>
  <si>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</si>
  <si>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</si>
  <si>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</si>
  <si>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</si>
  <si>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</si>
  <si>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</si>
  <si>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</si>
  <si>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</si>
  <si>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</si>
  <si>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</si>
  <si>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</si>
  <si>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</si>
  <si>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</si>
  <si>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</si>
  <si>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</si>
  <si>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</si>
  <si>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</si>
  <si>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</si>
  <si>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</si>
  <si>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</si>
  <si>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</si>
  <si>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</si>
  <si>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</si>
  <si>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</si>
  <si>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</si>
  <si>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</si>
  <si>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</si>
  <si>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</si>
  <si>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</si>
  <si>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</si>
  <si>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</si>
  <si>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</si>
  <si>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</si>
  <si>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</si>
  <si>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</si>
  <si>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</si>
  <si>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</si>
  <si>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</si>
  <si>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</si>
  <si>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</si>
  <si>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</si>
  <si>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</si>
  <si>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</si>
  <si>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</si>
  <si>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</si>
  <si>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</si>
  <si>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</si>
  <si>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</si>
  <si>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</si>
  <si>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</si>
  <si>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</si>
  <si>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</si>
  <si>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</si>
  <si>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</si>
  <si>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</si>
  <si>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</si>
  <si>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</si>
  <si>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</si>
  <si>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</si>
  <si>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</si>
  <si>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</si>
  <si>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</si>
  <si>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</si>
  <si>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</si>
  <si>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</si>
  <si>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</si>
  <si>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</si>
  <si>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</si>
  <si>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</si>
  <si>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</si>
  <si>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</si>
  <si>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</si>
  <si>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</si>
  <si>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</si>
  <si>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</si>
  <si>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</si>
  <si>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</si>
  <si>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</si>
  <si>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</si>
  <si>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</si>
  <si>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</si>
  <si>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</si>
  <si>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</si>
  <si>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</si>
  <si>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</si>
  <si>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</si>
  <si>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</si>
  <si>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</si>
  <si>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</si>
  <si>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</si>
  <si>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</si>
  <si>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</si>
  <si>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</si>
  <si>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</si>
  <si>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</si>
  <si>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</si>
  <si>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</si>
  <si>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</si>
  <si>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</si>
  <si>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</si>
  <si>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</si>
  <si>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</si>
  <si>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</si>
  <si>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</si>
  <si>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</si>
  <si>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</si>
  <si>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</si>
  <si>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</si>
  <si>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</si>
  <si>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</si>
  <si>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</si>
  <si>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</si>
  <si>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</si>
  <si>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</si>
  <si>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</si>
  <si>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</si>
  <si>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</si>
  <si>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</si>
  <si>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</si>
  <si>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</si>
  <si>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</si>
  <si>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</si>
  <si>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</si>
  <si>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</si>
  <si>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</si>
  <si>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</si>
  <si>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</si>
  <si>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</si>
  <si>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</si>
  <si>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</si>
  <si>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</si>
  <si>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</si>
  <si>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</si>
  <si>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</si>
  <si>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</si>
  <si>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</si>
  <si>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</si>
  <si>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</si>
  <si>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</si>
  <si>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</si>
  <si>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</si>
  <si>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</si>
  <si>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</si>
  <si>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</si>
  <si>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</si>
  <si>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</si>
  <si>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</si>
  <si>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</si>
  <si>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</si>
  <si>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</si>
  <si>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</si>
  <si>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</si>
  <si>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</si>
  <si>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</si>
  <si>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</si>
  <si>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</si>
  <si>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</si>
  <si>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</si>
  <si>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</si>
  <si>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</si>
  <si>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</si>
  <si>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</si>
  <si>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</si>
  <si>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</si>
  <si>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</si>
  <si>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</si>
  <si>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</si>
  <si>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</si>
  <si>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</si>
  <si>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</si>
  <si>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</si>
  <si>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</si>
  <si>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</si>
  <si>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</si>
  <si>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</si>
  <si>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</si>
  <si>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</si>
  <si>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</si>
  <si>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</si>
  <si>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</si>
  <si>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</si>
  <si>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</si>
  <si>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</si>
  <si>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</si>
  <si>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</si>
  <si>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</si>
  <si>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</si>
  <si>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</si>
  <si>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</si>
  <si>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</si>
  <si>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</si>
  <si>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</si>
  <si>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</si>
  <si>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</si>
  <si>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</si>
  <si>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</si>
  <si>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</si>
  <si>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</si>
  <si>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</si>
  <si>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</si>
  <si>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</si>
  <si>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</si>
  <si>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</si>
  <si>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</si>
  <si>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</si>
  <si>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</si>
  <si>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</si>
  <si>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</si>
  <si>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</si>
  <si>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</si>
  <si>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</si>
  <si>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</si>
  <si>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</si>
  <si>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</si>
  <si>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</si>
  <si>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</si>
  <si>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</si>
  <si>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</si>
  <si>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</si>
  <si>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</si>
  <si>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</si>
  <si>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</si>
  <si>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</si>
  <si>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</si>
  <si>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</si>
  <si>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</si>
  <si>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</si>
  <si>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</si>
  <si>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</si>
  <si>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</si>
  <si>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</si>
  <si>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</si>
  <si>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</si>
  <si>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</si>
  <si>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</si>
  <si>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</si>
  <si>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</si>
  <si>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</si>
  <si>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</si>
  <si>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</si>
  <si>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</si>
  <si>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</si>
  <si>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</si>
  <si>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</si>
  <si>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</si>
  <si>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</si>
  <si>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</si>
  <si>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</si>
  <si>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</si>
  <si>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</si>
  <si>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</si>
  <si>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</si>
  <si>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</si>
  <si>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</si>
  <si>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</si>
  <si>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</si>
  <si>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</si>
  <si>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</si>
  <si>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</si>
  <si>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</si>
  <si>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</si>
  <si>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</si>
  <si>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</si>
  <si>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</si>
  <si>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</si>
  <si>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</si>
  <si>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</si>
  <si>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</si>
  <si>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</si>
  <si>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</si>
  <si>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</si>
  <si>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</si>
  <si>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</si>
  <si>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</si>
  <si>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</si>
  <si>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</si>
  <si>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</si>
  <si>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</si>
  <si>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</si>
  <si>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</si>
  <si>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</si>
  <si>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</si>
  <si>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</si>
  <si>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</si>
  <si>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</si>
  <si>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</si>
  <si>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</si>
  <si>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</si>
  <si>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</si>
  <si>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</si>
  <si>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</si>
  <si>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</si>
  <si>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</si>
  <si>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</si>
  <si>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</si>
  <si>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</si>
  <si>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</si>
  <si>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</si>
  <si>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</si>
  <si>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</si>
  <si>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</si>
  <si>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</si>
  <si>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</si>
  <si>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</si>
  <si>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</si>
  <si>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</si>
  <si>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</si>
  <si>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</si>
  <si>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</si>
  <si>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</si>
  <si>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</si>
  <si>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</si>
  <si>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</si>
  <si>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</si>
  <si>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</si>
  <si>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</si>
  <si>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</si>
  <si>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</si>
  <si>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</si>
  <si>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</si>
  <si>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</si>
  <si>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</si>
  <si>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</si>
  <si>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</si>
  <si>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</si>
  <si>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</si>
  <si>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</si>
  <si>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</si>
  <si>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</si>
  <si>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</si>
  <si>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</si>
  <si>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</si>
  <si>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</si>
  <si>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</si>
  <si>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</si>
  <si>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</si>
  <si>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</si>
  <si>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</si>
  <si>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</si>
  <si>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</si>
  <si>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</si>
  <si>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</si>
  <si>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</si>
  <si>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</si>
  <si>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</si>
  <si>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</si>
  <si>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</si>
  <si>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</si>
  <si>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</si>
  <si>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</si>
  <si>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</si>
  <si>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</si>
  <si>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</si>
  <si>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</si>
  <si>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</si>
  <si>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</si>
  <si>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</si>
  <si>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</si>
  <si>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</si>
  <si>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</si>
  <si>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</si>
  <si>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</si>
  <si>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</si>
  <si>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</si>
  <si>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</si>
  <si>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</si>
  <si>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</si>
  <si>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</si>
  <si>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</si>
  <si>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</si>
  <si>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</si>
  <si>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</si>
  <si>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</si>
  <si>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</si>
  <si>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</si>
  <si>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</si>
  <si>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</si>
  <si>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</si>
  <si>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</si>
  <si>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</si>
  <si>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</si>
  <si>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</si>
  <si>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</si>
  <si>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</si>
  <si>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</si>
  <si>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</si>
  <si>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</si>
  <si>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</si>
  <si>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</si>
  <si>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</si>
  <si>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</si>
  <si>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</si>
  <si>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</si>
  <si>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</si>
  <si>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</si>
  <si>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</si>
  <si>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</si>
  <si>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</si>
  <si>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</si>
  <si>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</si>
  <si>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</si>
  <si>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</si>
  <si>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</si>
  <si>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</si>
  <si>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</si>
  <si>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</si>
  <si>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</si>
  <si>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</si>
  <si>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</si>
  <si>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</si>
  <si>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</si>
  <si>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</si>
  <si>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</si>
  <si>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</si>
  <si>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</si>
  <si>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</si>
  <si>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</si>
  <si>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</si>
  <si>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</si>
  <si>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</si>
  <si>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</si>
  <si>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</si>
  <si>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</si>
  <si>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</si>
  <si>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</si>
  <si>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</si>
  <si>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</si>
  <si>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</si>
  <si>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</si>
  <si>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</si>
  <si>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</si>
  <si>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</si>
  <si>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</si>
  <si>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</si>
  <si>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</si>
  <si>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</si>
  <si>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</si>
  <si>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</si>
  <si>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</si>
  <si>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</si>
  <si>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</si>
  <si>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</si>
  <si>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</si>
  <si>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</si>
  <si>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</si>
  <si>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</si>
  <si>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</si>
  <si>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</si>
  <si>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</si>
  <si>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</si>
  <si>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</si>
  <si>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</si>
  <si>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</si>
  <si>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</si>
  <si>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</si>
  <si>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</si>
  <si>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</si>
  <si>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</si>
  <si>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</si>
  <si>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</si>
  <si>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</si>
  <si>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</si>
  <si>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</si>
  <si>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</si>
  <si>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</si>
  <si>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</si>
  <si>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</si>
  <si>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</si>
  <si>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</si>
  <si>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</si>
  <si>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</si>
  <si>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</si>
  <si>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</si>
  <si>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</si>
  <si>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</si>
  <si>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</si>
  <si>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</si>
  <si>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</si>
  <si>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</si>
  <si>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</si>
  <si>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</si>
  <si>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</si>
  <si>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</si>
  <si>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</si>
  <si>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</si>
  <si>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</si>
  <si>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</si>
  <si>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</si>
  <si>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</si>
  <si>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</si>
  <si>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</si>
  <si>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</si>
  <si>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</si>
  <si>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</si>
  <si>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</si>
  <si>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</si>
  <si>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</si>
  <si>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</si>
  <si>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</si>
  <si>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</si>
  <si>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</si>
  <si>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</si>
  <si>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</si>
  <si>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</si>
  <si>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</si>
  <si>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</si>
  <si>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</si>
  <si>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</si>
  <si>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</si>
  <si>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</si>
  <si>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</si>
  <si>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</si>
  <si>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</si>
  <si>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</si>
  <si>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</si>
  <si>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</si>
  <si>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</si>
  <si>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</si>
  <si>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</si>
  <si>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</si>
  <si>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</si>
  <si>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</si>
  <si>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</si>
  <si>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</si>
  <si>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</si>
  <si>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</si>
  <si>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</si>
  <si>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</si>
  <si>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</si>
  <si>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</si>
  <si>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</si>
  <si>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</si>
  <si>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</si>
  <si>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</si>
  <si>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</si>
  <si>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</si>
  <si>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</si>
  <si>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</si>
  <si>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</si>
  <si>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</si>
  <si>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</si>
  <si>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</si>
  <si>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</si>
  <si>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</si>
  <si>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</si>
  <si>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</si>
  <si>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</si>
  <si>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</si>
  <si>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</si>
  <si>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</si>
  <si>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</si>
  <si>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</si>
  <si>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</si>
  <si>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</si>
  <si>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</si>
  <si>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</si>
  <si>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</si>
  <si>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</si>
  <si>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</si>
  <si>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</si>
  <si>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</si>
  <si>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</si>
  <si>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</si>
  <si>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</si>
  <si>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</si>
  <si>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</si>
  <si>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</si>
  <si>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</si>
  <si>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</si>
  <si>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</si>
  <si>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</si>
  <si>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</si>
  <si>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</si>
  <si>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</si>
  <si>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</si>
  <si>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</si>
  <si>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</si>
  <si>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</si>
  <si>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</si>
  <si>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</si>
  <si>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</si>
  <si>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</si>
  <si>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</si>
  <si>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</si>
  <si>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</si>
  <si>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</si>
  <si>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</si>
  <si>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</si>
  <si>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</si>
  <si>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</si>
  <si>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</si>
  <si>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</si>
  <si>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</si>
  <si>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</si>
  <si>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</si>
  <si>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</si>
  <si>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</si>
  <si>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</si>
  <si>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</si>
  <si>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</si>
  <si>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</si>
  <si>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</si>
  <si>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</si>
  <si>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</si>
  <si>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</si>
  <si>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</si>
  <si>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</si>
  <si>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</si>
  <si>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</si>
  <si>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</si>
  <si>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</si>
  <si>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</si>
  <si>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</si>
  <si>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</si>
  <si>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</si>
  <si>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</si>
  <si>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</si>
  <si>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</si>
  <si>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</si>
  <si>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</si>
  <si>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</si>
  <si>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</si>
  <si>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</si>
  <si>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</si>
  <si>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</si>
  <si>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</si>
  <si>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</si>
  <si>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</si>
  <si>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</si>
  <si>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</si>
  <si>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</si>
  <si>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</si>
  <si>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</si>
  <si>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</si>
  <si>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</si>
  <si>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</si>
  <si>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</si>
  <si>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</si>
  <si>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</si>
  <si>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</si>
  <si>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</si>
  <si>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</si>
  <si>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</si>
  <si>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</si>
  <si>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</si>
  <si>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</si>
  <si>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</si>
  <si>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</si>
  <si>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</si>
  <si>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</si>
  <si>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</si>
  <si>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</si>
  <si>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</si>
  <si>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</si>
  <si>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</si>
  <si>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</si>
  <si>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</si>
  <si>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</si>
  <si>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</si>
  <si>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</si>
  <si>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</si>
  <si>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</si>
  <si>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</si>
  <si>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</si>
  <si>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</si>
  <si>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</si>
  <si>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</si>
  <si>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</si>
  <si>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</si>
  <si>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</si>
  <si>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</si>
  <si>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</si>
  <si>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</si>
  <si>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</si>
  <si>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</si>
  <si>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</si>
  <si>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</si>
  <si>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</si>
  <si>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</si>
  <si>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</si>
  <si>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</si>
  <si>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</si>
  <si>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</si>
  <si>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</si>
  <si>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</si>
  <si>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</si>
  <si>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</si>
  <si>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</si>
  <si>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</si>
  <si>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</si>
  <si>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</si>
  <si>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</si>
  <si>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</si>
  <si>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</si>
  <si>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</si>
  <si>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</si>
  <si>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</si>
  <si>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</si>
  <si>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</si>
  <si>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</si>
  <si>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</si>
  <si>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</si>
  <si>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</si>
  <si>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</si>
  <si>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</si>
  <si>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</si>
  <si>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</si>
  <si>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</si>
  <si>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</si>
  <si>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</si>
  <si>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</si>
  <si>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</si>
  <si>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</si>
  <si>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</si>
  <si>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</si>
  <si>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</si>
  <si>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</si>
  <si>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</si>
  <si>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</si>
  <si>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</si>
  <si>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</si>
  <si>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</si>
  <si>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</si>
  <si>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</si>
  <si>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</si>
  <si>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</si>
  <si>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</si>
  <si>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</si>
  <si>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</si>
  <si>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</si>
  <si>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</si>
  <si>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</si>
  <si>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</si>
  <si>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</si>
  <si>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</si>
  <si>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</si>
  <si>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</si>
  <si>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</si>
  <si>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</si>
  <si>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</si>
  <si>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</si>
  <si>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</si>
  <si>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</si>
  <si>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</si>
  <si>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</si>
  <si>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</si>
  <si>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</si>
  <si>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</si>
  <si>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</si>
  <si>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</si>
  <si>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</si>
  <si>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</si>
  <si>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</si>
  <si>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</si>
  <si>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</si>
  <si>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</si>
  <si>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</si>
  <si>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</si>
  <si>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</si>
  <si>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</si>
  <si>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</si>
  <si>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</si>
  <si>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</si>
  <si>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</si>
  <si>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</si>
  <si>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</si>
  <si>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</si>
  <si>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Vijaybhoomi School of Science and Technology, Vijaybhoomi University, Karjat</t>
  </si>
  <si>
    <t>Assistant Professor (Department of AI &amp; Robotics)</t>
  </si>
  <si>
    <t>Karjat</t>
  </si>
  <si>
    <t>Assistant Professor (BA &amp; Data Science)</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</si>
  <si>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</si>
  <si>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</si>
  <si>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</si>
  <si>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</si>
  <si>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</si>
  <si>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</si>
  <si>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</si>
  <si>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</si>
  <si>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</si>
  <si>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</si>
  <si>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</si>
  <si>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</si>
  <si>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</si>
  <si>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</si>
  <si>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</si>
  <si>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</si>
  <si>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</si>
  <si>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</si>
  <si>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</si>
  <si>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</si>
  <si>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</si>
  <si>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</si>
  <si>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</si>
  <si>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</si>
  <si>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</si>
  <si>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</si>
  <si>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</si>
  <si>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</si>
  <si>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</si>
  <si>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</si>
  <si>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</si>
  <si>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</si>
  <si>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</si>
  <si>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</si>
  <si>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</si>
  <si>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</si>
  <si>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</si>
  <si>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</si>
  <si>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</si>
  <si>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</si>
  <si>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</si>
  <si>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</si>
  <si>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</si>
  <si>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</si>
  <si>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</si>
  <si>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</si>
  <si>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Durability of Concrete Concrete, Laboratory Course in Infrastructure Engineering and Management  ,Basic Quality and Safety Man</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</si>
  <si>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</si>
  <si>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</si>
  <si>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</si>
  <si>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</si>
  <si>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https:\/\/www.mdpi.com\/2071-1050\/15\/21\/15346","4-Balakrishnan"," S."," Srivastava"," S. and Kothari"," C."," 2026. Infrastructure access and availability as determinants of community vulnerability: A spatial analysis of 733 districts in India. Sustainable Cities and Society"," p.107182.","","","",""]</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</si>
  <si>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</si>
  <si>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</si>
  <si>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</si>
  <si>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</si>
  <si>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</si>
  <si>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</si>
  <si>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</si>
  <si>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</si>
  <si>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</si>
  <si>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</si>
  <si>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</si>
  <si>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</si>
  <si>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</si>
  <si>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</si>
  <si>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</si>
  <si>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</si>
  <si>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</si>
  <si>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</si>
  <si>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</si>
  <si>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</si>
  <si>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</si>
  <si>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</si>
  <si>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</si>
  <si>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</si>
  <si>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</si>
  <si>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</si>
  <si>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</si>
  <si>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</si>
  <si>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</si>
  <si>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</si>
  <si>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</si>
  <si>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</si>
  <si>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</si>
  <si>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</si>
  <si>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</si>
  <si>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</si>
  <si>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</si>
  <si>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</si>
  <si>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</si>
  <si>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</si>
  <si>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</si>
  <si>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</si>
  <si>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</si>
  <si>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</si>
  <si>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</si>
  <si>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</si>
  <si>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</si>
  <si>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</si>
  <si>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</si>
  <si>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</si>
  <si>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</si>
  <si>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</si>
  <si>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</si>
  <si>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</si>
  <si>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</si>
  <si>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</si>
  <si>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</si>
  <si>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</si>
  <si>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</si>
  <si>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</si>
  <si>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</si>
  <si>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</si>
  <si>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</si>
  <si>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</si>
  <si>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</si>
  <si>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</si>
  <si>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</si>
  <si>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</si>
  <si>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</si>
  <si>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</si>
  <si>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</si>
  <si>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</si>
  <si>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</si>
  <si>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</si>
  <si>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</si>
  <si>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</si>
  <si>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</si>
  <si>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</si>
  <si>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</si>
  <si>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</si>
  <si>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</si>
  <si>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</si>
  <si>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</si>
  <si>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</si>
  <si>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</si>
  <si>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</si>
  <si>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</si>
  <si>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</si>
  <si>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</si>
  <si>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</si>
  <si>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</si>
  <si>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</si>
  <si>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</si>
  <si>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</si>
  <si>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</si>
  <si>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</si>
  <si>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</si>
  <si>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</si>
  <si>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</si>
  <si>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</si>
  <si>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</si>
  <si>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</si>
  <si>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</si>
  <si>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</si>
  <si>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</si>
  <si>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</si>
  <si>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</si>
  <si>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</si>
  <si>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</si>
  <si>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</si>
  <si>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</si>
  <si>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</si>
  <si>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</si>
  <si>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</si>
  <si>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</si>
  <si>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</si>
  <si>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</si>
  <si>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</si>
  <si>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</si>
  <si>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</si>
  <si>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</si>
  <si>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</si>
  <si>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</si>
  <si>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</si>
  <si>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</si>
  <si>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</si>
  <si>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</si>
  <si>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</si>
  <si>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</si>
  <si>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</si>
  <si>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</si>
  <si>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</si>
  <si>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</si>
  <si>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</si>
  <si>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</si>
  <si>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</si>
  <si>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</si>
  <si>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</si>
  <si>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</si>
  <si>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</si>
  <si>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</si>
  <si>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</si>
  <si>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</si>
  <si>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</si>
  <si>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</si>
  <si>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</si>
  <si>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</si>
  <si>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</si>
  <si>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</si>
  <si>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</si>
  <si>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</si>
  <si>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</si>
  <si>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</si>
  <si>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</si>
  <si>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</si>
  <si>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</si>
  <si>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</si>
  <si>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</si>
  <si>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</si>
  <si>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</si>
  <si>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</si>
  <si>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</si>
  <si>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</si>
  <si>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</si>
  <si>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</si>
  <si>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</si>
  <si>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</si>
  <si>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</si>
  <si>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</si>
  <si>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</si>
  <si>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</si>
  <si>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</si>
  <si>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</si>
  <si>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</si>
  <si>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</si>
  <si>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</si>
  <si>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</si>
  <si>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</si>
  <si>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</si>
  <si>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</si>
  <si>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</si>
  <si>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</si>
  <si>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</si>
  <si>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</si>
  <si>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</si>
  <si>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</si>
  <si>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</si>
  <si>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</si>
  <si>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</si>
  <si>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</si>
  <si>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</si>
  <si>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</si>
  <si>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</si>
  <si>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</si>
  <si>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</si>
  <si>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</si>
  <si>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</si>
  <si>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</si>
  <si>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</si>
  <si>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</si>
  <si>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</si>
  <si>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</si>
  <si>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</si>
  <si>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</si>
  <si>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</si>
  <si>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</si>
  <si>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</si>
  <si>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</si>
  <si>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</si>
  <si>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</si>
  <si>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</si>
  <si>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</si>
  <si>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</si>
  <si>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</si>
  <si>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</si>
  <si>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</si>
  <si>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</si>
  <si>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</si>
  <si>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</si>
  <si>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</si>
  <si>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</si>
  <si>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</si>
  <si>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</si>
  <si>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</si>
  <si>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</si>
  <si>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</si>
  <si>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</si>
  <si>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</si>
  <si>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</si>
  <si>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</si>
  <si>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</si>
  <si>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</si>
  <si>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</si>
  <si>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</si>
  <si>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</si>
  <si>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</si>
  <si>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</si>
  <si>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</si>
  <si>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</si>
  <si>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</si>
  <si>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</si>
  <si>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</si>
  <si>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</si>
  <si>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</si>
  <si>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</si>
  <si>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</si>
  <si>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</si>
  <si>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</si>
  <si>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</si>
  <si>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</si>
  <si>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</si>
  <si>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</si>
  <si>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</si>
  <si>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</si>
  <si>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</si>
  <si>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</si>
  <si>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</si>
  <si>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</si>
  <si>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</si>
  <si>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</si>
  <si>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</si>
  <si>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</si>
  <si>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</si>
  <si>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</si>
  <si>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</si>
  <si>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</si>
  <si>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</si>
  <si>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</si>
  <si>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</si>
  <si>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</si>
  <si>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</si>
  <si>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</si>
  <si>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</si>
  <si>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</si>
  <si>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</si>
  <si>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</si>
  <si>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</si>
  <si>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</si>
  <si>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</si>
  <si>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</si>
  <si>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</si>
  <si>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</si>
  <si>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</si>
  <si>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</si>
  <si>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</si>
  <si>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</si>
  <si>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</si>
  <si>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</si>
  <si>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</si>
  <si>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</si>
  <si>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</si>
  <si>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</si>
  <si>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</si>
  <si>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</si>
  <si>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</si>
  <si>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</si>
  <si>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</si>
  <si>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</si>
  <si>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</si>
  <si>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</si>
  <si>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</si>
  <si>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</si>
  <si>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</si>
  <si>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</si>
  <si>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</si>
  <si>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</si>
  <si>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</si>
  <si>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</si>
  <si>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</si>
  <si>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</si>
  <si>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</si>
  <si>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</si>
  <si>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</si>
  <si>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</si>
  <si>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</si>
  <si>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</si>
  <si>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</si>
  <si>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</si>
  <si>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</si>
  <si>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</si>
  <si>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</si>
  <si>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</si>
  <si>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</si>
  <si>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</si>
  <si>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</si>
  <si>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</si>
  <si>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</si>
  <si>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</si>
  <si>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</si>
  <si>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</si>
  <si>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</si>
  <si>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</si>
  <si>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</si>
  <si>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</si>
  <si>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</si>
  <si>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</si>
  <si>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</si>
  <si>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</si>
  <si>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</si>
  <si>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</si>
  <si>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</si>
  <si>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</si>
  <si>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</si>
  <si>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</si>
  <si>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</si>
  <si>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</si>
  <si>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</si>
  <si>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</si>
  <si>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</si>
  <si>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</si>
  <si>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</si>
  <si>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</si>
  <si>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</si>
  <si>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</si>
  <si>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</si>
  <si>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</si>
  <si>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</si>
  <si>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</si>
  <si>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</si>
  <si>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</si>
  <si>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</si>
  <si>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</si>
  <si>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</si>
  <si>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</si>
  <si>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</si>
  <si>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</si>
  <si>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</si>
  <si>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</si>
  <si>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</si>
  <si>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</si>
  <si>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</si>
  <si>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</si>
  <si>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</si>
  <si>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</si>
  <si>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</si>
  <si>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</si>
  <si>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</si>
  <si>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</si>
  <si>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</si>
  <si>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</si>
  <si>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</si>
  <si>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</si>
  <si>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</si>
  <si>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</si>
  <si>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</si>
  <si>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</si>
  <si>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</si>
  <si>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</si>
  <si>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</si>
  <si>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</si>
  <si>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</si>
  <si>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</si>
  <si>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</si>
  <si>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</si>
  <si>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</si>
  <si>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</si>
  <si>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</si>
  <si>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</si>
  <si>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</si>
  <si>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</si>
  <si>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</si>
  <si>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</si>
  <si>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</si>
  <si>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</si>
  <si>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</si>
  <si>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</si>
  <si>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</si>
  <si>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</si>
  <si>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</si>
  <si>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</si>
  <si>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</si>
  <si>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</si>
  <si>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</si>
  <si>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</si>
  <si>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</si>
  <si>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</si>
  <si>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</si>
  <si>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</si>
  <si>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</si>
  <si>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</si>
  <si>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</si>
  <si>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</si>
  <si>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</si>
  <si>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</si>
  <si>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</si>
  <si>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</si>
  <si>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</si>
  <si>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</si>
  <si>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</si>
  <si>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</si>
  <si>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</si>
  <si>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</si>
  <si>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</si>
  <si>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</si>
  <si>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</si>
  <si>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</si>
  <si>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</si>
  <si>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</si>
  <si>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</si>
  <si>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</si>
  <si>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</si>
  <si>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</si>
  <si>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</si>
  <si>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</si>
  <si>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</si>
  <si>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</si>
  <si>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</si>
  <si>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</si>
  <si>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</si>
  <si>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</si>
  <si>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</si>
  <si>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</si>
  <si>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</si>
  <si>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</si>
  <si>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</si>
  <si>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</si>
  <si>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</si>
  <si>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</si>
  <si>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</si>
  <si>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</si>
  <si>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</si>
  <si>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</si>
  <si>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</si>
  <si>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</si>
  <si>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</si>
  <si>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</si>
  <si>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</si>
  <si>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</si>
  <si>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</si>
  <si>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</si>
  <si>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</si>
  <si>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</si>
  <si>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</si>
  <si>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</si>
  <si>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</si>
  <si>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</si>
  <si>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</si>
  <si>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</si>
  <si>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</si>
  <si>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</si>
  <si>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</si>
  <si>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</si>
  <si>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</si>
  <si>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</si>
  <si>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</si>
  <si>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</si>
  <si>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</si>
  <si>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</si>
  <si>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</si>
  <si>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</si>
  <si>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</si>
  <si>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</si>
  <si>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</si>
  <si>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</si>
  <si>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</si>
  <si>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</si>
  <si>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</si>
  <si>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</si>
  <si>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</si>
  <si>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</si>
  <si>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</si>
  <si>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</si>
  <si>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</si>
  <si>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</si>
  <si>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</si>
  <si>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</si>
  <si>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</si>
  <si>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</si>
  <si>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</si>
  <si>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</si>
  <si>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</si>
  <si>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</si>
  <si>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</si>
  <si>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</si>
  <si>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</si>
  <si>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</si>
  <si>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</si>
  <si>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</si>
  <si>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</si>
  <si>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</si>
  <si>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</si>
  <si>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</si>
  <si>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</si>
  <si>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</si>
  <si>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</si>
  <si>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</si>
  <si>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</si>
  <si>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</si>
  <si>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</si>
  <si>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</si>
  <si>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</si>
  <si>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</si>
  <si>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</si>
  <si>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</si>
  <si>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</si>
  <si>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</si>
  <si>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</si>
  <si>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</si>
  <si>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7M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</si>
  <si>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</si>
  <si>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</si>
  <si>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</si>
  <si>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</si>
  <si>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</si>
  <si>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</si>
  <si>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</si>
  <si>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</si>
  <si>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</si>
  <si>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</si>
  <si>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</si>
  <si>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</si>
  <si>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</si>
  <si>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</si>
  <si>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</si>
  <si>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</si>
  <si>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</si>
  <si>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</si>
  <si>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</si>
  <si>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</si>
  <si>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</si>
  <si>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</si>
  <si>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</si>
  <si>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</si>
  <si>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</si>
  <si>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</si>
  <si>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</si>
  <si>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</si>
  <si>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</si>
  <si>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</si>
  <si>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</si>
  <si>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</si>
  <si>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</si>
  <si>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</si>
  <si>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</si>
  <si>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</si>
  <si>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</si>
  <si>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</si>
  <si>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</si>
  <si>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</si>
  <si>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</si>
  <si>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</si>
  <si>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</si>
  <si>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</si>
  <si>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</si>
  <si>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</si>
  <si>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</si>
  <si>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</si>
  <si>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</si>
  <si>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</si>
  <si>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</si>
  <si>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</si>
  <si>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</si>
  <si>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</si>
  <si>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</si>
  <si>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</si>
  <si>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</si>
  <si>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</si>
  <si>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</si>
  <si>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</si>
  <si>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</si>
  <si>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</si>
  <si>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</si>
  <si>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</si>
  <si>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</si>
  <si>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</si>
  <si>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</si>
  <si>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</si>
  <si>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</si>
  <si>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</si>
  <si>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</si>
  <si>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</si>
  <si>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</si>
  <si>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</si>
  <si>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</si>
  <si>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</si>
  <si>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</si>
  <si>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</si>
  <si>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</si>
  <si>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</si>
  <si>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</si>
  <si>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</si>
  <si>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</si>
  <si>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</si>
  <si>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</si>
  <si>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</si>
  <si>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</si>
  <si>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</si>
  <si>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</si>
  <si>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</si>
  <si>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</si>
  <si>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</si>
  <si>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</si>
  <si>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</si>
  <si>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</si>
  <si>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</si>
  <si>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</si>
  <si>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</si>
  <si>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</si>
  <si>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</si>
  <si>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</si>
  <si>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</si>
  <si>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</si>
  <si>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</si>
  <si>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</si>
  <si>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</si>
  <si>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</si>
  <si>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</si>
  <si>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</si>
  <si>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</si>
  <si>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</si>
  <si>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</si>
  <si>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</si>
  <si>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</si>
  <si>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</si>
  <si>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</si>
  <si>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</si>
  <si>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</si>
  <si>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</si>
  <si>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</si>
  <si>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</si>
  <si>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</si>
  <si>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</si>
  <si>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</si>
  <si>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</si>
  <si>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</si>
  <si>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</si>
  <si>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</si>
  <si>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</si>
  <si>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</si>
  <si>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</si>
  <si>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</si>
  <si>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</si>
  <si>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</si>
  <si>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</si>
  <si>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</si>
  <si>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</si>
  <si>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</si>
  <si>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</si>
  <si>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</si>
  <si>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</si>
  <si>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</si>
  <si>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</si>
  <si>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</si>
  <si>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</si>
  <si>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</si>
  <si>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</si>
  <si>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</si>
  <si>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</si>
  <si>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</si>
  <si>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</si>
  <si>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</si>
  <si>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</si>
  <si>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</si>
  <si>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</si>
  <si>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</si>
  <si>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</si>
  <si>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</si>
  <si>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</si>
  <si>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</si>
  <si>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</si>
  <si>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</si>
  <si>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</si>
  <si>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</si>
  <si>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</si>
  <si>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</si>
  <si>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</si>
  <si>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</si>
  <si>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</si>
  <si>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</si>
  <si>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</si>
  <si>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</si>
  <si>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</si>
  <si>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</si>
  <si>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</si>
  <si>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</si>
  <si>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</si>
  <si>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</si>
  <si>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</si>
  <si>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</si>
  <si>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</si>
  <si>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</si>
  <si>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</si>
  <si>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</si>
  <si>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</si>
  <si>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</si>
  <si>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</si>
  <si>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</si>
  <si>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</si>
  <si>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</si>
  <si>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</si>
  <si>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</si>
  <si>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</si>
  <si>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</si>
  <si>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</si>
  <si>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</si>
  <si>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</si>
  <si>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</si>
  <si>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</si>
  <si>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</si>
  <si>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</si>
  <si>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</si>
  <si>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</si>
  <si>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</si>
  <si>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</si>
  <si>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</si>
  <si>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</si>
  <si>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</si>
  <si>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</si>
  <si>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</si>
  <si>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</si>
  <si>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</si>
  <si>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</si>
  <si>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</si>
  <si>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</si>
  <si>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</si>
  <si>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</si>
  <si>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</si>
  <si>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</si>
  <si>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</si>
  <si>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</si>
  <si>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</si>
  <si>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</si>
  <si>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</si>
  <si>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</si>
  <si>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</si>
  <si>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</si>
  <si>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</si>
  <si>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</si>
  <si>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</si>
  <si>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</si>
  <si>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</si>
  <si>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</si>
  <si>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</si>
  <si>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</si>
  <si>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</si>
  <si>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</si>
  <si>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</si>
  <si>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</si>
  <si>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</si>
  <si>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</si>
  <si>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</si>
  <si>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</si>
  <si>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</si>
  <si>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</si>
  <si>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</si>
  <si>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</si>
  <si>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</si>
  <si>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Jagran LakeCity University, Bhopal</t>
  </si>
  <si>
    <t>Assistant Professor (G-II)</t>
  </si>
  <si>
    <t>Planning Solutions</t>
  </si>
  <si>
    <t xml:space="preserve">Jr. Urban Planner </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</si>
  <si>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</si>
  <si>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</si>
  <si>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</si>
  <si>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</si>
  <si>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</si>
  <si>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</si>
  <si>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</si>
  <si>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</si>
  <si>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</si>
  <si>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</si>
  <si>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</si>
  <si>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</si>
  <si>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</si>
  <si>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</si>
  <si>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</si>
  <si>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</si>
  <si>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</si>
  <si>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</si>
  <si>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</si>
  <si>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</si>
  <si>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</si>
  <si>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</si>
  <si>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</si>
  <si>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</si>
  <si>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</si>
  <si>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</si>
  <si>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</si>
  <si>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</si>
  <si>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</si>
  <si>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</si>
  <si>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</si>
  <si>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</si>
  <si>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</si>
  <si>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</si>
  <si>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</si>
  <si>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</si>
  <si>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</si>
  <si>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</si>
  <si>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</si>
  <si>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</si>
  <si>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</si>
  <si>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</si>
  <si>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</si>
  <si>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</si>
  <si>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</si>
  <si>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</si>
  <si>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</si>
  <si>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</si>
  <si>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</si>
  <si>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</si>
  <si>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</si>
  <si>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</si>
  <si>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</si>
  <si>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</si>
  <si>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</si>
  <si>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</si>
  <si>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</si>
  <si>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</si>
  <si>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</si>
  <si>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</si>
  <si>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</si>
  <si>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</si>
  <si>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</si>
  <si>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</si>
  <si>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</si>
  <si>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</si>
  <si>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</si>
  <si>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</si>
  <si>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</si>
  <si>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</si>
  <si>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</si>
  <si>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</si>
  <si>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</si>
  <si>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</si>
  <si>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</si>
  <si>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</si>
  <si>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</si>
  <si>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</si>
  <si>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</si>
  <si>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</si>
  <si>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</si>
  <si>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</si>
  <si>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</si>
  <si>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</si>
  <si>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</si>
  <si>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</si>
  <si>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</si>
  <si>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</si>
  <si>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</si>
  <si>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</si>
  <si>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</si>
  <si>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</si>
  <si>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</si>
  <si>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</si>
  <si>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</si>
  <si>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</si>
  <si>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</si>
  <si>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</si>
  <si>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</si>
  <si>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</si>
  <si>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</si>
  <si>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</si>
  <si>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</si>
  <si>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</si>
  <si>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</si>
  <si>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</si>
  <si>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</si>
  <si>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</si>
  <si>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</si>
  <si>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</si>
  <si>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</si>
  <si>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</si>
  <si>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</si>
  <si>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</si>
  <si>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</si>
  <si>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</si>
  <si>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</si>
  <si>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</si>
  <si>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</si>
  <si>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</si>
  <si>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</si>
  <si>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</si>
  <si>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</si>
  <si>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</si>
  <si>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</si>
  <si>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</si>
  <si>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</si>
  <si>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</si>
  <si>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</si>
  <si>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</si>
  <si>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</si>
  <si>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</si>
  <si>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</si>
  <si>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</si>
  <si>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</si>
  <si>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</si>
  <si>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</si>
  <si>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</si>
  <si>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</si>
  <si>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</si>
  <si>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</si>
  <si>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</si>
  <si>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</si>
  <si>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</si>
  <si>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</si>
  <si>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</si>
  <si>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</si>
  <si>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</si>
  <si>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</si>
  <si>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</si>
  <si>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</si>
  <si>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</si>
  <si>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</si>
  <si>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</si>
  <si>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</si>
  <si>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</si>
  <si>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</si>
  <si>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</si>
  <si>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</si>
  <si>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</si>
  <si>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</si>
  <si>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</si>
  <si>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</si>
  <si>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</si>
  <si>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</si>
  <si>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</si>
  <si>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</si>
  <si>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</si>
  <si>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</si>
  <si>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</si>
  <si>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</si>
  <si>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</si>
  <si>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</si>
  <si>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</si>
  <si>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</si>
  <si>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</si>
  <si>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</si>
  <si>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</si>
  <si>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</si>
  <si>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</si>
  <si>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</si>
  <si>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</si>
  <si>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</si>
  <si>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</si>
  <si>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</si>
  <si>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</si>
  <si>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</si>
  <si>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</si>
  <si>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</si>
  <si>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</si>
  <si>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</si>
  <si>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</si>
  <si>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</si>
  <si>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</si>
  <si>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</si>
  <si>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</si>
  <si>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</si>
  <si>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</si>
  <si>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</si>
  <si>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</si>
  <si>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</si>
  <si>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</si>
  <si>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</si>
  <si>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</si>
  <si>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</si>
  <si>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</si>
  <si>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</si>
  <si>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</si>
  <si>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</si>
  <si>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</si>
  <si>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</si>
  <si>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</si>
  <si>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</si>
  <si>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</si>
  <si>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</si>
  <si>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</si>
  <si>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</si>
  <si>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</si>
  <si>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</si>
  <si>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</si>
  <si>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</si>
  <si>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</si>
  <si>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</si>
  <si>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</si>
  <si>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</si>
  <si>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</si>
  <si>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</si>
  <si>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</si>
  <si>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</si>
  <si>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</si>
  <si>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</si>
  <si>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</si>
  <si>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</si>
  <si>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</si>
  <si>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</si>
  <si>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</si>
  <si>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</si>
  <si>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</si>
  <si>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</si>
  <si>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</si>
  <si>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</si>
  <si>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</si>
  <si>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</si>
  <si>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</si>
  <si>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</si>
  <si>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</si>
  <si>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</si>
  <si>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</si>
  <si>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</si>
  <si>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</si>
  <si>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</si>
  <si>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</si>
  <si>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</si>
  <si>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</si>
  <si>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</si>
  <si>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</si>
  <si>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</si>
  <si>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</si>
  <si>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</si>
  <si>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</si>
  <si>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</si>
  <si>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</si>
  <si>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</si>
  <si>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</si>
  <si>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</si>
  <si>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</si>
  <si>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</si>
  <si>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</si>
  <si>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</si>
  <si>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</si>
  <si>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</si>
  <si>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</si>
  <si>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</si>
  <si>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</si>
  <si>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</si>
  <si>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</si>
  <si>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</si>
  <si>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</si>
  <si>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</si>
  <si>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</si>
  <si>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</si>
  <si>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</si>
  <si>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</si>
  <si>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</si>
  <si>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</si>
  <si>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</si>
  <si>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</si>
  <si>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</si>
  <si>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</si>
  <si>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</si>
  <si>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</si>
  <si>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</si>
  <si>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</si>
  <si>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</si>
  <si>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</si>
  <si>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</si>
  <si>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</si>
  <si>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</si>
  <si>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</si>
  <si>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</si>
  <si>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</si>
  <si>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</si>
  <si>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</si>
  <si>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</si>
  <si>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</si>
  <si>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</si>
  <si>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</si>
  <si>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</si>
  <si>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</si>
  <si>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</si>
  <si>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</si>
  <si>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</si>
  <si>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</si>
  <si>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</si>
  <si>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</si>
  <si>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</si>
  <si>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</si>
  <si>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</si>
  <si>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</si>
  <si>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</si>
  <si>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</si>
  <si>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</si>
  <si>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</si>
  <si>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</si>
  <si>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</si>
  <si>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</si>
  <si>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</si>
  <si>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</si>
  <si>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</si>
  <si>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</si>
  <si>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</si>
  <si>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</si>
  <si>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</si>
  <si>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</si>
  <si>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</si>
  <si>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</si>
  <si>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</si>
  <si>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</si>
  <si>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</si>
  <si>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</si>
  <si>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</si>
  <si>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</si>
  <si>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</si>
  <si>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</si>
  <si>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</si>
  <si>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</si>
  <si>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</si>
  <si>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</si>
  <si>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</si>
  <si>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</si>
  <si>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</si>
  <si>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</si>
  <si>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</si>
  <si>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</si>
  <si>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</si>
  <si>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</si>
  <si>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</si>
  <si>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</si>
  <si>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</si>
  <si>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</si>
  <si>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</si>
  <si>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</si>
  <si>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</si>
  <si>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</si>
  <si>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</si>
  <si>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</si>
  <si>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</si>
  <si>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</si>
  <si>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</si>
  <si>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</si>
  <si>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</si>
  <si>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</si>
  <si>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</si>
  <si>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</si>
  <si>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</si>
  <si>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</si>
  <si>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</si>
  <si>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</si>
  <si>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</si>
  <si>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</si>
  <si>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</si>
  <si>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</si>
  <si>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</si>
  <si>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</si>
  <si>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</si>
  <si>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</si>
  <si>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</si>
  <si>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</si>
  <si>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</si>
  <si>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</si>
  <si>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</si>
  <si>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</si>
  <si>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</si>
  <si>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</si>
  <si>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</si>
  <si>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</si>
  <si>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</si>
  <si>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</si>
  <si>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</si>
  <si>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</si>
  <si>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</si>
  <si>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</si>
  <si>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</si>
  <si>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</si>
  <si>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</si>
  <si>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</si>
  <si>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</si>
  <si>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</si>
  <si>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</si>
  <si>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</si>
  <si>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</si>
  <si>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</si>
  <si>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</si>
  <si>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</si>
  <si>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</si>
  <si>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</si>
  <si>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</si>
  <si>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</si>
  <si>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</si>
  <si>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</si>
  <si>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</si>
  <si>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</si>
  <si>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</si>
  <si>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</si>
  <si>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</si>
  <si>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</si>
  <si>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</si>
  <si>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</si>
  <si>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</si>
  <si>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</si>
  <si>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</si>
  <si>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</si>
  <si>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</si>
  <si>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</si>
  <si>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</si>
  <si>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</si>
  <si>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</si>
  <si>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</si>
  <si>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</si>
  <si>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</si>
  <si>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</si>
  <si>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</si>
  <si>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</si>
  <si>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</si>
  <si>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</si>
  <si>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</si>
  <si>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</si>
  <si>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</si>
  <si>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</si>
  <si>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</si>
  <si>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</si>
  <si>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</si>
  <si>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</si>
  <si>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</si>
  <si>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</si>
  <si>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</si>
  <si>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</si>
  <si>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</si>
  <si>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</si>
  <si>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</si>
  <si>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</si>
  <si>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</si>
  <si>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</si>
  <si>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</si>
  <si>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</si>
  <si>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</si>
  <si>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</si>
  <si>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</si>
  <si>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</si>
  <si>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</si>
  <si>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</si>
  <si>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</si>
  <si>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</si>
  <si>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</si>
  <si>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</si>
  <si>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</si>
  <si>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</si>
  <si>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</si>
  <si>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</si>
  <si>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</si>
  <si>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</si>
  <si>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</si>
  <si>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</si>
  <si>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</si>
  <si>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</si>
  <si>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</si>
  <si>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</si>
  <si>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</si>
  <si>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</si>
  <si>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</si>
  <si>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</si>
  <si>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</si>
  <si>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</si>
  <si>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</si>
  <si>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</si>
  <si>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</si>
  <si>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</si>
  <si>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AutoCAD, MS Office,ABAQUS</t>
  </si>
  <si>
    <t>2 (https://doi.org/10.1016/j.istruc.2024.106616, https://doi.org/10.1016/j.istruc.2024.106175 ))</t>
  </si>
  <si>
    <t xml:space="preserve">1 (Scopus) https://doi.org/10.1016/j.matpr.2022.04.500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</si>
  <si>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</si>
  <si>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</si>
  <si>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</si>
  <si>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</si>
  <si>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</si>
  <si>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</si>
  <si>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</si>
  <si>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</si>
  <si>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</si>
  <si>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</si>
  <si>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</si>
  <si>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</si>
  <si>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</si>
  <si>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</si>
  <si>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</si>
  <si>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</si>
  <si>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</si>
  <si>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</si>
  <si>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</si>
  <si>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</si>
  <si>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</si>
  <si>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</si>
  <si>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</si>
  <si>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</si>
  <si>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</si>
  <si>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</si>
  <si>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</si>
  <si>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</si>
  <si>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</si>
  <si>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</si>
  <si>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</si>
  <si>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</si>
  <si>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</si>
  <si>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</si>
  <si>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</si>
  <si>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</si>
  <si>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</si>
  <si>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</si>
  <si>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</si>
  <si>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</si>
  <si>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</si>
  <si>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</si>
  <si>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</si>
  <si>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</si>
  <si>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</si>
  <si>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</si>
  <si>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</si>
  <si>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</si>
  <si>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</si>
  <si>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</si>
  <si>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</si>
  <si>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</si>
  <si>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</si>
  <si>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</si>
  <si>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</si>
  <si>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</si>
  <si>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</si>
  <si>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</si>
  <si>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</si>
  <si>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</si>
  <si>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</si>
  <si>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</si>
  <si>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</si>
  <si>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</si>
  <si>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</si>
  <si>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</si>
  <si>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</si>
  <si>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</si>
  <si>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</si>
  <si>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</si>
  <si>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</si>
  <si>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</si>
  <si>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</si>
  <si>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</si>
  <si>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</si>
  <si>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</si>
  <si>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</si>
  <si>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</si>
  <si>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</si>
  <si>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</si>
  <si>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</si>
  <si>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</si>
  <si>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</si>
  <si>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</si>
  <si>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</si>
  <si>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</si>
  <si>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</si>
  <si>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</si>
  <si>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</si>
  <si>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</si>
  <si>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</si>
  <si>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</si>
  <si>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</si>
  <si>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</si>
  <si>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</si>
  <si>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</si>
  <si>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</si>
  <si>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</si>
  <si>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</si>
  <si>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</si>
  <si>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</si>
  <si>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</si>
  <si>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</si>
  <si>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</si>
  <si>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</si>
  <si>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</si>
  <si>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</si>
  <si>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</si>
  <si>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</si>
  <si>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</si>
  <si>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</si>
  <si>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</si>
  <si>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</si>
  <si>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</si>
  <si>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</si>
  <si>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</si>
  <si>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</si>
  <si>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</si>
  <si>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</si>
  <si>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</si>
  <si>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</si>
  <si>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</si>
  <si>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</si>
  <si>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</si>
  <si>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</si>
  <si>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</si>
  <si>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</si>
  <si>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</si>
  <si>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</si>
  <si>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</si>
  <si>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</si>
  <si>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</si>
  <si>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</si>
  <si>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</si>
  <si>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</si>
  <si>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</si>
  <si>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</si>
  <si>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</si>
  <si>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</si>
  <si>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</si>
  <si>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</si>
  <si>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</si>
  <si>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</si>
  <si>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</si>
  <si>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</si>
  <si>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</si>
  <si>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</si>
  <si>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</si>
  <si>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</si>
  <si>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</si>
  <si>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</si>
  <si>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</si>
  <si>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</si>
  <si>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</si>
  <si>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</si>
  <si>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</si>
  <si>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</si>
  <si>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</si>
  <si>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</si>
  <si>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</si>
  <si>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</si>
  <si>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</si>
  <si>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</si>
  <si>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</si>
  <si>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</si>
  <si>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</si>
  <si>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</si>
  <si>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</si>
  <si>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</si>
  <si>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</si>
  <si>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</si>
  <si>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</si>
  <si>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</si>
  <si>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</si>
  <si>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</si>
  <si>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</si>
  <si>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</si>
  <si>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</si>
  <si>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</si>
  <si>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</si>
  <si>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</si>
  <si>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</si>
  <si>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</si>
  <si>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</si>
  <si>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</si>
  <si>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</si>
  <si>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</si>
  <si>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</si>
  <si>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</si>
  <si>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</si>
  <si>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</si>
  <si>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</si>
  <si>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</si>
  <si>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</si>
  <si>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</si>
  <si>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</si>
  <si>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</si>
  <si>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</si>
  <si>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</si>
  <si>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</si>
  <si>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</si>
  <si>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</si>
  <si>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</si>
  <si>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</si>
  <si>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</si>
  <si>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</si>
  <si>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</si>
  <si>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</si>
  <si>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</si>
  <si>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</si>
  <si>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</si>
  <si>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</si>
  <si>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</si>
  <si>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</si>
  <si>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</si>
  <si>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</si>
  <si>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</si>
  <si>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</si>
  <si>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</si>
  <si>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</si>
  <si>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</si>
  <si>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</si>
  <si>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</si>
  <si>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</si>
  <si>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</si>
  <si>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</si>
  <si>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</si>
  <si>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</si>
  <si>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</si>
  <si>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</si>
  <si>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</si>
  <si>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</si>
  <si>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</si>
  <si>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</si>
  <si>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</si>
  <si>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</si>
  <si>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</si>
  <si>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</si>
  <si>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</si>
  <si>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</si>
  <si>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</si>
  <si>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</si>
  <si>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</si>
  <si>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</si>
  <si>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</si>
  <si>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</si>
  <si>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</si>
  <si>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</si>
  <si>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</si>
  <si>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</si>
  <si>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</si>
  <si>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</si>
  <si>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</si>
  <si>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</si>
  <si>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</si>
  <si>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</si>
  <si>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</si>
  <si>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</si>
  <si>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</si>
  <si>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</si>
  <si>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</si>
  <si>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</si>
  <si>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</si>
  <si>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</si>
  <si>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</si>
  <si>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</si>
  <si>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</si>
  <si>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</si>
  <si>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</si>
  <si>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</si>
  <si>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</si>
  <si>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</si>
  <si>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</si>
  <si>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</si>
  <si>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</si>
  <si>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</si>
  <si>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</si>
  <si>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</si>
  <si>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</si>
  <si>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</si>
  <si>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</si>
  <si>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</si>
  <si>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</si>
  <si>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</si>
  <si>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</si>
  <si>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</si>
  <si>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</si>
  <si>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</si>
  <si>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</si>
  <si>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</si>
  <si>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</si>
  <si>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</si>
  <si>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</si>
  <si>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</si>
  <si>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</si>
  <si>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</si>
  <si>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</si>
  <si>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</si>
  <si>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</si>
  <si>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</si>
  <si>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</si>
  <si>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</si>
  <si>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</si>
  <si>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</si>
  <si>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</si>
  <si>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</si>
  <si>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</si>
  <si>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</si>
  <si>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</si>
  <si>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</si>
  <si>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</si>
  <si>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</si>
  <si>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</si>
  <si>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</si>
  <si>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</si>
  <si>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</si>
  <si>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</si>
  <si>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</si>
  <si>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</si>
  <si>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</si>
  <si>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</si>
  <si>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</si>
  <si>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</si>
  <si>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</si>
  <si>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</si>
  <si>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</si>
  <si>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</si>
  <si>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</si>
  <si>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</si>
  <si>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</si>
  <si>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</si>
  <si>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</si>
  <si>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</si>
  <si>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</si>
  <si>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</si>
  <si>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</si>
  <si>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</si>
  <si>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</si>
  <si>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</si>
  <si>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</si>
  <si>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</si>
  <si>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</si>
  <si>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</si>
  <si>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</si>
  <si>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</si>
  <si>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</si>
  <si>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</si>
  <si>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</si>
  <si>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</si>
  <si>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</si>
  <si>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</si>
  <si>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</si>
  <si>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</si>
  <si>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</si>
  <si>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</si>
  <si>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</si>
  <si>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</si>
  <si>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</si>
  <si>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</si>
  <si>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</si>
  <si>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</si>
  <si>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</si>
  <si>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</si>
  <si>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</si>
  <si>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</si>
  <si>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</si>
  <si>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</si>
  <si>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</si>
  <si>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</si>
  <si>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</si>
  <si>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</si>
  <si>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</si>
  <si>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</si>
  <si>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</si>
  <si>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</si>
  <si>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</si>
  <si>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</si>
  <si>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</si>
  <si>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</si>
  <si>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</si>
  <si>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</si>
  <si>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</si>
  <si>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</si>
  <si>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</si>
  <si>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</si>
  <si>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</si>
  <si>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</si>
  <si>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</si>
  <si>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</si>
  <si>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</si>
  <si>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</si>
  <si>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</si>
  <si>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</si>
  <si>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</si>
  <si>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</si>
  <si>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</si>
  <si>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</si>
  <si>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</si>
  <si>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</si>
  <si>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</si>
  <si>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</si>
  <si>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</si>
  <si>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</si>
  <si>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</si>
  <si>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</si>
  <si>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</si>
  <si>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</si>
  <si>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</si>
  <si>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</si>
  <si>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</si>
  <si>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</si>
  <si>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</si>
  <si>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</si>
  <si>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</si>
  <si>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</si>
  <si>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</si>
  <si>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</si>
  <si>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</si>
  <si>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</si>
  <si>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</si>
  <si>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</si>
  <si>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</si>
  <si>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</si>
  <si>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</si>
  <si>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</si>
  <si>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</si>
  <si>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</si>
  <si>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</si>
  <si>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</si>
  <si>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</si>
  <si>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</si>
  <si>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</si>
  <si>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</si>
  <si>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</si>
  <si>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</si>
  <si>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</si>
  <si>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</si>
  <si>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</si>
  <si>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</si>
  <si>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</si>
  <si>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</si>
  <si>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</si>
  <si>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</si>
  <si>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</si>
  <si>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</si>
  <si>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</si>
  <si>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</si>
  <si>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</si>
  <si>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</si>
  <si>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</si>
  <si>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</si>
  <si>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</si>
  <si>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</si>
  <si>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</si>
  <si>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</si>
  <si>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</si>
  <si>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</si>
  <si>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</si>
  <si>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</si>
  <si>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</si>
  <si>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</si>
  <si>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</si>
  <si>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</si>
  <si>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</si>
  <si>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</si>
  <si>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</si>
  <si>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</si>
  <si>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</si>
  <si>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</si>
  <si>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</si>
  <si>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</si>
  <si>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</si>
  <si>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</si>
  <si>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</si>
  <si>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</si>
  <si>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</si>
  <si>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</si>
  <si>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</si>
  <si>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</si>
  <si>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</si>
  <si>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</si>
  <si>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</si>
  <si>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</si>
  <si>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</si>
  <si>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</si>
  <si>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</si>
  <si>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</si>
  <si>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</si>
  <si>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</si>
  <si>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</si>
  <si>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</si>
  <si>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</si>
  <si>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</si>
  <si>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</si>
  <si>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</si>
  <si>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</si>
  <si>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</si>
  <si>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</si>
  <si>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</si>
  <si>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</si>
  <si>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</si>
  <si>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</si>
  <si>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</si>
  <si>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</si>
  <si>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</si>
  <si>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</si>
  <si>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</si>
  <si>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</si>
  <si>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</si>
  <si>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</si>
  <si>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</si>
  <si>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</si>
  <si>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</si>
  <si>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</si>
  <si>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</si>
  <si>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</si>
  <si>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</si>
  <si>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</si>
  <si>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</si>
  <si>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</si>
  <si>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Architecture + Planning + Engineering + Counsel (APEC), India at Thimphu, Bhutan</t>
  </si>
  <si>
    <t>Bhutan</t>
  </si>
  <si>
    <t>ShrOm Design Studio, Pune</t>
  </si>
  <si>
    <t>Principal Architect</t>
  </si>
  <si>
    <t>D Y Patil University School of Architecture, Ambi Pune</t>
  </si>
  <si>
    <t>Head of the Institute In charge</t>
  </si>
  <si>
    <t>Arch Group Consultants, Dubai, UAE</t>
  </si>
  <si>
    <t>Dubai, UAE</t>
  </si>
  <si>
    <t>Feb 2008</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</si>
  <si>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</si>
  <si>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</si>
  <si>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</si>
  <si>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</si>
  <si>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</si>
  <si>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</si>
  <si>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</si>
  <si>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</si>
  <si>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</si>
  <si>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</si>
  <si>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</si>
  <si>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</si>
  <si>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</si>
  <si>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</si>
  <si>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</si>
  <si>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</si>
  <si>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</si>
  <si>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</si>
  <si>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</si>
  <si>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</si>
  <si>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</si>
  <si>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</si>
  <si>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</si>
  <si>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</si>
  <si>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</si>
  <si>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</si>
  <si>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</si>
  <si>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</si>
  <si>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</si>
  <si>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</si>
  <si>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</si>
  <si>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</si>
  <si>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</si>
  <si>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</si>
  <si>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</si>
  <si>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</si>
  <si>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</si>
  <si>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</si>
  <si>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</si>
  <si>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</si>
  <si>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</si>
  <si>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</si>
  <si>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</si>
  <si>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</si>
  <si>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</si>
  <si>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</si>
  <si>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</si>
  <si>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</si>
  <si>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</si>
  <si>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</si>
  <si>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</si>
  <si>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</si>
  <si>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</si>
  <si>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</si>
  <si>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</si>
  <si>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</si>
  <si>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</si>
  <si>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</si>
  <si>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</si>
  <si>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</si>
  <si>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</si>
  <si>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</si>
  <si>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</si>
  <si>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</si>
  <si>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</si>
  <si>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</si>
  <si>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</si>
  <si>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</si>
  <si>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</si>
  <si>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</si>
  <si>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</si>
  <si>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</si>
  <si>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</si>
  <si>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</si>
  <si>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</si>
  <si>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</si>
  <si>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</si>
  <si>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</si>
  <si>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</si>
  <si>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</si>
  <si>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</si>
  <si>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</si>
  <si>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Symbiosis Institute of Management Studies, SIU Pune</t>
  </si>
  <si>
    <t xml:space="preserve">University School of Business, Chandigarh University </t>
  </si>
  <si>
    <t>Mohali Chandigarh</t>
  </si>
  <si>
    <t>Indian Institute of Management Indore</t>
  </si>
  <si>
    <t>International Exchange Executive</t>
  </si>
  <si>
    <t>Highbrow Market Research Pvt Ltd</t>
  </si>
  <si>
    <t>Assistant Relationship Manager</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</si>
  <si>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</si>
  <si>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</si>
  <si>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</si>
  <si>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</si>
  <si>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</si>
  <si>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</si>
  <si>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</si>
  <si>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</si>
  <si>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</si>
  <si>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</si>
  <si>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</si>
  <si>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</si>
  <si>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</si>
  <si>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</si>
  <si>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</si>
  <si>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</si>
  <si>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</si>
  <si>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</si>
  <si>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</si>
  <si>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</si>
  <si>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</si>
  <si>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</si>
  <si>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</si>
  <si>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</si>
  <si>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</si>
  <si>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</si>
  <si>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</si>
  <si>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</si>
  <si>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</si>
  <si>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</si>
  <si>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</si>
  <si>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</si>
  <si>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</si>
  <si>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</si>
  <si>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</si>
  <si>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</si>
  <si>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</si>
  <si>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</si>
  <si>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</si>
  <si>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</si>
  <si>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</si>
  <si>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</si>
  <si>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</si>
  <si>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</si>
  <si>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</si>
  <si>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</si>
  <si>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</si>
  <si>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</si>
  <si>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</si>
  <si>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</si>
  <si>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</si>
  <si>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</si>
  <si>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</si>
  <si>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</si>
  <si>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</si>
  <si>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</si>
  <si>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</si>
  <si>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</si>
  <si>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</si>
  <si>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</si>
  <si>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</si>
  <si>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</si>
  <si>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</si>
  <si>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</si>
  <si>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</si>
  <si>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</si>
  <si>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</si>
  <si>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</si>
  <si>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</si>
  <si>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</si>
  <si>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</si>
  <si>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</si>
  <si>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</si>
  <si>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</si>
  <si>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</si>
  <si>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</si>
  <si>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</si>
  <si>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</si>
  <si>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</si>
  <si>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</si>
  <si>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</si>
  <si>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</si>
  <si>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</si>
  <si>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</si>
  <si>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</si>
  <si>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</si>
  <si>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</si>
  <si>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</si>
  <si>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</si>
  <si>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</si>
  <si>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</si>
  <si>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</si>
  <si>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</si>
  <si>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</si>
  <si>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</si>
  <si>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</si>
  <si>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</si>
  <si>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</si>
  <si>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</si>
  <si>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</si>
  <si>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</si>
  <si>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</si>
  <si>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</si>
  <si>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</si>
  <si>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</si>
  <si>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</si>
  <si>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</si>
  <si>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 xml:space="preserve">Balaji Institute of International Business , Sri Balaji University Pune </t>
  </si>
  <si>
    <t xml:space="preserve">Professor </t>
  </si>
  <si>
    <t xml:space="preserve">Tathawade Pune </t>
  </si>
  <si>
    <t>IFFEL</t>
  </si>
  <si>
    <t xml:space="preserve">Zeal Institute of Management </t>
  </si>
  <si>
    <t xml:space="preserve">Professor , Director , Group Director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</si>
  <si>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</si>
  <si>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</si>
  <si>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</si>
  <si>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</si>
  <si>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</si>
  <si>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</si>
  <si>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</si>
  <si>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</si>
  <si>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</si>
  <si>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</si>
  <si>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</si>
  <si>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</si>
  <si>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</si>
  <si>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</si>
  <si>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</si>
  <si>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</si>
  <si>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</si>
  <si>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</si>
  <si>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</si>
  <si>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</si>
  <si>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ITD Cementation India Limited</t>
  </si>
  <si>
    <t>Planning Head</t>
  </si>
  <si>
    <t xml:space="preserve">KEC International </t>
  </si>
  <si>
    <t>Planning and Project Control Head</t>
  </si>
  <si>
    <t xml:space="preserve">Tata Projects </t>
  </si>
  <si>
    <t>Planning and Contracts Head</t>
  </si>
  <si>
    <t>DGM</t>
  </si>
  <si>
    <t>A P Bhandari &amp; Associates</t>
  </si>
  <si>
    <t>Jun 2002</t>
  </si>
  <si>
    <t>May 2003</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</si>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</sst>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969"/>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469</v>
      </c>
    </row>
    <row r="10" spans="1:158">
      <c r="A10" t="s">
        <v>470</v>
      </c>
      <c r="B10" t="s">
        <v>211</v>
      </c>
      <c r="C10" t="s">
        <v>471</v>
      </c>
      <c r="D10" t="s">
        <v>472</v>
      </c>
      <c r="E10" t="s">
        <v>473</v>
      </c>
      <c r="F10" t="s">
        <v>474</v>
      </c>
      <c r="G10">
        <v>8486825002</v>
      </c>
      <c r="H10" t="s">
        <v>164</v>
      </c>
      <c r="I10" t="s">
        <v>475</v>
      </c>
      <c r="J10" t="s">
        <v>166</v>
      </c>
      <c r="K10" t="s">
        <v>476</v>
      </c>
      <c r="L10" t="s">
        <v>477</v>
      </c>
      <c r="M10" t="s">
        <v>478</v>
      </c>
      <c r="N10" t="s">
        <v>170</v>
      </c>
      <c r="AI10" t="s">
        <v>479</v>
      </c>
      <c r="AJ10" t="s">
        <v>480</v>
      </c>
      <c r="AK10" t="s">
        <v>481</v>
      </c>
      <c r="AL10">
        <v>88.2</v>
      </c>
      <c r="AN10">
        <v>2004</v>
      </c>
      <c r="AO10" t="s">
        <v>174</v>
      </c>
      <c r="AP10" t="s">
        <v>479</v>
      </c>
      <c r="AQ10" t="s">
        <v>480</v>
      </c>
      <c r="AR10" t="s">
        <v>482</v>
      </c>
      <c r="AS10">
        <v>75.83</v>
      </c>
      <c r="AU10">
        <v>2006</v>
      </c>
      <c r="AV10" t="s">
        <v>170</v>
      </c>
      <c r="BC10" t="s">
        <v>174</v>
      </c>
      <c r="BD10" t="s">
        <v>483</v>
      </c>
      <c r="BE10" t="s">
        <v>484</v>
      </c>
      <c r="BF10" t="s">
        <v>485</v>
      </c>
      <c r="BG10">
        <v>78</v>
      </c>
      <c r="BI10">
        <v>2010</v>
      </c>
      <c r="BJ10">
        <v>2</v>
      </c>
      <c r="BL10">
        <v>9</v>
      </c>
      <c r="BN10" t="s">
        <v>174</v>
      </c>
      <c r="BO10" t="s">
        <v>486</v>
      </c>
      <c r="BP10" t="s">
        <v>486</v>
      </c>
      <c r="BQ10" t="s">
        <v>487</v>
      </c>
      <c r="BR10">
        <v>70</v>
      </c>
      <c r="BS10">
        <v>7.58</v>
      </c>
      <c r="BT10">
        <v>2012</v>
      </c>
      <c r="BU10">
        <v>12</v>
      </c>
      <c r="BW10">
        <v>15</v>
      </c>
      <c r="BY10" t="s">
        <v>170</v>
      </c>
      <c r="CF10" t="s">
        <v>174</v>
      </c>
      <c r="CG10" t="s">
        <v>488</v>
      </c>
      <c r="CH10" t="s">
        <v>489</v>
      </c>
      <c r="CI10" t="s">
        <v>193</v>
      </c>
      <c r="CJ10">
        <v>2024</v>
      </c>
      <c r="CL10" t="s">
        <v>170</v>
      </c>
      <c r="CN10" t="s">
        <v>174</v>
      </c>
      <c r="CO10" t="s">
        <v>490</v>
      </c>
      <c r="CP10" t="s">
        <v>491</v>
      </c>
      <c r="CQ10" t="s">
        <v>174</v>
      </c>
      <c r="CR10">
        <v>3</v>
      </c>
      <c r="CS10">
        <v>3</v>
      </c>
      <c r="CU10" t="s">
        <v>492</v>
      </c>
      <c r="CV10" t="s">
        <v>170</v>
      </c>
      <c r="CZ10" t="s">
        <v>170</v>
      </c>
      <c r="DB10" t="s">
        <v>493</v>
      </c>
      <c r="DC10" t="s">
        <v>494</v>
      </c>
      <c r="DD10" t="s">
        <v>174</v>
      </c>
      <c r="DE10" t="s">
        <v>495</v>
      </c>
      <c r="DF10" t="s">
        <v>170</v>
      </c>
      <c r="DL10" t="s">
        <v>174</v>
      </c>
      <c r="DM10" t="s">
        <v>490</v>
      </c>
      <c r="DN10" t="s">
        <v>170</v>
      </c>
      <c r="DP10" t="s">
        <v>496</v>
      </c>
      <c r="DQ10" t="s">
        <v>202</v>
      </c>
      <c r="DR10" t="str">
        <f>HYPERLINK("https://nconnect.nicmar.ac.in/pdf/30_resume_1771416082.pdf/Y2FyZWVy","View Resume")</f>
        <v>0</v>
      </c>
      <c r="DS10" t="s">
        <v>344</v>
      </c>
      <c r="DT10" t="s">
        <v>497</v>
      </c>
      <c r="DU10" t="s">
        <v>498</v>
      </c>
      <c r="DV10" t="s">
        <v>499</v>
      </c>
      <c r="DW10" t="s">
        <v>246</v>
      </c>
      <c r="DX10" t="s">
        <v>500</v>
      </c>
      <c r="DY10" t="s">
        <v>209</v>
      </c>
      <c r="DZ10" t="s">
        <v>501</v>
      </c>
      <c r="EA10" t="s">
        <v>502</v>
      </c>
      <c r="EB10" t="s">
        <v>498</v>
      </c>
      <c r="EC10" t="s">
        <v>503</v>
      </c>
      <c r="ED10" t="s">
        <v>246</v>
      </c>
      <c r="EE10" t="s">
        <v>504</v>
      </c>
      <c r="EF10" t="s">
        <v>505</v>
      </c>
      <c r="EG10" t="s">
        <v>265</v>
      </c>
    </row>
    <row r="11" spans="1:158">
      <c r="A11" t="s">
        <v>506</v>
      </c>
      <c r="B11" t="s">
        <v>507</v>
      </c>
      <c r="C11" t="s">
        <v>267</v>
      </c>
      <c r="D11" t="s">
        <v>508</v>
      </c>
      <c r="E11" t="s">
        <v>509</v>
      </c>
      <c r="F11" t="s">
        <v>510</v>
      </c>
      <c r="G11">
        <v>9884806248</v>
      </c>
      <c r="H11" t="s">
        <v>164</v>
      </c>
      <c r="I11" t="s">
        <v>511</v>
      </c>
      <c r="J11" t="s">
        <v>166</v>
      </c>
      <c r="K11" t="s">
        <v>512</v>
      </c>
      <c r="L11" t="s">
        <v>513</v>
      </c>
      <c r="M11" t="s">
        <v>514</v>
      </c>
      <c r="N11" t="s">
        <v>170</v>
      </c>
      <c r="AI11" t="s">
        <v>515</v>
      </c>
      <c r="AJ11" t="s">
        <v>516</v>
      </c>
      <c r="AK11" t="s">
        <v>517</v>
      </c>
      <c r="AL11">
        <v>73</v>
      </c>
      <c r="AM11">
        <v>7.3</v>
      </c>
      <c r="AN11">
        <v>1986</v>
      </c>
      <c r="AO11" t="s">
        <v>174</v>
      </c>
      <c r="AP11" t="s">
        <v>518</v>
      </c>
      <c r="AQ11" t="s">
        <v>519</v>
      </c>
      <c r="AR11" t="s">
        <v>520</v>
      </c>
      <c r="AS11">
        <v>79</v>
      </c>
      <c r="AT11">
        <v>7.9</v>
      </c>
      <c r="AU11">
        <v>1988</v>
      </c>
      <c r="AV11" t="s">
        <v>170</v>
      </c>
      <c r="BC11" t="s">
        <v>174</v>
      </c>
      <c r="BD11" t="s">
        <v>521</v>
      </c>
      <c r="BE11" t="s">
        <v>522</v>
      </c>
      <c r="BF11" t="s">
        <v>523</v>
      </c>
      <c r="BG11">
        <v>66</v>
      </c>
      <c r="BH11">
        <v>6.6</v>
      </c>
      <c r="BI11">
        <v>1991</v>
      </c>
      <c r="BJ11">
        <v>19</v>
      </c>
      <c r="BK11" t="s">
        <v>524</v>
      </c>
      <c r="BL11">
        <v>53</v>
      </c>
      <c r="BM11" t="s">
        <v>523</v>
      </c>
      <c r="BN11" t="s">
        <v>174</v>
      </c>
      <c r="BO11" t="s">
        <v>525</v>
      </c>
      <c r="BP11" t="s">
        <v>526</v>
      </c>
      <c r="BQ11" t="s">
        <v>527</v>
      </c>
      <c r="BR11">
        <v>90</v>
      </c>
      <c r="BS11">
        <v>3.6</v>
      </c>
      <c r="BT11">
        <v>2002</v>
      </c>
      <c r="BU11">
        <v>31</v>
      </c>
      <c r="BV11" t="s">
        <v>528</v>
      </c>
      <c r="BW11">
        <v>23</v>
      </c>
      <c r="BY11" t="s">
        <v>170</v>
      </c>
      <c r="CF11" t="s">
        <v>174</v>
      </c>
      <c r="CG11" t="s">
        <v>529</v>
      </c>
      <c r="CH11" t="s">
        <v>530</v>
      </c>
      <c r="CI11" t="s">
        <v>193</v>
      </c>
      <c r="CJ11">
        <v>2015</v>
      </c>
      <c r="CL11" t="s">
        <v>170</v>
      </c>
      <c r="CN11" t="s">
        <v>170</v>
      </c>
      <c r="CP11" t="s">
        <v>378</v>
      </c>
      <c r="CQ11" t="s">
        <v>174</v>
      </c>
      <c r="CR11">
        <v>1</v>
      </c>
      <c r="CS11">
        <v>11</v>
      </c>
      <c r="CT11">
        <v>1</v>
      </c>
      <c r="CV11" t="s">
        <v>170</v>
      </c>
      <c r="CZ11" t="s">
        <v>170</v>
      </c>
      <c r="DB11" t="s">
        <v>531</v>
      </c>
      <c r="DC11" t="s">
        <v>532</v>
      </c>
      <c r="DD11" t="s">
        <v>174</v>
      </c>
      <c r="DE11" t="s">
        <v>533</v>
      </c>
      <c r="DF11" t="s">
        <v>170</v>
      </c>
      <c r="DL11" t="s">
        <v>170</v>
      </c>
      <c r="DN11" t="s">
        <v>170</v>
      </c>
      <c r="DP11" t="s">
        <v>496</v>
      </c>
      <c r="DQ11" t="s">
        <v>202</v>
      </c>
      <c r="DR11" t="str">
        <f>HYPERLINK("https://nconnect.nicmar.ac.in/pdf/40_resume_1771415870.pdf/Y2FyZWVy","View Resume")</f>
        <v>0</v>
      </c>
      <c r="DS11" t="s">
        <v>534</v>
      </c>
      <c r="DT11" t="s">
        <v>535</v>
      </c>
      <c r="DU11" t="s">
        <v>536</v>
      </c>
      <c r="DV11" t="s">
        <v>537</v>
      </c>
      <c r="DW11" t="s">
        <v>246</v>
      </c>
      <c r="DX11" t="s">
        <v>538</v>
      </c>
      <c r="DY11" t="s">
        <v>464</v>
      </c>
      <c r="DZ11" t="s">
        <v>534</v>
      </c>
    </row>
    <row r="12" spans="1:158">
      <c r="A12" t="s">
        <v>539</v>
      </c>
      <c r="B12" t="s">
        <v>159</v>
      </c>
      <c r="C12" t="s">
        <v>471</v>
      </c>
      <c r="D12" t="s">
        <v>540</v>
      </c>
      <c r="E12" t="s">
        <v>541</v>
      </c>
      <c r="F12" t="s">
        <v>542</v>
      </c>
      <c r="G12">
        <v>8830232164</v>
      </c>
      <c r="H12" t="s">
        <v>271</v>
      </c>
      <c r="I12" t="s">
        <v>543</v>
      </c>
      <c r="J12" t="s">
        <v>166</v>
      </c>
      <c r="K12" t="s">
        <v>544</v>
      </c>
      <c r="L12" t="s">
        <v>545</v>
      </c>
      <c r="M12" t="s">
        <v>546</v>
      </c>
      <c r="N12" t="s">
        <v>170</v>
      </c>
      <c r="AI12" t="s">
        <v>547</v>
      </c>
      <c r="AJ12" t="s">
        <v>548</v>
      </c>
      <c r="AK12" t="s">
        <v>549</v>
      </c>
      <c r="AL12">
        <v>83.38</v>
      </c>
      <c r="AN12">
        <v>2007</v>
      </c>
      <c r="AO12" t="s">
        <v>170</v>
      </c>
      <c r="AV12" t="s">
        <v>174</v>
      </c>
      <c r="AW12" t="s">
        <v>550</v>
      </c>
      <c r="AX12" t="s">
        <v>551</v>
      </c>
      <c r="AY12" t="s">
        <v>550</v>
      </c>
      <c r="AZ12">
        <v>80.4</v>
      </c>
      <c r="BB12">
        <v>2010</v>
      </c>
      <c r="BC12" t="s">
        <v>174</v>
      </c>
      <c r="BD12" t="s">
        <v>552</v>
      </c>
      <c r="BE12" t="s">
        <v>553</v>
      </c>
      <c r="BF12" t="s">
        <v>550</v>
      </c>
      <c r="BG12">
        <v>73.19</v>
      </c>
      <c r="BI12">
        <v>2013</v>
      </c>
      <c r="BJ12">
        <v>2</v>
      </c>
      <c r="BL12">
        <v>9</v>
      </c>
      <c r="BN12" t="s">
        <v>174</v>
      </c>
      <c r="BO12" t="s">
        <v>554</v>
      </c>
      <c r="BP12" t="s">
        <v>555</v>
      </c>
      <c r="BQ12" t="s">
        <v>556</v>
      </c>
      <c r="BR12">
        <v>83.5</v>
      </c>
      <c r="BS12">
        <v>8.35</v>
      </c>
      <c r="BT12">
        <v>2016</v>
      </c>
      <c r="BU12">
        <v>12</v>
      </c>
      <c r="BW12">
        <v>15</v>
      </c>
      <c r="BY12" t="s">
        <v>170</v>
      </c>
      <c r="CF12" t="s">
        <v>174</v>
      </c>
      <c r="CG12" t="s">
        <v>557</v>
      </c>
      <c r="CH12" t="s">
        <v>558</v>
      </c>
      <c r="CI12" t="s">
        <v>193</v>
      </c>
      <c r="CJ12">
        <v>2026</v>
      </c>
      <c r="CL12" t="s">
        <v>174</v>
      </c>
      <c r="CN12" t="s">
        <v>174</v>
      </c>
      <c r="CO12" t="s">
        <v>559</v>
      </c>
      <c r="CP12" t="s">
        <v>560</v>
      </c>
      <c r="CQ12" t="s">
        <v>174</v>
      </c>
      <c r="CR12">
        <v>2</v>
      </c>
      <c r="CS12">
        <v>5</v>
      </c>
      <c r="CT12">
        <v>7</v>
      </c>
      <c r="CV12" t="s">
        <v>170</v>
      </c>
      <c r="CZ12" t="s">
        <v>170</v>
      </c>
      <c r="DB12" t="s">
        <v>561</v>
      </c>
      <c r="DC12" t="s">
        <v>562</v>
      </c>
      <c r="DD12" t="s">
        <v>174</v>
      </c>
      <c r="DE12" t="s">
        <v>563</v>
      </c>
      <c r="DF12" t="s">
        <v>174</v>
      </c>
      <c r="DG12">
        <v>4</v>
      </c>
      <c r="DH12">
        <v>1</v>
      </c>
      <c r="DI12">
        <v>2</v>
      </c>
      <c r="DJ12">
        <v>0</v>
      </c>
      <c r="DK12">
        <v>9</v>
      </c>
      <c r="DL12" t="s">
        <v>174</v>
      </c>
      <c r="DM12" t="s">
        <v>559</v>
      </c>
      <c r="DN12" t="s">
        <v>170</v>
      </c>
      <c r="DP12" t="s">
        <v>564</v>
      </c>
      <c r="DQ12" t="s">
        <v>202</v>
      </c>
      <c r="DR12" t="str">
        <f>HYPERLINK("https://nconnect.nicmar.ac.in/pdf/42_resume_1771419706.pdf/Y2FyZWVy","View Resume")</f>
        <v>0</v>
      </c>
      <c r="DS12" t="s">
        <v>565</v>
      </c>
      <c r="DT12" t="s">
        <v>566</v>
      </c>
      <c r="DU12" t="s">
        <v>567</v>
      </c>
      <c r="DV12" t="s">
        <v>568</v>
      </c>
      <c r="DW12" t="s">
        <v>246</v>
      </c>
      <c r="DX12" t="s">
        <v>569</v>
      </c>
      <c r="DY12" t="s">
        <v>505</v>
      </c>
      <c r="DZ12" t="s">
        <v>570</v>
      </c>
      <c r="EA12" t="s">
        <v>571</v>
      </c>
      <c r="EB12" t="s">
        <v>572</v>
      </c>
      <c r="EC12" t="s">
        <v>568</v>
      </c>
      <c r="ED12" t="s">
        <v>246</v>
      </c>
      <c r="EE12" t="s">
        <v>573</v>
      </c>
      <c r="EF12" t="s">
        <v>258</v>
      </c>
      <c r="EG12" t="s">
        <v>574</v>
      </c>
      <c r="EH12" t="s">
        <v>575</v>
      </c>
      <c r="EI12" t="s">
        <v>576</v>
      </c>
      <c r="EJ12" t="s">
        <v>577</v>
      </c>
      <c r="EK12" t="s">
        <v>207</v>
      </c>
      <c r="EL12" t="s">
        <v>578</v>
      </c>
      <c r="EM12" t="s">
        <v>579</v>
      </c>
      <c r="EN12" t="s">
        <v>429</v>
      </c>
    </row>
    <row r="13" spans="1:158">
      <c r="A13" t="s">
        <v>470</v>
      </c>
      <c r="B13" t="s">
        <v>211</v>
      </c>
      <c r="C13" t="s">
        <v>471</v>
      </c>
      <c r="D13" t="s">
        <v>472</v>
      </c>
      <c r="E13" t="s">
        <v>541</v>
      </c>
      <c r="F13" t="s">
        <v>542</v>
      </c>
      <c r="G13">
        <v>8830232164</v>
      </c>
      <c r="H13" t="s">
        <v>271</v>
      </c>
      <c r="I13" t="s">
        <v>543</v>
      </c>
      <c r="J13" t="s">
        <v>166</v>
      </c>
      <c r="K13" t="s">
        <v>544</v>
      </c>
      <c r="L13" t="s">
        <v>545</v>
      </c>
      <c r="M13" t="s">
        <v>546</v>
      </c>
      <c r="N13" t="s">
        <v>170</v>
      </c>
      <c r="AI13" t="s">
        <v>547</v>
      </c>
      <c r="AJ13" t="s">
        <v>548</v>
      </c>
      <c r="AK13" t="s">
        <v>549</v>
      </c>
      <c r="AL13">
        <v>83.38</v>
      </c>
      <c r="AN13">
        <v>2007</v>
      </c>
      <c r="AO13" t="s">
        <v>170</v>
      </c>
      <c r="AV13" t="s">
        <v>174</v>
      </c>
      <c r="AW13" t="s">
        <v>550</v>
      </c>
      <c r="AX13" t="s">
        <v>551</v>
      </c>
      <c r="AY13" t="s">
        <v>550</v>
      </c>
      <c r="AZ13">
        <v>80.4</v>
      </c>
      <c r="BB13">
        <v>2010</v>
      </c>
      <c r="BC13" t="s">
        <v>174</v>
      </c>
      <c r="BD13" t="s">
        <v>552</v>
      </c>
      <c r="BE13" t="s">
        <v>553</v>
      </c>
      <c r="BF13" t="s">
        <v>550</v>
      </c>
      <c r="BG13">
        <v>73.19</v>
      </c>
      <c r="BI13">
        <v>2013</v>
      </c>
      <c r="BJ13">
        <v>2</v>
      </c>
      <c r="BL13">
        <v>9</v>
      </c>
      <c r="BN13" t="s">
        <v>174</v>
      </c>
      <c r="BO13" t="s">
        <v>554</v>
      </c>
      <c r="BP13" t="s">
        <v>555</v>
      </c>
      <c r="BQ13" t="s">
        <v>556</v>
      </c>
      <c r="BR13">
        <v>83.5</v>
      </c>
      <c r="BS13">
        <v>8.35</v>
      </c>
      <c r="BT13">
        <v>2016</v>
      </c>
      <c r="BU13">
        <v>12</v>
      </c>
      <c r="BW13">
        <v>15</v>
      </c>
      <c r="BY13" t="s">
        <v>170</v>
      </c>
      <c r="CF13" t="s">
        <v>174</v>
      </c>
      <c r="CG13" t="s">
        <v>557</v>
      </c>
      <c r="CH13" t="s">
        <v>558</v>
      </c>
      <c r="CI13" t="s">
        <v>193</v>
      </c>
      <c r="CJ13">
        <v>2026</v>
      </c>
      <c r="CL13" t="s">
        <v>174</v>
      </c>
      <c r="CN13" t="s">
        <v>174</v>
      </c>
      <c r="CO13" t="s">
        <v>559</v>
      </c>
      <c r="CP13" t="s">
        <v>560</v>
      </c>
      <c r="CQ13" t="s">
        <v>174</v>
      </c>
      <c r="CR13">
        <v>2</v>
      </c>
      <c r="CS13">
        <v>5</v>
      </c>
      <c r="CT13">
        <v>7</v>
      </c>
      <c r="CV13" t="s">
        <v>170</v>
      </c>
      <c r="CZ13" t="s">
        <v>170</v>
      </c>
      <c r="DB13" t="s">
        <v>561</v>
      </c>
      <c r="DC13" t="s">
        <v>562</v>
      </c>
      <c r="DD13" t="s">
        <v>174</v>
      </c>
      <c r="DE13" t="s">
        <v>563</v>
      </c>
      <c r="DF13" t="s">
        <v>174</v>
      </c>
      <c r="DG13">
        <v>4</v>
      </c>
      <c r="DH13">
        <v>1</v>
      </c>
      <c r="DI13">
        <v>2</v>
      </c>
      <c r="DJ13">
        <v>0</v>
      </c>
      <c r="DK13">
        <v>9</v>
      </c>
      <c r="DL13" t="s">
        <v>174</v>
      </c>
      <c r="DM13" t="s">
        <v>559</v>
      </c>
      <c r="DN13" t="s">
        <v>170</v>
      </c>
      <c r="DP13" t="s">
        <v>580</v>
      </c>
      <c r="DQ13" t="s">
        <v>202</v>
      </c>
      <c r="DR13" t="str">
        <f>HYPERLINK("https://nconnect.nicmar.ac.in/pdf/42_resume_1771419706.pdf/Y2FyZWVy","View Resume")</f>
        <v>0</v>
      </c>
      <c r="DS13" t="s">
        <v>565</v>
      </c>
      <c r="DT13" t="s">
        <v>566</v>
      </c>
      <c r="DU13" t="s">
        <v>567</v>
      </c>
      <c r="DV13" t="s">
        <v>568</v>
      </c>
      <c r="DW13" t="s">
        <v>246</v>
      </c>
      <c r="DX13" t="s">
        <v>569</v>
      </c>
      <c r="DY13" t="s">
        <v>505</v>
      </c>
      <c r="DZ13" t="s">
        <v>570</v>
      </c>
      <c r="EA13" t="s">
        <v>571</v>
      </c>
      <c r="EB13" t="s">
        <v>572</v>
      </c>
      <c r="EC13" t="s">
        <v>568</v>
      </c>
      <c r="ED13" t="s">
        <v>246</v>
      </c>
      <c r="EE13" t="s">
        <v>573</v>
      </c>
      <c r="EF13" t="s">
        <v>258</v>
      </c>
      <c r="EG13" t="s">
        <v>574</v>
      </c>
      <c r="EH13" t="s">
        <v>575</v>
      </c>
      <c r="EI13" t="s">
        <v>576</v>
      </c>
      <c r="EJ13" t="s">
        <v>577</v>
      </c>
      <c r="EK13" t="s">
        <v>207</v>
      </c>
      <c r="EL13" t="s">
        <v>578</v>
      </c>
      <c r="EM13" t="s">
        <v>579</v>
      </c>
      <c r="EN13" t="s">
        <v>429</v>
      </c>
    </row>
    <row r="14" spans="1:158">
      <c r="A14" t="s">
        <v>581</v>
      </c>
      <c r="B14" t="s">
        <v>211</v>
      </c>
      <c r="C14" t="s">
        <v>471</v>
      </c>
      <c r="D14" t="s">
        <v>582</v>
      </c>
      <c r="E14" t="s">
        <v>541</v>
      </c>
      <c r="F14" t="s">
        <v>542</v>
      </c>
      <c r="G14">
        <v>8830232164</v>
      </c>
      <c r="H14" t="s">
        <v>271</v>
      </c>
      <c r="I14" t="s">
        <v>543</v>
      </c>
      <c r="J14" t="s">
        <v>166</v>
      </c>
      <c r="K14" t="s">
        <v>544</v>
      </c>
      <c r="L14" t="s">
        <v>545</v>
      </c>
      <c r="M14" t="s">
        <v>546</v>
      </c>
      <c r="N14" t="s">
        <v>170</v>
      </c>
      <c r="AI14" t="s">
        <v>547</v>
      </c>
      <c r="AJ14" t="s">
        <v>548</v>
      </c>
      <c r="AK14" t="s">
        <v>549</v>
      </c>
      <c r="AL14">
        <v>83.38</v>
      </c>
      <c r="AN14">
        <v>2007</v>
      </c>
      <c r="AO14" t="s">
        <v>170</v>
      </c>
      <c r="AV14" t="s">
        <v>174</v>
      </c>
      <c r="AW14" t="s">
        <v>550</v>
      </c>
      <c r="AX14" t="s">
        <v>551</v>
      </c>
      <c r="AY14" t="s">
        <v>550</v>
      </c>
      <c r="AZ14">
        <v>80.4</v>
      </c>
      <c r="BB14">
        <v>2010</v>
      </c>
      <c r="BC14" t="s">
        <v>174</v>
      </c>
      <c r="BD14" t="s">
        <v>552</v>
      </c>
      <c r="BE14" t="s">
        <v>553</v>
      </c>
      <c r="BF14" t="s">
        <v>550</v>
      </c>
      <c r="BG14">
        <v>73.19</v>
      </c>
      <c r="BI14">
        <v>2013</v>
      </c>
      <c r="BJ14">
        <v>2</v>
      </c>
      <c r="BL14">
        <v>9</v>
      </c>
      <c r="BN14" t="s">
        <v>174</v>
      </c>
      <c r="BO14" t="s">
        <v>554</v>
      </c>
      <c r="BP14" t="s">
        <v>555</v>
      </c>
      <c r="BQ14" t="s">
        <v>556</v>
      </c>
      <c r="BR14">
        <v>83.5</v>
      </c>
      <c r="BS14">
        <v>8.35</v>
      </c>
      <c r="BT14">
        <v>2016</v>
      </c>
      <c r="BU14">
        <v>12</v>
      </c>
      <c r="BW14">
        <v>15</v>
      </c>
      <c r="BY14" t="s">
        <v>170</v>
      </c>
      <c r="CF14" t="s">
        <v>174</v>
      </c>
      <c r="CG14" t="s">
        <v>557</v>
      </c>
      <c r="CH14" t="s">
        <v>558</v>
      </c>
      <c r="CI14" t="s">
        <v>193</v>
      </c>
      <c r="CJ14">
        <v>2026</v>
      </c>
      <c r="CL14" t="s">
        <v>174</v>
      </c>
      <c r="CN14" t="s">
        <v>174</v>
      </c>
      <c r="CO14" t="s">
        <v>559</v>
      </c>
      <c r="CP14" t="s">
        <v>560</v>
      </c>
      <c r="CQ14" t="s">
        <v>174</v>
      </c>
      <c r="CR14">
        <v>2</v>
      </c>
      <c r="CS14">
        <v>5</v>
      </c>
      <c r="CT14">
        <v>7</v>
      </c>
      <c r="CV14" t="s">
        <v>170</v>
      </c>
      <c r="CZ14" t="s">
        <v>170</v>
      </c>
      <c r="DB14" t="s">
        <v>561</v>
      </c>
      <c r="DC14" t="s">
        <v>562</v>
      </c>
      <c r="DD14" t="s">
        <v>174</v>
      </c>
      <c r="DE14" t="s">
        <v>563</v>
      </c>
      <c r="DF14" t="s">
        <v>174</v>
      </c>
      <c r="DG14">
        <v>4</v>
      </c>
      <c r="DH14">
        <v>1</v>
      </c>
      <c r="DI14">
        <v>2</v>
      </c>
      <c r="DJ14">
        <v>0</v>
      </c>
      <c r="DK14">
        <v>9</v>
      </c>
      <c r="DL14" t="s">
        <v>174</v>
      </c>
      <c r="DM14" t="s">
        <v>559</v>
      </c>
      <c r="DN14" t="s">
        <v>170</v>
      </c>
      <c r="DP14" t="s">
        <v>583</v>
      </c>
      <c r="DQ14" t="s">
        <v>202</v>
      </c>
      <c r="DR14" t="str">
        <f>HYPERLINK("https://nconnect.nicmar.ac.in/pdf/42_resume_1771419706.pdf/Y2FyZWVy","View Resume")</f>
        <v>0</v>
      </c>
      <c r="DS14" t="s">
        <v>565</v>
      </c>
      <c r="DT14" t="s">
        <v>566</v>
      </c>
      <c r="DU14" t="s">
        <v>567</v>
      </c>
      <c r="DV14" t="s">
        <v>568</v>
      </c>
      <c r="DW14" t="s">
        <v>246</v>
      </c>
      <c r="DX14" t="s">
        <v>569</v>
      </c>
      <c r="DY14" t="s">
        <v>505</v>
      </c>
      <c r="DZ14" t="s">
        <v>570</v>
      </c>
      <c r="EA14" t="s">
        <v>571</v>
      </c>
      <c r="EB14" t="s">
        <v>572</v>
      </c>
      <c r="EC14" t="s">
        <v>568</v>
      </c>
      <c r="ED14" t="s">
        <v>246</v>
      </c>
      <c r="EE14" t="s">
        <v>573</v>
      </c>
      <c r="EF14" t="s">
        <v>258</v>
      </c>
      <c r="EG14" t="s">
        <v>574</v>
      </c>
      <c r="EH14" t="s">
        <v>575</v>
      </c>
      <c r="EI14" t="s">
        <v>576</v>
      </c>
      <c r="EJ14" t="s">
        <v>577</v>
      </c>
      <c r="EK14" t="s">
        <v>207</v>
      </c>
      <c r="EL14" t="s">
        <v>578</v>
      </c>
      <c r="EM14" t="s">
        <v>579</v>
      </c>
      <c r="EN14" t="s">
        <v>429</v>
      </c>
    </row>
    <row r="15" spans="1:158">
      <c r="A15" t="s">
        <v>584</v>
      </c>
      <c r="B15" t="s">
        <v>211</v>
      </c>
      <c r="C15" t="s">
        <v>471</v>
      </c>
      <c r="D15" t="s">
        <v>585</v>
      </c>
      <c r="E15" t="s">
        <v>541</v>
      </c>
      <c r="F15" t="s">
        <v>542</v>
      </c>
      <c r="G15">
        <v>8830232164</v>
      </c>
      <c r="H15" t="s">
        <v>271</v>
      </c>
      <c r="I15" t="s">
        <v>543</v>
      </c>
      <c r="J15" t="s">
        <v>166</v>
      </c>
      <c r="K15" t="s">
        <v>544</v>
      </c>
      <c r="L15" t="s">
        <v>545</v>
      </c>
      <c r="M15" t="s">
        <v>546</v>
      </c>
      <c r="N15" t="s">
        <v>170</v>
      </c>
      <c r="AI15" t="s">
        <v>547</v>
      </c>
      <c r="AJ15" t="s">
        <v>548</v>
      </c>
      <c r="AK15" t="s">
        <v>549</v>
      </c>
      <c r="AL15">
        <v>83.38</v>
      </c>
      <c r="AN15">
        <v>2007</v>
      </c>
      <c r="AO15" t="s">
        <v>170</v>
      </c>
      <c r="AV15" t="s">
        <v>174</v>
      </c>
      <c r="AW15" t="s">
        <v>550</v>
      </c>
      <c r="AX15" t="s">
        <v>551</v>
      </c>
      <c r="AY15" t="s">
        <v>550</v>
      </c>
      <c r="AZ15">
        <v>80.4</v>
      </c>
      <c r="BB15">
        <v>2010</v>
      </c>
      <c r="BC15" t="s">
        <v>174</v>
      </c>
      <c r="BD15" t="s">
        <v>552</v>
      </c>
      <c r="BE15" t="s">
        <v>553</v>
      </c>
      <c r="BF15" t="s">
        <v>550</v>
      </c>
      <c r="BG15">
        <v>73.19</v>
      </c>
      <c r="BI15">
        <v>2013</v>
      </c>
      <c r="BJ15">
        <v>2</v>
      </c>
      <c r="BL15">
        <v>9</v>
      </c>
      <c r="BN15" t="s">
        <v>174</v>
      </c>
      <c r="BO15" t="s">
        <v>554</v>
      </c>
      <c r="BP15" t="s">
        <v>555</v>
      </c>
      <c r="BQ15" t="s">
        <v>556</v>
      </c>
      <c r="BR15">
        <v>83.5</v>
      </c>
      <c r="BS15">
        <v>8.35</v>
      </c>
      <c r="BT15">
        <v>2016</v>
      </c>
      <c r="BU15">
        <v>12</v>
      </c>
      <c r="BW15">
        <v>15</v>
      </c>
      <c r="BY15" t="s">
        <v>170</v>
      </c>
      <c r="CF15" t="s">
        <v>174</v>
      </c>
      <c r="CG15" t="s">
        <v>557</v>
      </c>
      <c r="CH15" t="s">
        <v>558</v>
      </c>
      <c r="CI15" t="s">
        <v>193</v>
      </c>
      <c r="CJ15">
        <v>2026</v>
      </c>
      <c r="CL15" t="s">
        <v>174</v>
      </c>
      <c r="CN15" t="s">
        <v>174</v>
      </c>
      <c r="CO15" t="s">
        <v>559</v>
      </c>
      <c r="CP15" t="s">
        <v>560</v>
      </c>
      <c r="CQ15" t="s">
        <v>174</v>
      </c>
      <c r="CR15">
        <v>2</v>
      </c>
      <c r="CS15">
        <v>5</v>
      </c>
      <c r="CT15">
        <v>7</v>
      </c>
      <c r="CV15" t="s">
        <v>170</v>
      </c>
      <c r="CZ15" t="s">
        <v>170</v>
      </c>
      <c r="DB15" t="s">
        <v>561</v>
      </c>
      <c r="DC15" t="s">
        <v>562</v>
      </c>
      <c r="DD15" t="s">
        <v>174</v>
      </c>
      <c r="DE15" t="s">
        <v>563</v>
      </c>
      <c r="DF15" t="s">
        <v>174</v>
      </c>
      <c r="DG15">
        <v>4</v>
      </c>
      <c r="DH15">
        <v>1</v>
      </c>
      <c r="DI15">
        <v>2</v>
      </c>
      <c r="DJ15">
        <v>0</v>
      </c>
      <c r="DK15">
        <v>9</v>
      </c>
      <c r="DL15" t="s">
        <v>174</v>
      </c>
      <c r="DM15" t="s">
        <v>559</v>
      </c>
      <c r="DN15" t="s">
        <v>170</v>
      </c>
      <c r="DP15" t="s">
        <v>583</v>
      </c>
      <c r="DQ15" t="s">
        <v>202</v>
      </c>
      <c r="DR15" t="str">
        <f>HYPERLINK("https://nconnect.nicmar.ac.in/pdf/42_resume_1771419706.pdf/Y2FyZWVy","View Resume")</f>
        <v>0</v>
      </c>
      <c r="DS15" t="s">
        <v>565</v>
      </c>
      <c r="DT15" t="s">
        <v>566</v>
      </c>
      <c r="DU15" t="s">
        <v>567</v>
      </c>
      <c r="DV15" t="s">
        <v>568</v>
      </c>
      <c r="DW15" t="s">
        <v>246</v>
      </c>
      <c r="DX15" t="s">
        <v>569</v>
      </c>
      <c r="DY15" t="s">
        <v>505</v>
      </c>
      <c r="DZ15" t="s">
        <v>570</v>
      </c>
      <c r="EA15" t="s">
        <v>571</v>
      </c>
      <c r="EB15" t="s">
        <v>572</v>
      </c>
      <c r="EC15" t="s">
        <v>568</v>
      </c>
      <c r="ED15" t="s">
        <v>246</v>
      </c>
      <c r="EE15" t="s">
        <v>573</v>
      </c>
      <c r="EF15" t="s">
        <v>258</v>
      </c>
      <c r="EG15" t="s">
        <v>574</v>
      </c>
      <c r="EH15" t="s">
        <v>575</v>
      </c>
      <c r="EI15" t="s">
        <v>576</v>
      </c>
      <c r="EJ15" t="s">
        <v>577</v>
      </c>
      <c r="EK15" t="s">
        <v>207</v>
      </c>
      <c r="EL15" t="s">
        <v>578</v>
      </c>
      <c r="EM15" t="s">
        <v>579</v>
      </c>
      <c r="EN15" t="s">
        <v>429</v>
      </c>
    </row>
    <row r="16" spans="1:158">
      <c r="A16" t="s">
        <v>586</v>
      </c>
      <c r="B16" t="s">
        <v>159</v>
      </c>
      <c r="C16" t="s">
        <v>267</v>
      </c>
      <c r="D16" t="s">
        <v>357</v>
      </c>
      <c r="E16" t="s">
        <v>587</v>
      </c>
      <c r="F16" t="s">
        <v>588</v>
      </c>
      <c r="G16">
        <v>9711195564</v>
      </c>
      <c r="H16" t="s">
        <v>164</v>
      </c>
      <c r="I16" t="s">
        <v>589</v>
      </c>
      <c r="J16" t="s">
        <v>166</v>
      </c>
      <c r="K16" t="s">
        <v>590</v>
      </c>
      <c r="L16" t="s">
        <v>591</v>
      </c>
      <c r="M16" t="s">
        <v>592</v>
      </c>
      <c r="N16" t="s">
        <v>170</v>
      </c>
      <c r="AI16" t="s">
        <v>593</v>
      </c>
      <c r="AJ16" t="s">
        <v>594</v>
      </c>
      <c r="AK16" t="s">
        <v>595</v>
      </c>
      <c r="AL16">
        <v>52</v>
      </c>
      <c r="AN16">
        <v>1977</v>
      </c>
      <c r="AO16" t="s">
        <v>174</v>
      </c>
      <c r="AP16" t="s">
        <v>596</v>
      </c>
      <c r="AQ16" t="s">
        <v>597</v>
      </c>
      <c r="AR16" t="s">
        <v>598</v>
      </c>
      <c r="AS16">
        <v>50</v>
      </c>
      <c r="AU16">
        <v>1979</v>
      </c>
      <c r="AV16" t="s">
        <v>174</v>
      </c>
      <c r="AW16" t="s">
        <v>599</v>
      </c>
      <c r="AX16" t="s">
        <v>600</v>
      </c>
      <c r="AY16" t="s">
        <v>601</v>
      </c>
      <c r="AZ16">
        <v>50</v>
      </c>
      <c r="BB16">
        <v>1991</v>
      </c>
      <c r="BC16" t="s">
        <v>170</v>
      </c>
      <c r="BD16" t="s">
        <v>602</v>
      </c>
      <c r="BE16" t="s">
        <v>603</v>
      </c>
      <c r="BF16" t="s">
        <v>184</v>
      </c>
      <c r="BG16">
        <v>48</v>
      </c>
      <c r="BI16">
        <v>1982</v>
      </c>
      <c r="BJ16">
        <v>19</v>
      </c>
      <c r="BK16" t="s">
        <v>184</v>
      </c>
      <c r="BL16">
        <v>23</v>
      </c>
      <c r="BN16" t="s">
        <v>174</v>
      </c>
      <c r="BO16" t="s">
        <v>604</v>
      </c>
      <c r="BP16" t="s">
        <v>605</v>
      </c>
      <c r="BQ16" t="s">
        <v>606</v>
      </c>
      <c r="BR16">
        <v>67</v>
      </c>
      <c r="BT16">
        <v>2015</v>
      </c>
      <c r="BU16">
        <v>31</v>
      </c>
      <c r="BV16" t="s">
        <v>528</v>
      </c>
      <c r="BW16">
        <v>53</v>
      </c>
      <c r="BX16" t="s">
        <v>607</v>
      </c>
      <c r="BY16" t="s">
        <v>174</v>
      </c>
      <c r="BZ16" t="s">
        <v>608</v>
      </c>
      <c r="CA16" t="s">
        <v>609</v>
      </c>
      <c r="CB16" t="s">
        <v>610</v>
      </c>
      <c r="CC16">
        <v>50</v>
      </c>
      <c r="CE16">
        <v>2010</v>
      </c>
      <c r="CF16" t="s">
        <v>170</v>
      </c>
      <c r="CL16" t="s">
        <v>170</v>
      </c>
      <c r="CN16" t="s">
        <v>170</v>
      </c>
      <c r="CP16" t="s">
        <v>611</v>
      </c>
      <c r="CQ16" t="s">
        <v>170</v>
      </c>
      <c r="CV16" t="s">
        <v>170</v>
      </c>
      <c r="CZ16" t="s">
        <v>170</v>
      </c>
      <c r="DB16" t="s">
        <v>612</v>
      </c>
      <c r="DC16" t="s">
        <v>613</v>
      </c>
      <c r="DD16" t="s">
        <v>174</v>
      </c>
      <c r="DE16" t="s">
        <v>614</v>
      </c>
      <c r="DF16" t="s">
        <v>174</v>
      </c>
      <c r="DG16" t="s">
        <v>615</v>
      </c>
      <c r="DH16" t="s">
        <v>615</v>
      </c>
      <c r="DI16" t="s">
        <v>616</v>
      </c>
      <c r="DJ16" t="s">
        <v>617</v>
      </c>
      <c r="DK16">
        <v>8</v>
      </c>
      <c r="DL16" t="s">
        <v>174</v>
      </c>
      <c r="DM16" t="s">
        <v>618</v>
      </c>
      <c r="DN16" t="s">
        <v>170</v>
      </c>
      <c r="DP16" t="s">
        <v>619</v>
      </c>
      <c r="DQ16" t="s">
        <v>202</v>
      </c>
      <c r="DR16" t="str">
        <f>HYPERLINK("https://nconnect.nicmar.ac.in/pdf/45_resume_1771421795.pdf/Y2FyZWVy","View Resume")</f>
        <v>0</v>
      </c>
      <c r="DS16" t="s">
        <v>292</v>
      </c>
    </row>
    <row r="17" spans="1:158">
      <c r="A17" t="s">
        <v>210</v>
      </c>
      <c r="B17" t="s">
        <v>211</v>
      </c>
      <c r="C17" t="s">
        <v>212</v>
      </c>
      <c r="D17" t="s">
        <v>213</v>
      </c>
      <c r="E17" t="s">
        <v>620</v>
      </c>
      <c r="F17" t="s">
        <v>621</v>
      </c>
      <c r="G17">
        <v>8989938969</v>
      </c>
      <c r="H17" t="s">
        <v>164</v>
      </c>
      <c r="I17" t="s">
        <v>622</v>
      </c>
      <c r="J17" t="s">
        <v>166</v>
      </c>
      <c r="K17" t="s">
        <v>218</v>
      </c>
      <c r="L17" t="s">
        <v>623</v>
      </c>
      <c r="M17" t="s">
        <v>624</v>
      </c>
      <c r="N17" t="s">
        <v>170</v>
      </c>
      <c r="AI17" t="s">
        <v>625</v>
      </c>
      <c r="AJ17" t="s">
        <v>626</v>
      </c>
      <c r="AK17" t="s">
        <v>438</v>
      </c>
      <c r="AL17">
        <v>77.9</v>
      </c>
      <c r="AM17">
        <v>8.2</v>
      </c>
      <c r="AN17">
        <v>2010</v>
      </c>
      <c r="AO17" t="s">
        <v>174</v>
      </c>
      <c r="AP17" t="s">
        <v>625</v>
      </c>
      <c r="AQ17" t="s">
        <v>626</v>
      </c>
      <c r="AR17" t="s">
        <v>627</v>
      </c>
      <c r="AS17">
        <v>77.6</v>
      </c>
      <c r="AU17">
        <v>2012</v>
      </c>
      <c r="AV17" t="s">
        <v>170</v>
      </c>
      <c r="BC17" t="s">
        <v>174</v>
      </c>
      <c r="BD17" t="s">
        <v>628</v>
      </c>
      <c r="BE17" t="s">
        <v>629</v>
      </c>
      <c r="BF17" t="s">
        <v>550</v>
      </c>
      <c r="BG17">
        <v>69.6</v>
      </c>
      <c r="BH17">
        <v>6.96</v>
      </c>
      <c r="BI17">
        <v>2012</v>
      </c>
      <c r="BJ17">
        <v>2</v>
      </c>
      <c r="BL17">
        <v>9</v>
      </c>
      <c r="BN17" t="s">
        <v>174</v>
      </c>
      <c r="BO17" t="s">
        <v>440</v>
      </c>
      <c r="BP17" t="s">
        <v>630</v>
      </c>
      <c r="BQ17" t="s">
        <v>213</v>
      </c>
      <c r="BR17">
        <v>78.2</v>
      </c>
      <c r="BS17">
        <v>7.82</v>
      </c>
      <c r="BT17">
        <v>2018</v>
      </c>
      <c r="BU17">
        <v>14</v>
      </c>
      <c r="BW17">
        <v>47</v>
      </c>
      <c r="BY17" t="s">
        <v>170</v>
      </c>
      <c r="CF17" t="s">
        <v>174</v>
      </c>
      <c r="CG17" t="s">
        <v>631</v>
      </c>
      <c r="CH17" t="s">
        <v>632</v>
      </c>
      <c r="CI17" t="s">
        <v>373</v>
      </c>
      <c r="CK17" t="s">
        <v>170</v>
      </c>
      <c r="CL17" t="s">
        <v>174</v>
      </c>
      <c r="CM17" t="s">
        <v>633</v>
      </c>
      <c r="CN17" t="s">
        <v>174</v>
      </c>
      <c r="CO17" t="s">
        <v>634</v>
      </c>
      <c r="CP17" t="s">
        <v>635</v>
      </c>
      <c r="CQ17" t="s">
        <v>174</v>
      </c>
      <c r="CR17">
        <v>8</v>
      </c>
      <c r="CS17">
        <v>1</v>
      </c>
      <c r="CU17" t="s">
        <v>636</v>
      </c>
      <c r="CV17" t="s">
        <v>170</v>
      </c>
      <c r="CZ17" t="s">
        <v>170</v>
      </c>
      <c r="DB17" t="s">
        <v>637</v>
      </c>
      <c r="DC17" t="s">
        <v>326</v>
      </c>
      <c r="DD17" t="s">
        <v>170</v>
      </c>
      <c r="DF17" t="s">
        <v>170</v>
      </c>
      <c r="DL17" t="s">
        <v>174</v>
      </c>
      <c r="DM17" t="s">
        <v>638</v>
      </c>
      <c r="DN17" t="s">
        <v>170</v>
      </c>
      <c r="DP17" t="s">
        <v>639</v>
      </c>
      <c r="DQ17" t="s">
        <v>202</v>
      </c>
      <c r="DR17" t="str">
        <f>HYPERLINK("https://nconnect.nicmar.ac.in/pdf/44_resume_1771424122.pdf/Y2FyZWVy","View Resume")</f>
        <v>0</v>
      </c>
      <c r="DS17" t="s">
        <v>640</v>
      </c>
      <c r="DT17" t="s">
        <v>641</v>
      </c>
      <c r="DU17" t="s">
        <v>211</v>
      </c>
      <c r="DV17" t="s">
        <v>642</v>
      </c>
      <c r="DW17" t="s">
        <v>246</v>
      </c>
      <c r="DX17" t="s">
        <v>383</v>
      </c>
      <c r="DY17" t="s">
        <v>208</v>
      </c>
      <c r="DZ17" t="s">
        <v>265</v>
      </c>
      <c r="EA17" t="s">
        <v>643</v>
      </c>
      <c r="EB17" t="s">
        <v>211</v>
      </c>
      <c r="EC17" t="s">
        <v>642</v>
      </c>
      <c r="ED17" t="s">
        <v>246</v>
      </c>
      <c r="EE17" t="s">
        <v>208</v>
      </c>
      <c r="EF17" t="s">
        <v>644</v>
      </c>
      <c r="EG17" t="s">
        <v>574</v>
      </c>
      <c r="EH17" t="s">
        <v>632</v>
      </c>
      <c r="EI17" t="s">
        <v>645</v>
      </c>
      <c r="EJ17" t="s">
        <v>646</v>
      </c>
      <c r="EK17" t="s">
        <v>246</v>
      </c>
      <c r="EL17" t="s">
        <v>647</v>
      </c>
      <c r="EM17" t="s">
        <v>648</v>
      </c>
      <c r="EN17" t="s">
        <v>649</v>
      </c>
    </row>
    <row r="18" spans="1:158">
      <c r="A18" t="s">
        <v>506</v>
      </c>
      <c r="B18" t="s">
        <v>507</v>
      </c>
      <c r="C18" t="s">
        <v>267</v>
      </c>
      <c r="D18" t="s">
        <v>508</v>
      </c>
      <c r="E18" t="s">
        <v>650</v>
      </c>
      <c r="F18" t="s">
        <v>651</v>
      </c>
      <c r="G18">
        <v>8449814139</v>
      </c>
      <c r="H18" t="s">
        <v>164</v>
      </c>
      <c r="I18" t="s">
        <v>652</v>
      </c>
      <c r="J18" t="s">
        <v>166</v>
      </c>
      <c r="K18" t="s">
        <v>218</v>
      </c>
      <c r="L18" t="s">
        <v>653</v>
      </c>
      <c r="M18" t="s">
        <v>654</v>
      </c>
      <c r="N18" t="s">
        <v>170</v>
      </c>
      <c r="AI18" t="s">
        <v>655</v>
      </c>
      <c r="AJ18" t="s">
        <v>656</v>
      </c>
      <c r="AK18" t="s">
        <v>657</v>
      </c>
      <c r="AL18">
        <v>58.66</v>
      </c>
      <c r="AN18">
        <v>1996</v>
      </c>
      <c r="AO18" t="s">
        <v>174</v>
      </c>
      <c r="AP18" t="s">
        <v>655</v>
      </c>
      <c r="AQ18" t="s">
        <v>656</v>
      </c>
      <c r="AR18" t="s">
        <v>658</v>
      </c>
      <c r="AS18">
        <v>58</v>
      </c>
      <c r="AU18">
        <v>1998</v>
      </c>
      <c r="AV18" t="s">
        <v>170</v>
      </c>
      <c r="BC18" t="s">
        <v>174</v>
      </c>
      <c r="BD18" t="s">
        <v>659</v>
      </c>
      <c r="BE18" t="s">
        <v>660</v>
      </c>
      <c r="BF18" t="s">
        <v>661</v>
      </c>
      <c r="BG18">
        <v>55.77</v>
      </c>
      <c r="BI18">
        <v>2002</v>
      </c>
      <c r="BJ18">
        <v>19</v>
      </c>
      <c r="BK18" t="s">
        <v>662</v>
      </c>
      <c r="BL18">
        <v>23</v>
      </c>
      <c r="BN18" t="s">
        <v>174</v>
      </c>
      <c r="BO18" t="s">
        <v>663</v>
      </c>
      <c r="BP18" t="s">
        <v>664</v>
      </c>
      <c r="BQ18" t="s">
        <v>665</v>
      </c>
      <c r="BR18">
        <v>71.89</v>
      </c>
      <c r="BT18">
        <v>2004</v>
      </c>
      <c r="BU18">
        <v>31</v>
      </c>
      <c r="BV18" t="s">
        <v>528</v>
      </c>
      <c r="BW18">
        <v>23</v>
      </c>
      <c r="BY18" t="s">
        <v>170</v>
      </c>
      <c r="CF18" t="s">
        <v>174</v>
      </c>
      <c r="CG18" t="s">
        <v>527</v>
      </c>
      <c r="CH18" t="s">
        <v>666</v>
      </c>
      <c r="CI18" t="s">
        <v>193</v>
      </c>
      <c r="CJ18">
        <v>2012</v>
      </c>
      <c r="CL18" t="s">
        <v>174</v>
      </c>
      <c r="CM18" t="s">
        <v>667</v>
      </c>
      <c r="CN18" t="s">
        <v>174</v>
      </c>
      <c r="CO18" t="s">
        <v>668</v>
      </c>
      <c r="CP18" t="s">
        <v>669</v>
      </c>
      <c r="CQ18" t="s">
        <v>174</v>
      </c>
      <c r="CR18">
        <v>5</v>
      </c>
      <c r="CS18">
        <v>10</v>
      </c>
      <c r="CT18">
        <v>25</v>
      </c>
      <c r="CU18" t="s">
        <v>670</v>
      </c>
      <c r="CV18" t="s">
        <v>174</v>
      </c>
      <c r="CW18" t="s">
        <v>671</v>
      </c>
      <c r="CX18" t="s">
        <v>373</v>
      </c>
      <c r="CZ18" t="s">
        <v>174</v>
      </c>
      <c r="DA18" t="s">
        <v>672</v>
      </c>
      <c r="DB18" t="s">
        <v>673</v>
      </c>
      <c r="DC18" t="s">
        <v>674</v>
      </c>
      <c r="DD18" t="s">
        <v>174</v>
      </c>
      <c r="DE18" t="s">
        <v>675</v>
      </c>
      <c r="DF18" t="s">
        <v>174</v>
      </c>
      <c r="DG18" t="s">
        <v>676</v>
      </c>
      <c r="DH18" t="s">
        <v>677</v>
      </c>
      <c r="DI18" t="s">
        <v>678</v>
      </c>
      <c r="DJ18">
        <v>0</v>
      </c>
      <c r="DK18">
        <v>8</v>
      </c>
      <c r="DL18" t="s">
        <v>170</v>
      </c>
      <c r="DN18" t="s">
        <v>170</v>
      </c>
      <c r="DP18" t="s">
        <v>679</v>
      </c>
      <c r="DQ18" t="s">
        <v>202</v>
      </c>
      <c r="DR18" t="str">
        <f>HYPERLINK("https://nconnect.nicmar.ac.in/pdf/18_resume_1771424298.pdf/Y2FyZWVy","View Resume")</f>
        <v>0</v>
      </c>
      <c r="DS18" t="s">
        <v>680</v>
      </c>
      <c r="DT18" t="s">
        <v>681</v>
      </c>
      <c r="DU18" t="s">
        <v>682</v>
      </c>
      <c r="DV18" t="s">
        <v>683</v>
      </c>
      <c r="DW18" t="s">
        <v>246</v>
      </c>
      <c r="DX18" t="s">
        <v>684</v>
      </c>
      <c r="DY18" t="s">
        <v>209</v>
      </c>
      <c r="DZ18" t="s">
        <v>685</v>
      </c>
      <c r="EA18" t="s">
        <v>686</v>
      </c>
      <c r="EB18" t="s">
        <v>687</v>
      </c>
      <c r="EC18" t="s">
        <v>688</v>
      </c>
      <c r="ED18" t="s">
        <v>246</v>
      </c>
      <c r="EE18" t="s">
        <v>689</v>
      </c>
      <c r="EF18" t="s">
        <v>690</v>
      </c>
      <c r="EG18" t="s">
        <v>691</v>
      </c>
      <c r="EH18" t="s">
        <v>692</v>
      </c>
      <c r="EI18" t="s">
        <v>693</v>
      </c>
      <c r="EJ18" t="s">
        <v>694</v>
      </c>
      <c r="EK18" t="s">
        <v>246</v>
      </c>
      <c r="EL18" t="s">
        <v>695</v>
      </c>
      <c r="EM18" t="s">
        <v>696</v>
      </c>
      <c r="EN18" t="s">
        <v>697</v>
      </c>
    </row>
    <row r="19" spans="1:158">
      <c r="A19" t="s">
        <v>586</v>
      </c>
      <c r="B19" t="s">
        <v>159</v>
      </c>
      <c r="C19" t="s">
        <v>267</v>
      </c>
      <c r="D19" t="s">
        <v>357</v>
      </c>
      <c r="E19" t="s">
        <v>698</v>
      </c>
      <c r="F19" t="s">
        <v>699</v>
      </c>
      <c r="G19">
        <v>9920056150</v>
      </c>
      <c r="H19" t="s">
        <v>271</v>
      </c>
      <c r="I19" t="s">
        <v>700</v>
      </c>
      <c r="J19" t="s">
        <v>166</v>
      </c>
      <c r="K19" t="s">
        <v>701</v>
      </c>
      <c r="L19" t="s">
        <v>702</v>
      </c>
      <c r="M19" t="s">
        <v>703</v>
      </c>
      <c r="N19" t="s">
        <v>170</v>
      </c>
      <c r="AI19" t="s">
        <v>704</v>
      </c>
      <c r="AJ19" t="s">
        <v>705</v>
      </c>
      <c r="AK19" t="s">
        <v>706</v>
      </c>
      <c r="AL19">
        <v>66</v>
      </c>
      <c r="AN19">
        <v>1991</v>
      </c>
      <c r="AO19" t="s">
        <v>174</v>
      </c>
      <c r="AP19" t="s">
        <v>707</v>
      </c>
      <c r="AQ19" t="s">
        <v>708</v>
      </c>
      <c r="AR19" t="s">
        <v>709</v>
      </c>
      <c r="AS19">
        <v>66</v>
      </c>
      <c r="AU19">
        <v>1993</v>
      </c>
      <c r="AV19" t="s">
        <v>174</v>
      </c>
      <c r="AW19" t="s">
        <v>710</v>
      </c>
      <c r="AX19" t="s">
        <v>711</v>
      </c>
      <c r="AY19" t="s">
        <v>712</v>
      </c>
      <c r="AZ19">
        <v>75</v>
      </c>
      <c r="BB19">
        <v>1997</v>
      </c>
      <c r="BC19" t="s">
        <v>174</v>
      </c>
      <c r="BD19" t="s">
        <v>713</v>
      </c>
      <c r="BE19" t="s">
        <v>708</v>
      </c>
      <c r="BF19" t="s">
        <v>714</v>
      </c>
      <c r="BG19">
        <v>49</v>
      </c>
      <c r="BI19">
        <v>1996</v>
      </c>
      <c r="BJ19">
        <v>19</v>
      </c>
      <c r="BL19">
        <v>24</v>
      </c>
      <c r="BN19" t="s">
        <v>174</v>
      </c>
      <c r="BO19" t="s">
        <v>715</v>
      </c>
      <c r="BP19" t="s">
        <v>716</v>
      </c>
      <c r="BQ19" t="s">
        <v>712</v>
      </c>
      <c r="BR19">
        <v>64</v>
      </c>
      <c r="BT19">
        <v>2003</v>
      </c>
      <c r="BU19">
        <v>28</v>
      </c>
      <c r="BW19">
        <v>24</v>
      </c>
      <c r="BY19" t="s">
        <v>170</v>
      </c>
      <c r="CF19" t="s">
        <v>174</v>
      </c>
      <c r="CG19" t="s">
        <v>717</v>
      </c>
      <c r="CH19" t="s">
        <v>718</v>
      </c>
      <c r="CI19" t="s">
        <v>193</v>
      </c>
      <c r="CJ19">
        <v>2018</v>
      </c>
      <c r="CL19" t="s">
        <v>174</v>
      </c>
      <c r="CM19" t="s">
        <v>719</v>
      </c>
      <c r="CN19" t="s">
        <v>174</v>
      </c>
      <c r="CO19" t="s">
        <v>720</v>
      </c>
      <c r="CP19" t="s">
        <v>721</v>
      </c>
      <c r="CQ19" t="s">
        <v>174</v>
      </c>
      <c r="CR19" t="s">
        <v>722</v>
      </c>
      <c r="CS19">
        <v>1</v>
      </c>
      <c r="CV19" t="s">
        <v>170</v>
      </c>
      <c r="CZ19" t="s">
        <v>174</v>
      </c>
      <c r="DA19" t="s">
        <v>723</v>
      </c>
      <c r="DB19" t="s">
        <v>724</v>
      </c>
      <c r="DC19" t="s">
        <v>725</v>
      </c>
      <c r="DD19" t="s">
        <v>174</v>
      </c>
      <c r="DE19" t="s">
        <v>726</v>
      </c>
      <c r="DF19" t="s">
        <v>170</v>
      </c>
      <c r="DL19" t="s">
        <v>174</v>
      </c>
      <c r="DM19" t="s">
        <v>727</v>
      </c>
      <c r="DN19" t="s">
        <v>174</v>
      </c>
      <c r="DO19" t="s">
        <v>728</v>
      </c>
      <c r="DP19" t="s">
        <v>729</v>
      </c>
      <c r="DQ19" t="s">
        <v>202</v>
      </c>
      <c r="DR19" t="str">
        <f>HYPERLINK("https://nconnect.nicmar.ac.in/pdf/47_resume_1771426357.pdf/Y2FyZWVy","View Resume")</f>
        <v>0</v>
      </c>
      <c r="DS19" t="s">
        <v>344</v>
      </c>
      <c r="DT19" t="s">
        <v>730</v>
      </c>
      <c r="DU19" t="s">
        <v>731</v>
      </c>
      <c r="DV19" t="s">
        <v>732</v>
      </c>
      <c r="DW19" t="s">
        <v>246</v>
      </c>
      <c r="DX19" t="s">
        <v>423</v>
      </c>
      <c r="DY19" t="s">
        <v>209</v>
      </c>
      <c r="DZ19" t="s">
        <v>344</v>
      </c>
    </row>
    <row r="20" spans="1:158">
      <c r="A20" t="s">
        <v>210</v>
      </c>
      <c r="B20" t="s">
        <v>211</v>
      </c>
      <c r="C20" t="s">
        <v>212</v>
      </c>
      <c r="D20" t="s">
        <v>213</v>
      </c>
      <c r="E20" t="s">
        <v>733</v>
      </c>
      <c r="F20" t="s">
        <v>734</v>
      </c>
      <c r="G20">
        <v>8940082234</v>
      </c>
      <c r="H20" t="s">
        <v>164</v>
      </c>
      <c r="I20" t="s">
        <v>735</v>
      </c>
      <c r="J20" t="s">
        <v>166</v>
      </c>
      <c r="K20" t="s">
        <v>736</v>
      </c>
      <c r="L20" t="s">
        <v>737</v>
      </c>
      <c r="M20" t="s">
        <v>738</v>
      </c>
      <c r="N20" t="s">
        <v>170</v>
      </c>
      <c r="AI20" t="s">
        <v>739</v>
      </c>
      <c r="AJ20" t="s">
        <v>740</v>
      </c>
      <c r="AK20" t="s">
        <v>741</v>
      </c>
      <c r="AL20">
        <v>92.6</v>
      </c>
      <c r="AN20">
        <v>2011</v>
      </c>
      <c r="AO20" t="s">
        <v>174</v>
      </c>
      <c r="AP20" t="s">
        <v>742</v>
      </c>
      <c r="AQ20" t="s">
        <v>743</v>
      </c>
      <c r="AR20" t="s">
        <v>744</v>
      </c>
      <c r="AS20">
        <v>82</v>
      </c>
      <c r="AU20">
        <v>2013</v>
      </c>
      <c r="AV20" t="s">
        <v>170</v>
      </c>
      <c r="BC20" t="s">
        <v>174</v>
      </c>
      <c r="BD20" t="s">
        <v>745</v>
      </c>
      <c r="BE20" t="s">
        <v>746</v>
      </c>
      <c r="BF20" t="s">
        <v>485</v>
      </c>
      <c r="BG20">
        <v>86.1</v>
      </c>
      <c r="BH20">
        <v>8.61</v>
      </c>
      <c r="BI20">
        <v>2017</v>
      </c>
      <c r="BJ20">
        <v>1</v>
      </c>
      <c r="BL20">
        <v>9</v>
      </c>
      <c r="BN20" t="s">
        <v>174</v>
      </c>
      <c r="BO20" t="s">
        <v>745</v>
      </c>
      <c r="BP20" t="s">
        <v>747</v>
      </c>
      <c r="BQ20" t="s">
        <v>213</v>
      </c>
      <c r="BR20">
        <v>81.2</v>
      </c>
      <c r="BT20">
        <v>2019</v>
      </c>
      <c r="BU20">
        <v>14</v>
      </c>
      <c r="BW20">
        <v>47</v>
      </c>
      <c r="BY20" t="s">
        <v>170</v>
      </c>
      <c r="BZ20" t="s">
        <v>745</v>
      </c>
      <c r="CA20" t="s">
        <v>747</v>
      </c>
      <c r="CF20" t="s">
        <v>174</v>
      </c>
      <c r="CG20" t="s">
        <v>485</v>
      </c>
      <c r="CH20" t="s">
        <v>747</v>
      </c>
      <c r="CI20" t="s">
        <v>193</v>
      </c>
      <c r="CJ20">
        <v>2025</v>
      </c>
      <c r="CL20" t="s">
        <v>174</v>
      </c>
      <c r="CM20" t="s">
        <v>748</v>
      </c>
      <c r="CN20" t="s">
        <v>174</v>
      </c>
      <c r="CO20" t="s">
        <v>749</v>
      </c>
      <c r="CP20" t="s">
        <v>741</v>
      </c>
      <c r="CQ20" t="s">
        <v>174</v>
      </c>
      <c r="CR20">
        <v>1</v>
      </c>
      <c r="CS20">
        <v>3</v>
      </c>
      <c r="CT20">
        <v>2</v>
      </c>
      <c r="CU20" t="s">
        <v>750</v>
      </c>
      <c r="CV20" t="s">
        <v>174</v>
      </c>
      <c r="CW20" t="s">
        <v>751</v>
      </c>
      <c r="CX20" t="s">
        <v>193</v>
      </c>
      <c r="CY20">
        <v>2023</v>
      </c>
      <c r="CZ20" t="s">
        <v>170</v>
      </c>
      <c r="DC20" t="s">
        <v>752</v>
      </c>
      <c r="DD20" t="s">
        <v>174</v>
      </c>
      <c r="DE20" t="s">
        <v>753</v>
      </c>
      <c r="DF20" t="s">
        <v>174</v>
      </c>
      <c r="DG20">
        <v>15</v>
      </c>
      <c r="DH20">
        <v>2</v>
      </c>
      <c r="DI20">
        <v>3</v>
      </c>
      <c r="DJ20" t="s">
        <v>174</v>
      </c>
      <c r="DK20">
        <v>8</v>
      </c>
      <c r="DL20" t="s">
        <v>174</v>
      </c>
      <c r="DM20" t="s">
        <v>754</v>
      </c>
      <c r="DN20" t="s">
        <v>170</v>
      </c>
      <c r="DP20" t="s">
        <v>755</v>
      </c>
      <c r="DQ20" t="s">
        <v>202</v>
      </c>
      <c r="DR20" t="str">
        <f>HYPERLINK("https://nconnect.nicmar.ac.in/pdf/56_resume_1771428044.pdf/Y2FyZWVy","View Resume")</f>
        <v>0</v>
      </c>
      <c r="DS20" t="s">
        <v>355</v>
      </c>
      <c r="DT20" t="s">
        <v>756</v>
      </c>
      <c r="DU20" t="s">
        <v>211</v>
      </c>
      <c r="DV20" t="s">
        <v>738</v>
      </c>
      <c r="DW20" t="s">
        <v>246</v>
      </c>
      <c r="DX20" t="s">
        <v>757</v>
      </c>
      <c r="DY20" t="s">
        <v>209</v>
      </c>
      <c r="DZ20" t="s">
        <v>355</v>
      </c>
    </row>
    <row r="21" spans="1:158">
      <c r="A21" t="s">
        <v>758</v>
      </c>
      <c r="B21" t="s">
        <v>159</v>
      </c>
      <c r="C21" t="s">
        <v>212</v>
      </c>
      <c r="D21" t="s">
        <v>213</v>
      </c>
      <c r="E21" t="s">
        <v>759</v>
      </c>
      <c r="F21" t="s">
        <v>760</v>
      </c>
      <c r="G21">
        <v>8220835569</v>
      </c>
      <c r="H21" t="s">
        <v>271</v>
      </c>
      <c r="I21" t="s">
        <v>761</v>
      </c>
      <c r="J21" t="s">
        <v>166</v>
      </c>
      <c r="K21" t="s">
        <v>762</v>
      </c>
      <c r="L21" t="s">
        <v>763</v>
      </c>
      <c r="M21" t="s">
        <v>764</v>
      </c>
      <c r="N21" t="s">
        <v>170</v>
      </c>
      <c r="AI21" t="s">
        <v>765</v>
      </c>
      <c r="AJ21" t="s">
        <v>766</v>
      </c>
      <c r="AK21" t="s">
        <v>767</v>
      </c>
      <c r="AL21">
        <v>80</v>
      </c>
      <c r="AM21">
        <v>8</v>
      </c>
      <c r="AN21">
        <v>2001</v>
      </c>
      <c r="AO21" t="s">
        <v>174</v>
      </c>
      <c r="AP21" t="s">
        <v>765</v>
      </c>
      <c r="AQ21" t="s">
        <v>766</v>
      </c>
      <c r="AR21" t="s">
        <v>768</v>
      </c>
      <c r="AS21">
        <v>71</v>
      </c>
      <c r="AT21">
        <v>7.1</v>
      </c>
      <c r="AU21">
        <v>2003</v>
      </c>
      <c r="AV21" t="s">
        <v>170</v>
      </c>
      <c r="BC21" t="s">
        <v>174</v>
      </c>
      <c r="BD21" t="s">
        <v>769</v>
      </c>
      <c r="BE21" t="s">
        <v>770</v>
      </c>
      <c r="BF21" t="s">
        <v>485</v>
      </c>
      <c r="BG21">
        <v>71</v>
      </c>
      <c r="BH21">
        <v>7.1</v>
      </c>
      <c r="BI21">
        <v>2007</v>
      </c>
      <c r="BJ21">
        <v>2</v>
      </c>
      <c r="BL21">
        <v>9</v>
      </c>
      <c r="BN21" t="s">
        <v>174</v>
      </c>
      <c r="BO21" t="s">
        <v>771</v>
      </c>
      <c r="BP21" t="s">
        <v>772</v>
      </c>
      <c r="BQ21" t="s">
        <v>213</v>
      </c>
      <c r="BR21">
        <v>87</v>
      </c>
      <c r="BS21">
        <v>8.7</v>
      </c>
      <c r="BT21">
        <v>2009</v>
      </c>
      <c r="BU21">
        <v>31</v>
      </c>
      <c r="BV21" t="s">
        <v>773</v>
      </c>
      <c r="BW21">
        <v>7</v>
      </c>
      <c r="BY21" t="s">
        <v>170</v>
      </c>
      <c r="CF21" t="s">
        <v>174</v>
      </c>
      <c r="CG21" t="s">
        <v>774</v>
      </c>
      <c r="CH21" t="s">
        <v>771</v>
      </c>
      <c r="CI21" t="s">
        <v>193</v>
      </c>
      <c r="CJ21">
        <v>2020</v>
      </c>
      <c r="CL21" t="s">
        <v>174</v>
      </c>
      <c r="CM21" t="s">
        <v>775</v>
      </c>
      <c r="CN21" t="s">
        <v>174</v>
      </c>
      <c r="CO21" t="s">
        <v>776</v>
      </c>
      <c r="CP21" t="s">
        <v>777</v>
      </c>
      <c r="CQ21" t="s">
        <v>174</v>
      </c>
      <c r="CR21">
        <v>7</v>
      </c>
      <c r="CS21">
        <v>15</v>
      </c>
      <c r="CT21">
        <v>5</v>
      </c>
      <c r="CU21" t="s">
        <v>778</v>
      </c>
      <c r="CV21" t="s">
        <v>170</v>
      </c>
      <c r="CZ21" t="s">
        <v>174</v>
      </c>
      <c r="DA21" t="s">
        <v>779</v>
      </c>
      <c r="DB21" t="s">
        <v>780</v>
      </c>
      <c r="DC21" t="s">
        <v>781</v>
      </c>
      <c r="DD21" t="s">
        <v>174</v>
      </c>
      <c r="DE21" t="s">
        <v>782</v>
      </c>
      <c r="DF21" t="s">
        <v>174</v>
      </c>
      <c r="DG21">
        <v>25</v>
      </c>
      <c r="DH21">
        <v>2</v>
      </c>
      <c r="DI21">
        <v>0</v>
      </c>
      <c r="DJ21" t="s">
        <v>783</v>
      </c>
      <c r="DK21">
        <v>8</v>
      </c>
      <c r="DL21" t="s">
        <v>170</v>
      </c>
      <c r="DN21" t="s">
        <v>170</v>
      </c>
      <c r="DP21" t="s">
        <v>784</v>
      </c>
      <c r="DQ21" t="s">
        <v>202</v>
      </c>
      <c r="DR21" t="str">
        <f>HYPERLINK("https://nconnect.nicmar.ac.in/pdf/59_resume_1771428726.pdf/Y2FyZWVy","View Resume")</f>
        <v>0</v>
      </c>
      <c r="DS21" t="s">
        <v>785</v>
      </c>
      <c r="DT21" t="s">
        <v>771</v>
      </c>
      <c r="DU21" t="s">
        <v>507</v>
      </c>
      <c r="DV21" t="s">
        <v>786</v>
      </c>
      <c r="DW21" t="s">
        <v>246</v>
      </c>
      <c r="DX21" t="s">
        <v>787</v>
      </c>
      <c r="DY21" t="s">
        <v>209</v>
      </c>
      <c r="DZ21" t="s">
        <v>788</v>
      </c>
      <c r="EA21" t="s">
        <v>789</v>
      </c>
      <c r="EB21" t="s">
        <v>211</v>
      </c>
      <c r="EC21" t="s">
        <v>790</v>
      </c>
      <c r="ED21" t="s">
        <v>246</v>
      </c>
      <c r="EE21" t="s">
        <v>791</v>
      </c>
      <c r="EF21" t="s">
        <v>792</v>
      </c>
      <c r="EG21" t="s">
        <v>574</v>
      </c>
    </row>
    <row r="22" spans="1:158">
      <c r="A22" t="s">
        <v>793</v>
      </c>
      <c r="B22" t="s">
        <v>211</v>
      </c>
      <c r="C22" t="s">
        <v>267</v>
      </c>
      <c r="D22" t="s">
        <v>508</v>
      </c>
      <c r="E22" t="s">
        <v>794</v>
      </c>
      <c r="F22" t="s">
        <v>795</v>
      </c>
      <c r="G22">
        <v>8789609794</v>
      </c>
      <c r="H22" t="s">
        <v>271</v>
      </c>
      <c r="I22" t="s">
        <v>796</v>
      </c>
      <c r="J22" t="s">
        <v>217</v>
      </c>
      <c r="K22" t="s">
        <v>797</v>
      </c>
      <c r="L22" t="s">
        <v>798</v>
      </c>
      <c r="M22" t="s">
        <v>799</v>
      </c>
      <c r="N22" t="s">
        <v>170</v>
      </c>
      <c r="AI22" t="s">
        <v>800</v>
      </c>
      <c r="AJ22" t="s">
        <v>801</v>
      </c>
      <c r="AK22" t="s">
        <v>802</v>
      </c>
      <c r="AL22">
        <v>83</v>
      </c>
      <c r="AN22">
        <v>2013</v>
      </c>
      <c r="AO22" t="s">
        <v>174</v>
      </c>
      <c r="AP22" t="s">
        <v>803</v>
      </c>
      <c r="AQ22" t="s">
        <v>801</v>
      </c>
      <c r="AR22" t="s">
        <v>804</v>
      </c>
      <c r="AS22">
        <v>75</v>
      </c>
      <c r="AU22">
        <v>2015</v>
      </c>
      <c r="AV22" t="s">
        <v>170</v>
      </c>
      <c r="BC22" t="s">
        <v>174</v>
      </c>
      <c r="BD22" t="s">
        <v>805</v>
      </c>
      <c r="BE22" t="s">
        <v>801</v>
      </c>
      <c r="BF22" t="s">
        <v>806</v>
      </c>
      <c r="BG22">
        <v>65.88</v>
      </c>
      <c r="BI22">
        <v>2018</v>
      </c>
      <c r="BJ22">
        <v>19</v>
      </c>
      <c r="BK22" t="s">
        <v>807</v>
      </c>
      <c r="BL22">
        <v>23</v>
      </c>
      <c r="BN22" t="s">
        <v>174</v>
      </c>
      <c r="BO22" t="s">
        <v>808</v>
      </c>
      <c r="BP22" t="s">
        <v>801</v>
      </c>
      <c r="BQ22" t="s">
        <v>809</v>
      </c>
      <c r="BR22">
        <v>73.63</v>
      </c>
      <c r="BT22">
        <v>2020</v>
      </c>
      <c r="BU22">
        <v>31</v>
      </c>
      <c r="BV22" t="s">
        <v>810</v>
      </c>
      <c r="BW22">
        <v>23</v>
      </c>
      <c r="BY22" t="s">
        <v>170</v>
      </c>
      <c r="CF22" t="s">
        <v>170</v>
      </c>
      <c r="CL22" t="s">
        <v>174</v>
      </c>
      <c r="CM22" t="s">
        <v>811</v>
      </c>
      <c r="CN22" t="s">
        <v>170</v>
      </c>
      <c r="CP22" t="s">
        <v>812</v>
      </c>
      <c r="CQ22" t="s">
        <v>174</v>
      </c>
      <c r="CR22">
        <v>0</v>
      </c>
      <c r="CS22">
        <v>1</v>
      </c>
      <c r="CU22" t="s">
        <v>813</v>
      </c>
      <c r="CV22" t="s">
        <v>170</v>
      </c>
      <c r="CZ22" t="s">
        <v>170</v>
      </c>
      <c r="DB22" t="s">
        <v>378</v>
      </c>
      <c r="DC22" t="s">
        <v>814</v>
      </c>
      <c r="DD22" t="s">
        <v>174</v>
      </c>
      <c r="DE22" t="s">
        <v>815</v>
      </c>
      <c r="DF22" t="s">
        <v>170</v>
      </c>
      <c r="DL22" t="s">
        <v>170</v>
      </c>
      <c r="DN22" t="s">
        <v>170</v>
      </c>
      <c r="DP22" t="s">
        <v>784</v>
      </c>
      <c r="DQ22" t="s">
        <v>202</v>
      </c>
      <c r="DR22" t="str">
        <f>HYPERLINK("https://nconnect.nicmar.ac.in/pdf/58_resume_1771428760.pdf/Y2FyZWVy","View Resume")</f>
        <v>0</v>
      </c>
      <c r="DS22" t="s">
        <v>816</v>
      </c>
      <c r="DT22" t="s">
        <v>817</v>
      </c>
      <c r="DU22" t="s">
        <v>211</v>
      </c>
      <c r="DV22" t="s">
        <v>818</v>
      </c>
      <c r="DW22" t="s">
        <v>246</v>
      </c>
      <c r="DX22" t="s">
        <v>423</v>
      </c>
      <c r="DY22" t="s">
        <v>209</v>
      </c>
      <c r="DZ22" t="s">
        <v>344</v>
      </c>
      <c r="EA22" t="s">
        <v>819</v>
      </c>
      <c r="EB22" t="s">
        <v>211</v>
      </c>
      <c r="EC22" t="s">
        <v>818</v>
      </c>
      <c r="ED22" t="s">
        <v>246</v>
      </c>
      <c r="EE22" t="s">
        <v>505</v>
      </c>
      <c r="EF22" t="s">
        <v>820</v>
      </c>
      <c r="EG22" t="s">
        <v>821</v>
      </c>
      <c r="EH22" t="s">
        <v>822</v>
      </c>
      <c r="EI22" t="s">
        <v>823</v>
      </c>
      <c r="EJ22" t="s">
        <v>818</v>
      </c>
      <c r="EK22" t="s">
        <v>207</v>
      </c>
      <c r="EL22" t="s">
        <v>824</v>
      </c>
      <c r="EM22" t="s">
        <v>825</v>
      </c>
      <c r="EN22" t="s">
        <v>821</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569</v>
      </c>
      <c r="DZ23" t="s">
        <v>860</v>
      </c>
      <c r="EA23" t="s">
        <v>861</v>
      </c>
      <c r="EB23" t="s">
        <v>862</v>
      </c>
      <c r="EC23" t="s">
        <v>863</v>
      </c>
      <c r="ED23" t="s">
        <v>207</v>
      </c>
      <c r="EE23" t="s">
        <v>864</v>
      </c>
      <c r="EF23" t="s">
        <v>684</v>
      </c>
      <c r="EG23" t="s">
        <v>865</v>
      </c>
      <c r="EH23" t="s">
        <v>866</v>
      </c>
      <c r="EI23" t="s">
        <v>867</v>
      </c>
      <c r="EJ23" t="s">
        <v>868</v>
      </c>
      <c r="EK23" t="s">
        <v>207</v>
      </c>
      <c r="EL23" t="s">
        <v>869</v>
      </c>
      <c r="EM23" t="s">
        <v>338</v>
      </c>
      <c r="EN23" t="s">
        <v>870</v>
      </c>
    </row>
    <row r="24" spans="1:158">
      <c r="A24" t="s">
        <v>506</v>
      </c>
      <c r="B24" t="s">
        <v>507</v>
      </c>
      <c r="C24" t="s">
        <v>267</v>
      </c>
      <c r="D24" t="s">
        <v>508</v>
      </c>
      <c r="E24" t="s">
        <v>871</v>
      </c>
      <c r="F24" t="s">
        <v>872</v>
      </c>
      <c r="G24">
        <v>7588223673</v>
      </c>
      <c r="H24" t="s">
        <v>164</v>
      </c>
      <c r="I24" t="s">
        <v>873</v>
      </c>
      <c r="J24" t="s">
        <v>166</v>
      </c>
      <c r="K24" t="s">
        <v>797</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527</v>
      </c>
      <c r="BR24">
        <v>81.01</v>
      </c>
      <c r="BT24">
        <v>2015</v>
      </c>
      <c r="BU24">
        <v>28</v>
      </c>
      <c r="BW24">
        <v>23</v>
      </c>
      <c r="BY24" t="s">
        <v>170</v>
      </c>
      <c r="BZ24" t="s">
        <v>887</v>
      </c>
      <c r="CA24" t="s">
        <v>887</v>
      </c>
      <c r="CF24" t="s">
        <v>174</v>
      </c>
      <c r="CG24" t="s">
        <v>527</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537</v>
      </c>
      <c r="DW24" t="s">
        <v>246</v>
      </c>
      <c r="DX24" t="s">
        <v>900</v>
      </c>
      <c r="DY24" t="s">
        <v>901</v>
      </c>
      <c r="DZ24" t="s">
        <v>865</v>
      </c>
      <c r="EA24" t="s">
        <v>902</v>
      </c>
      <c r="EB24" t="s">
        <v>211</v>
      </c>
      <c r="EC24" t="s">
        <v>903</v>
      </c>
      <c r="ED24" t="s">
        <v>246</v>
      </c>
      <c r="EE24" t="s">
        <v>904</v>
      </c>
      <c r="EF24" t="s">
        <v>905</v>
      </c>
      <c r="EG24" t="s">
        <v>906</v>
      </c>
      <c r="EH24" t="s">
        <v>899</v>
      </c>
      <c r="EI24" t="s">
        <v>211</v>
      </c>
      <c r="EJ24" t="s">
        <v>537</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570</v>
      </c>
      <c r="DT25" t="s">
        <v>938</v>
      </c>
      <c r="DU25" t="s">
        <v>939</v>
      </c>
      <c r="DV25" t="s">
        <v>940</v>
      </c>
      <c r="DW25" t="s">
        <v>207</v>
      </c>
      <c r="DX25" t="s">
        <v>418</v>
      </c>
      <c r="DY25" t="s">
        <v>941</v>
      </c>
      <c r="DZ25" t="s">
        <v>942</v>
      </c>
      <c r="EA25" t="s">
        <v>943</v>
      </c>
      <c r="EB25" t="s">
        <v>211</v>
      </c>
      <c r="EC25" t="s">
        <v>944</v>
      </c>
      <c r="ED25" t="s">
        <v>246</v>
      </c>
      <c r="EE25" t="s">
        <v>757</v>
      </c>
      <c r="EF25" t="s">
        <v>423</v>
      </c>
      <c r="EG25" t="s">
        <v>945</v>
      </c>
      <c r="EH25" t="s">
        <v>946</v>
      </c>
      <c r="EI25" t="s">
        <v>947</v>
      </c>
      <c r="EJ25" t="s">
        <v>333</v>
      </c>
      <c r="EK25" t="s">
        <v>246</v>
      </c>
      <c r="EL25" t="s">
        <v>948</v>
      </c>
      <c r="EM25" t="s">
        <v>757</v>
      </c>
      <c r="EN25" t="s">
        <v>949</v>
      </c>
      <c r="EO25" t="s">
        <v>946</v>
      </c>
      <c r="EP25" t="s">
        <v>950</v>
      </c>
      <c r="EQ25" t="s">
        <v>333</v>
      </c>
      <c r="ER25" t="s">
        <v>246</v>
      </c>
      <c r="ES25" t="s">
        <v>951</v>
      </c>
      <c r="ET25" t="s">
        <v>948</v>
      </c>
      <c r="EU25" t="s">
        <v>949</v>
      </c>
      <c r="EV25" t="s">
        <v>946</v>
      </c>
      <c r="EW25" t="s">
        <v>952</v>
      </c>
      <c r="EX25" t="s">
        <v>333</v>
      </c>
      <c r="EY25" t="s">
        <v>246</v>
      </c>
      <c r="EZ25" t="s">
        <v>953</v>
      </c>
      <c r="FA25" t="s">
        <v>428</v>
      </c>
      <c r="FB25" t="s">
        <v>908</v>
      </c>
    </row>
    <row r="26" spans="1:158">
      <c r="A26" t="s">
        <v>539</v>
      </c>
      <c r="B26" t="s">
        <v>159</v>
      </c>
      <c r="C26" t="s">
        <v>471</v>
      </c>
      <c r="D26" t="s">
        <v>540</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483</v>
      </c>
      <c r="BE26" t="s">
        <v>966</v>
      </c>
      <c r="BF26" t="s">
        <v>485</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565</v>
      </c>
      <c r="DT26" t="s">
        <v>971</v>
      </c>
      <c r="DU26" t="s">
        <v>978</v>
      </c>
      <c r="DV26" t="s">
        <v>979</v>
      </c>
      <c r="DW26" t="s">
        <v>246</v>
      </c>
      <c r="DX26" t="s">
        <v>980</v>
      </c>
      <c r="DY26" t="s">
        <v>209</v>
      </c>
      <c r="DZ26" t="s">
        <v>908</v>
      </c>
      <c r="EA26" t="s">
        <v>981</v>
      </c>
      <c r="EB26" t="s">
        <v>978</v>
      </c>
      <c r="EC26" t="s">
        <v>979</v>
      </c>
      <c r="ED26" t="s">
        <v>246</v>
      </c>
      <c r="EE26" t="s">
        <v>982</v>
      </c>
      <c r="EF26" t="s">
        <v>983</v>
      </c>
      <c r="EG26" t="s">
        <v>984</v>
      </c>
      <c r="EH26" t="s">
        <v>985</v>
      </c>
      <c r="EI26" t="s">
        <v>211</v>
      </c>
      <c r="EJ26" t="s">
        <v>986</v>
      </c>
      <c r="EK26" t="s">
        <v>246</v>
      </c>
      <c r="EL26" t="s">
        <v>987</v>
      </c>
      <c r="EM26" t="s">
        <v>988</v>
      </c>
      <c r="EN26" t="s">
        <v>989</v>
      </c>
      <c r="EO26" t="s">
        <v>990</v>
      </c>
      <c r="EP26" t="s">
        <v>211</v>
      </c>
      <c r="EQ26" t="s">
        <v>991</v>
      </c>
      <c r="ER26" t="s">
        <v>246</v>
      </c>
      <c r="ES26" t="s">
        <v>578</v>
      </c>
      <c r="ET26" t="s">
        <v>992</v>
      </c>
      <c r="EU26" t="s">
        <v>469</v>
      </c>
      <c r="EV26" t="s">
        <v>971</v>
      </c>
      <c r="EW26" t="s">
        <v>993</v>
      </c>
      <c r="EX26" t="s">
        <v>979</v>
      </c>
      <c r="EY26" t="s">
        <v>246</v>
      </c>
      <c r="EZ26" t="s">
        <v>994</v>
      </c>
      <c r="FA26" t="s">
        <v>995</v>
      </c>
      <c r="FB26" t="s">
        <v>821</v>
      </c>
    </row>
    <row r="27" spans="1:158">
      <c r="A27" t="s">
        <v>826</v>
      </c>
      <c r="B27" t="s">
        <v>211</v>
      </c>
      <c r="C27" t="s">
        <v>267</v>
      </c>
      <c r="D27" t="s">
        <v>827</v>
      </c>
      <c r="E27" t="s">
        <v>996</v>
      </c>
      <c r="F27" t="s">
        <v>997</v>
      </c>
      <c r="G27">
        <v>9763404557</v>
      </c>
      <c r="H27" t="s">
        <v>271</v>
      </c>
      <c r="I27" t="s">
        <v>998</v>
      </c>
      <c r="J27" t="s">
        <v>166</v>
      </c>
      <c r="K27" t="s">
        <v>999</v>
      </c>
      <c r="L27" t="s">
        <v>1000</v>
      </c>
      <c r="M27" t="s">
        <v>1001</v>
      </c>
      <c r="N27" t="s">
        <v>170</v>
      </c>
      <c r="AI27" t="s">
        <v>1002</v>
      </c>
      <c r="AJ27" t="s">
        <v>548</v>
      </c>
      <c r="AK27" t="s">
        <v>378</v>
      </c>
      <c r="AL27">
        <v>84.66</v>
      </c>
      <c r="AN27">
        <v>2005</v>
      </c>
      <c r="AO27" t="s">
        <v>174</v>
      </c>
      <c r="AP27" t="s">
        <v>1003</v>
      </c>
      <c r="AQ27" t="s">
        <v>548</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870</v>
      </c>
      <c r="EA27" t="s">
        <v>1023</v>
      </c>
      <c r="EB27" t="s">
        <v>211</v>
      </c>
      <c r="EC27" t="s">
        <v>818</v>
      </c>
      <c r="ED27" t="s">
        <v>246</v>
      </c>
      <c r="EE27" t="s">
        <v>1024</v>
      </c>
      <c r="EF27" t="s">
        <v>1025</v>
      </c>
      <c r="EG27" t="s">
        <v>1026</v>
      </c>
      <c r="EH27" t="s">
        <v>440</v>
      </c>
      <c r="EI27" t="s">
        <v>211</v>
      </c>
      <c r="EJ27" t="s">
        <v>818</v>
      </c>
      <c r="EK27" t="s">
        <v>246</v>
      </c>
      <c r="EL27" t="s">
        <v>1027</v>
      </c>
      <c r="EM27" t="s">
        <v>384</v>
      </c>
      <c r="EN27" t="s">
        <v>945</v>
      </c>
      <c r="EO27" t="s">
        <v>1028</v>
      </c>
      <c r="EP27" t="s">
        <v>211</v>
      </c>
      <c r="EQ27" t="s">
        <v>818</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528</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818</v>
      </c>
      <c r="DW28" t="s">
        <v>246</v>
      </c>
      <c r="DX28" t="s">
        <v>901</v>
      </c>
      <c r="DY28" t="s">
        <v>209</v>
      </c>
      <c r="DZ28" t="s">
        <v>265</v>
      </c>
    </row>
    <row r="29" spans="1:158">
      <c r="A29" t="s">
        <v>1062</v>
      </c>
      <c r="B29" t="s">
        <v>507</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485</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757</v>
      </c>
      <c r="DY29" t="s">
        <v>1093</v>
      </c>
      <c r="DZ29" t="s">
        <v>989</v>
      </c>
      <c r="EA29" t="s">
        <v>1094</v>
      </c>
      <c r="EB29" t="s">
        <v>1095</v>
      </c>
      <c r="EC29" t="s">
        <v>417</v>
      </c>
      <c r="ED29" t="s">
        <v>246</v>
      </c>
      <c r="EE29" t="s">
        <v>787</v>
      </c>
      <c r="EF29" t="s">
        <v>757</v>
      </c>
      <c r="EG29" t="s">
        <v>1096</v>
      </c>
      <c r="EH29" t="s">
        <v>1097</v>
      </c>
      <c r="EI29" t="s">
        <v>351</v>
      </c>
      <c r="EJ29" t="s">
        <v>417</v>
      </c>
      <c r="EK29" t="s">
        <v>246</v>
      </c>
      <c r="EL29" t="s">
        <v>1098</v>
      </c>
      <c r="EM29" t="s">
        <v>792</v>
      </c>
      <c r="EN29" t="s">
        <v>945</v>
      </c>
      <c r="EO29" t="s">
        <v>1099</v>
      </c>
      <c r="EP29" t="s">
        <v>1100</v>
      </c>
      <c r="EQ29" t="s">
        <v>417</v>
      </c>
      <c r="ER29" t="s">
        <v>246</v>
      </c>
      <c r="ES29" t="s">
        <v>994</v>
      </c>
      <c r="ET29" t="s">
        <v>995</v>
      </c>
      <c r="EU29" t="s">
        <v>821</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824</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501</v>
      </c>
      <c r="DT31" t="s">
        <v>1165</v>
      </c>
      <c r="DU31" t="s">
        <v>211</v>
      </c>
      <c r="DV31" t="s">
        <v>1166</v>
      </c>
      <c r="DW31" t="s">
        <v>246</v>
      </c>
      <c r="DX31" t="s">
        <v>500</v>
      </c>
      <c r="DY31" t="s">
        <v>209</v>
      </c>
      <c r="DZ31" t="s">
        <v>501</v>
      </c>
    </row>
    <row r="32" spans="1:158">
      <c r="A32" t="s">
        <v>586</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712</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528</v>
      </c>
      <c r="BW32">
        <v>33</v>
      </c>
      <c r="BY32" t="s">
        <v>174</v>
      </c>
      <c r="BZ32" t="s">
        <v>185</v>
      </c>
      <c r="CA32" t="s">
        <v>185</v>
      </c>
      <c r="CB32" t="s">
        <v>1185</v>
      </c>
      <c r="CC32">
        <v>68</v>
      </c>
      <c r="CE32">
        <v>2012</v>
      </c>
      <c r="CF32" t="s">
        <v>174</v>
      </c>
      <c r="CG32" t="s">
        <v>712</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818</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818</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669</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574</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797</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807</v>
      </c>
      <c r="BL36">
        <v>27</v>
      </c>
      <c r="BN36" t="s">
        <v>174</v>
      </c>
      <c r="BO36" t="s">
        <v>1296</v>
      </c>
      <c r="BP36" t="s">
        <v>1335</v>
      </c>
      <c r="BQ36" t="s">
        <v>1336</v>
      </c>
      <c r="BR36">
        <v>62.77</v>
      </c>
      <c r="BT36">
        <v>2016</v>
      </c>
      <c r="BU36">
        <v>31</v>
      </c>
      <c r="BV36" t="s">
        <v>528</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988</v>
      </c>
      <c r="EG37" t="s">
        <v>265</v>
      </c>
      <c r="EH37" t="s">
        <v>1392</v>
      </c>
      <c r="EI37" t="s">
        <v>1389</v>
      </c>
      <c r="EJ37" t="s">
        <v>1393</v>
      </c>
      <c r="EK37" t="s">
        <v>246</v>
      </c>
      <c r="EL37" t="s">
        <v>1394</v>
      </c>
      <c r="EM37" t="s">
        <v>1395</v>
      </c>
      <c r="EN37" t="s">
        <v>465</v>
      </c>
    </row>
    <row r="38" spans="1:158">
      <c r="A38" t="s">
        <v>826</v>
      </c>
      <c r="B38" t="s">
        <v>211</v>
      </c>
      <c r="C38" t="s">
        <v>267</v>
      </c>
      <c r="D38" t="s">
        <v>827</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676</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908</v>
      </c>
      <c r="DT38" t="s">
        <v>1425</v>
      </c>
      <c r="DU38" t="s">
        <v>255</v>
      </c>
      <c r="DV38" t="s">
        <v>1426</v>
      </c>
      <c r="DW38" t="s">
        <v>246</v>
      </c>
      <c r="DX38" t="s">
        <v>980</v>
      </c>
      <c r="DY38" t="s">
        <v>209</v>
      </c>
      <c r="DZ38" t="s">
        <v>908</v>
      </c>
    </row>
    <row r="39" spans="1:158">
      <c r="A39" t="s">
        <v>470</v>
      </c>
      <c r="B39" t="s">
        <v>211</v>
      </c>
      <c r="C39" t="s">
        <v>471</v>
      </c>
      <c r="D39" t="s">
        <v>472</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969</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821</v>
      </c>
      <c r="EO39" t="s">
        <v>1467</v>
      </c>
      <c r="EP39" t="s">
        <v>1468</v>
      </c>
      <c r="EQ39" t="s">
        <v>1461</v>
      </c>
      <c r="ER39" t="s">
        <v>207</v>
      </c>
      <c r="ES39" t="s">
        <v>988</v>
      </c>
      <c r="ET39" t="s">
        <v>1469</v>
      </c>
      <c r="EU39" t="s">
        <v>465</v>
      </c>
    </row>
    <row r="40" spans="1:158">
      <c r="A40" t="s">
        <v>1470</v>
      </c>
      <c r="B40" t="s">
        <v>507</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969</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821</v>
      </c>
      <c r="EO40" t="s">
        <v>1467</v>
      </c>
      <c r="EP40" t="s">
        <v>1468</v>
      </c>
      <c r="EQ40" t="s">
        <v>1461</v>
      </c>
      <c r="ER40" t="s">
        <v>207</v>
      </c>
      <c r="ES40" t="s">
        <v>988</v>
      </c>
      <c r="ET40" t="s">
        <v>1469</v>
      </c>
      <c r="EU40" t="s">
        <v>465</v>
      </c>
    </row>
    <row r="41" spans="1:158">
      <c r="A41" t="s">
        <v>584</v>
      </c>
      <c r="B41" t="s">
        <v>211</v>
      </c>
      <c r="C41" t="s">
        <v>471</v>
      </c>
      <c r="D41" t="s">
        <v>585</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969</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821</v>
      </c>
      <c r="EO41" t="s">
        <v>1467</v>
      </c>
      <c r="EP41" t="s">
        <v>1468</v>
      </c>
      <c r="EQ41" t="s">
        <v>1461</v>
      </c>
      <c r="ER41" t="s">
        <v>207</v>
      </c>
      <c r="ES41" t="s">
        <v>988</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550</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504</v>
      </c>
      <c r="DY42" t="s">
        <v>209</v>
      </c>
      <c r="DZ42" t="s">
        <v>1497</v>
      </c>
      <c r="EA42" t="s">
        <v>1498</v>
      </c>
      <c r="EB42" t="s">
        <v>1499</v>
      </c>
      <c r="EC42" t="s">
        <v>1500</v>
      </c>
      <c r="ED42" t="s">
        <v>207</v>
      </c>
      <c r="EE42" t="s">
        <v>1501</v>
      </c>
      <c r="EF42" t="s">
        <v>951</v>
      </c>
      <c r="EG42" t="s">
        <v>942</v>
      </c>
      <c r="EH42" t="s">
        <v>1502</v>
      </c>
      <c r="EI42" t="s">
        <v>1503</v>
      </c>
      <c r="EJ42" t="s">
        <v>1496</v>
      </c>
      <c r="EK42" t="s">
        <v>207</v>
      </c>
      <c r="EL42" t="s">
        <v>334</v>
      </c>
      <c r="EM42" t="s">
        <v>988</v>
      </c>
      <c r="EN42" t="s">
        <v>1504</v>
      </c>
    </row>
    <row r="43" spans="1:158">
      <c r="A43" t="s">
        <v>1062</v>
      </c>
      <c r="B43" t="s">
        <v>507</v>
      </c>
      <c r="C43" t="s">
        <v>212</v>
      </c>
      <c r="D43" t="s">
        <v>213</v>
      </c>
      <c r="E43" t="s">
        <v>1505</v>
      </c>
      <c r="F43" t="s">
        <v>1506</v>
      </c>
      <c r="G43">
        <v>9944224485</v>
      </c>
      <c r="H43" t="s">
        <v>164</v>
      </c>
      <c r="I43" t="s">
        <v>1507</v>
      </c>
      <c r="J43" t="s">
        <v>166</v>
      </c>
      <c r="K43" t="s">
        <v>762</v>
      </c>
      <c r="L43" t="s">
        <v>1508</v>
      </c>
      <c r="M43" t="s">
        <v>1509</v>
      </c>
      <c r="N43" t="s">
        <v>174</v>
      </c>
      <c r="O43" t="s">
        <v>1510</v>
      </c>
      <c r="P43" t="s">
        <v>1511</v>
      </c>
      <c r="AI43" t="s">
        <v>1512</v>
      </c>
      <c r="AJ43" t="s">
        <v>1513</v>
      </c>
      <c r="AK43" t="s">
        <v>1514</v>
      </c>
      <c r="AL43">
        <v>55</v>
      </c>
      <c r="AN43">
        <v>2000</v>
      </c>
      <c r="AO43" t="s">
        <v>170</v>
      </c>
      <c r="AV43" t="s">
        <v>174</v>
      </c>
      <c r="AW43" t="s">
        <v>1515</v>
      </c>
      <c r="AX43" t="s">
        <v>1516</v>
      </c>
      <c r="AY43" t="s">
        <v>1517</v>
      </c>
      <c r="AZ43">
        <v>89</v>
      </c>
      <c r="BB43">
        <v>2003</v>
      </c>
      <c r="BC43" t="s">
        <v>174</v>
      </c>
      <c r="BD43" t="s">
        <v>1518</v>
      </c>
      <c r="BE43" t="s">
        <v>1519</v>
      </c>
      <c r="BF43" t="s">
        <v>1520</v>
      </c>
      <c r="BG43">
        <v>71</v>
      </c>
      <c r="BI43">
        <v>2007</v>
      </c>
      <c r="BJ43">
        <v>2</v>
      </c>
      <c r="BL43">
        <v>9</v>
      </c>
      <c r="BN43" t="s">
        <v>174</v>
      </c>
      <c r="BO43" t="s">
        <v>1521</v>
      </c>
      <c r="BP43" t="s">
        <v>1522</v>
      </c>
      <c r="BQ43" t="s">
        <v>1523</v>
      </c>
      <c r="BR43">
        <v>84</v>
      </c>
      <c r="BS43">
        <v>8.4</v>
      </c>
      <c r="BT43">
        <v>2009</v>
      </c>
      <c r="BU43">
        <v>14</v>
      </c>
      <c r="BW43">
        <v>47</v>
      </c>
      <c r="BY43" t="s">
        <v>170</v>
      </c>
      <c r="CF43" t="s">
        <v>174</v>
      </c>
      <c r="CG43" t="s">
        <v>213</v>
      </c>
      <c r="CH43" t="s">
        <v>1524</v>
      </c>
      <c r="CI43" t="s">
        <v>193</v>
      </c>
      <c r="CJ43">
        <v>2015</v>
      </c>
      <c r="CL43" t="s">
        <v>174</v>
      </c>
      <c r="CM43" t="s">
        <v>1525</v>
      </c>
      <c r="CN43" t="s">
        <v>174</v>
      </c>
      <c r="CO43" t="s">
        <v>1526</v>
      </c>
      <c r="CP43" t="s">
        <v>1527</v>
      </c>
      <c r="CQ43" t="s">
        <v>174</v>
      </c>
      <c r="CR43" t="s">
        <v>1528</v>
      </c>
      <c r="CS43">
        <v>10</v>
      </c>
      <c r="CT43">
        <v>10</v>
      </c>
      <c r="CU43" t="s">
        <v>1529</v>
      </c>
      <c r="CV43" t="s">
        <v>170</v>
      </c>
      <c r="CZ43" t="s">
        <v>174</v>
      </c>
      <c r="DA43" t="s">
        <v>1530</v>
      </c>
      <c r="DB43" t="s">
        <v>1531</v>
      </c>
      <c r="DC43" t="s">
        <v>1532</v>
      </c>
      <c r="DD43" t="s">
        <v>170</v>
      </c>
      <c r="DF43" t="s">
        <v>170</v>
      </c>
      <c r="DL43" t="s">
        <v>174</v>
      </c>
      <c r="DM43" t="s">
        <v>1526</v>
      </c>
      <c r="DN43" t="s">
        <v>174</v>
      </c>
      <c r="DO43" t="s">
        <v>1533</v>
      </c>
      <c r="DP43" t="s">
        <v>1534</v>
      </c>
      <c r="DQ43" t="s">
        <v>202</v>
      </c>
      <c r="DR43" t="str">
        <f>HYPERLINK("https://nconnect.nicmar.ac.in/pdf/88_resume_1771465920.pdf/Y2FyZWVy","View Resume")</f>
        <v>0</v>
      </c>
      <c r="DS43" t="s">
        <v>1535</v>
      </c>
      <c r="DT43" t="s">
        <v>1536</v>
      </c>
      <c r="DU43" t="s">
        <v>1537</v>
      </c>
      <c r="DV43" t="s">
        <v>417</v>
      </c>
      <c r="DW43" t="s">
        <v>246</v>
      </c>
      <c r="DX43" t="s">
        <v>247</v>
      </c>
      <c r="DY43" t="s">
        <v>209</v>
      </c>
      <c r="DZ43" t="s">
        <v>821</v>
      </c>
      <c r="EA43" t="s">
        <v>1538</v>
      </c>
      <c r="EB43" t="s">
        <v>1539</v>
      </c>
      <c r="EC43" t="s">
        <v>1540</v>
      </c>
      <c r="ED43" t="s">
        <v>246</v>
      </c>
      <c r="EE43" t="s">
        <v>757</v>
      </c>
      <c r="EF43" t="s">
        <v>247</v>
      </c>
      <c r="EG43" t="s">
        <v>1026</v>
      </c>
      <c r="EH43" t="s">
        <v>1541</v>
      </c>
      <c r="EI43" t="s">
        <v>1539</v>
      </c>
      <c r="EJ43" t="s">
        <v>1542</v>
      </c>
      <c r="EK43" t="s">
        <v>246</v>
      </c>
      <c r="EL43" t="s">
        <v>1543</v>
      </c>
      <c r="EM43" t="s">
        <v>1386</v>
      </c>
      <c r="EN43" t="s">
        <v>344</v>
      </c>
      <c r="EO43" t="s">
        <v>1544</v>
      </c>
      <c r="EP43" t="s">
        <v>1545</v>
      </c>
      <c r="EQ43" t="s">
        <v>1546</v>
      </c>
      <c r="ER43" t="s">
        <v>246</v>
      </c>
      <c r="ES43" t="s">
        <v>427</v>
      </c>
      <c r="ET43" t="s">
        <v>1547</v>
      </c>
      <c r="EU43" t="s">
        <v>1548</v>
      </c>
    </row>
    <row r="44" spans="1:158">
      <c r="A44" t="s">
        <v>266</v>
      </c>
      <c r="B44" t="s">
        <v>211</v>
      </c>
      <c r="C44" t="s">
        <v>267</v>
      </c>
      <c r="D44" t="s">
        <v>268</v>
      </c>
      <c r="E44" t="s">
        <v>1549</v>
      </c>
      <c r="F44" t="s">
        <v>1550</v>
      </c>
      <c r="G44">
        <v>9177096356</v>
      </c>
      <c r="H44" t="s">
        <v>164</v>
      </c>
      <c r="I44" t="s">
        <v>1551</v>
      </c>
      <c r="J44" t="s">
        <v>166</v>
      </c>
      <c r="K44" t="s">
        <v>1552</v>
      </c>
      <c r="L44" t="s">
        <v>1553</v>
      </c>
      <c r="M44" t="s">
        <v>1554</v>
      </c>
      <c r="N44" t="s">
        <v>170</v>
      </c>
      <c r="AI44" t="s">
        <v>1555</v>
      </c>
      <c r="AJ44" t="s">
        <v>1223</v>
      </c>
      <c r="AK44" t="s">
        <v>1556</v>
      </c>
      <c r="AL44">
        <v>77</v>
      </c>
      <c r="AN44">
        <v>1998</v>
      </c>
      <c r="AO44" t="s">
        <v>174</v>
      </c>
      <c r="AP44" t="s">
        <v>1557</v>
      </c>
      <c r="AQ44" t="s">
        <v>1226</v>
      </c>
      <c r="AR44" t="s">
        <v>1558</v>
      </c>
      <c r="AS44">
        <v>80</v>
      </c>
      <c r="AU44">
        <v>2000</v>
      </c>
      <c r="AV44" t="s">
        <v>170</v>
      </c>
      <c r="BC44" t="s">
        <v>174</v>
      </c>
      <c r="BD44" t="s">
        <v>1559</v>
      </c>
      <c r="BE44" t="s">
        <v>1560</v>
      </c>
      <c r="BF44" t="s">
        <v>1561</v>
      </c>
      <c r="BG44">
        <v>74.16</v>
      </c>
      <c r="BI44">
        <v>2004</v>
      </c>
      <c r="BJ44">
        <v>19</v>
      </c>
      <c r="BK44" t="s">
        <v>1562</v>
      </c>
      <c r="BL44">
        <v>11</v>
      </c>
      <c r="BN44" t="s">
        <v>174</v>
      </c>
      <c r="BO44" t="s">
        <v>1560</v>
      </c>
      <c r="BP44" t="s">
        <v>1563</v>
      </c>
      <c r="BQ44" t="s">
        <v>296</v>
      </c>
      <c r="BR44">
        <v>63.3</v>
      </c>
      <c r="BT44">
        <v>2006</v>
      </c>
      <c r="BU44">
        <v>31</v>
      </c>
      <c r="BV44" t="s">
        <v>1564</v>
      </c>
      <c r="BW44">
        <v>33</v>
      </c>
      <c r="BY44" t="s">
        <v>174</v>
      </c>
      <c r="BZ44" t="s">
        <v>1560</v>
      </c>
      <c r="CA44" t="s">
        <v>1565</v>
      </c>
      <c r="CB44" t="s">
        <v>1566</v>
      </c>
      <c r="CC44">
        <v>68.5</v>
      </c>
      <c r="CE44">
        <v>2009</v>
      </c>
      <c r="CF44" t="s">
        <v>174</v>
      </c>
      <c r="CG44" t="s">
        <v>1567</v>
      </c>
      <c r="CH44" t="s">
        <v>1560</v>
      </c>
      <c r="CI44" t="s">
        <v>193</v>
      </c>
      <c r="CJ44">
        <v>2013</v>
      </c>
      <c r="CL44" t="s">
        <v>170</v>
      </c>
      <c r="CN44" t="s">
        <v>174</v>
      </c>
      <c r="CO44" t="s">
        <v>1568</v>
      </c>
      <c r="CP44" t="s">
        <v>1569</v>
      </c>
      <c r="CQ44" t="s">
        <v>174</v>
      </c>
      <c r="CR44">
        <v>4</v>
      </c>
      <c r="CS44">
        <v>4</v>
      </c>
      <c r="CT44">
        <v>34</v>
      </c>
      <c r="CU44" t="s">
        <v>1570</v>
      </c>
      <c r="CV44" t="s">
        <v>174</v>
      </c>
      <c r="CW44" t="s">
        <v>1571</v>
      </c>
      <c r="CX44" t="s">
        <v>193</v>
      </c>
      <c r="CY44">
        <v>2026</v>
      </c>
      <c r="CZ44" t="s">
        <v>174</v>
      </c>
      <c r="DA44" t="s">
        <v>1572</v>
      </c>
      <c r="DB44" t="s">
        <v>1573</v>
      </c>
      <c r="DC44" t="s">
        <v>1574</v>
      </c>
      <c r="DD44" t="s">
        <v>174</v>
      </c>
      <c r="DE44" t="s">
        <v>1575</v>
      </c>
      <c r="DF44" t="s">
        <v>174</v>
      </c>
      <c r="DG44">
        <v>11</v>
      </c>
      <c r="DH44">
        <v>1</v>
      </c>
      <c r="DI44">
        <v>2</v>
      </c>
      <c r="DJ44">
        <v>1</v>
      </c>
      <c r="DK44">
        <v>8</v>
      </c>
      <c r="DL44" t="s">
        <v>174</v>
      </c>
      <c r="DM44" t="s">
        <v>1576</v>
      </c>
      <c r="DN44" t="s">
        <v>170</v>
      </c>
      <c r="DP44" t="s">
        <v>1577</v>
      </c>
      <c r="DQ44" t="str">
        <f>HYPERLINK("https://nconnect.nicmar.ac.in/storage/profile/69993803e7de4.png","Download")</f>
        <v>0</v>
      </c>
      <c r="DR44" t="str">
        <f>HYPERLINK("https://nconnect.nicmar.ac.in/pdf/9_resume_1771472117.pdf/Y2FyZWVy","View Resume")</f>
        <v>0</v>
      </c>
      <c r="DS44" t="s">
        <v>1578</v>
      </c>
      <c r="DT44" t="s">
        <v>1579</v>
      </c>
      <c r="DU44" t="s">
        <v>1580</v>
      </c>
      <c r="DV44" t="s">
        <v>1581</v>
      </c>
      <c r="DW44" t="s">
        <v>246</v>
      </c>
      <c r="DX44" t="s">
        <v>820</v>
      </c>
      <c r="DY44" t="s">
        <v>209</v>
      </c>
      <c r="DZ44" t="s">
        <v>344</v>
      </c>
      <c r="EA44" t="s">
        <v>1582</v>
      </c>
      <c r="EB44" t="s">
        <v>507</v>
      </c>
      <c r="EC44" t="s">
        <v>1583</v>
      </c>
      <c r="ED44" t="s">
        <v>246</v>
      </c>
      <c r="EE44" t="s">
        <v>1584</v>
      </c>
      <c r="EF44" t="s">
        <v>820</v>
      </c>
      <c r="EG44" t="s">
        <v>1215</v>
      </c>
      <c r="EH44" t="s">
        <v>1585</v>
      </c>
      <c r="EI44" t="s">
        <v>1586</v>
      </c>
      <c r="EJ44" t="s">
        <v>462</v>
      </c>
      <c r="EK44" t="s">
        <v>246</v>
      </c>
      <c r="EL44" t="s">
        <v>1587</v>
      </c>
      <c r="EM44" t="s">
        <v>1588</v>
      </c>
      <c r="EN44" t="s">
        <v>870</v>
      </c>
      <c r="EO44" t="s">
        <v>1582</v>
      </c>
      <c r="EP44" t="s">
        <v>211</v>
      </c>
      <c r="EQ44" t="s">
        <v>462</v>
      </c>
      <c r="ER44" t="s">
        <v>246</v>
      </c>
      <c r="ES44" t="s">
        <v>1589</v>
      </c>
      <c r="ET44" t="s">
        <v>1590</v>
      </c>
      <c r="EU44" t="s">
        <v>1591</v>
      </c>
      <c r="EV44" t="s">
        <v>1592</v>
      </c>
      <c r="EW44" t="s">
        <v>211</v>
      </c>
      <c r="EX44" t="s">
        <v>1583</v>
      </c>
      <c r="EY44" t="s">
        <v>246</v>
      </c>
      <c r="EZ44" t="s">
        <v>1593</v>
      </c>
      <c r="FA44" t="s">
        <v>1594</v>
      </c>
      <c r="FB44" t="s">
        <v>1595</v>
      </c>
    </row>
    <row r="45" spans="1:158">
      <c r="A45" t="s">
        <v>295</v>
      </c>
      <c r="B45" t="s">
        <v>211</v>
      </c>
      <c r="C45" t="s">
        <v>267</v>
      </c>
      <c r="D45" t="s">
        <v>296</v>
      </c>
      <c r="E45" t="s">
        <v>1549</v>
      </c>
      <c r="F45" t="s">
        <v>1550</v>
      </c>
      <c r="G45">
        <v>9177096356</v>
      </c>
      <c r="H45" t="s">
        <v>164</v>
      </c>
      <c r="I45" t="s">
        <v>1551</v>
      </c>
      <c r="J45" t="s">
        <v>166</v>
      </c>
      <c r="K45" t="s">
        <v>1552</v>
      </c>
      <c r="L45" t="s">
        <v>1553</v>
      </c>
      <c r="M45" t="s">
        <v>1554</v>
      </c>
      <c r="N45" t="s">
        <v>170</v>
      </c>
      <c r="AI45" t="s">
        <v>1555</v>
      </c>
      <c r="AJ45" t="s">
        <v>1223</v>
      </c>
      <c r="AK45" t="s">
        <v>1556</v>
      </c>
      <c r="AL45">
        <v>77</v>
      </c>
      <c r="AN45">
        <v>1998</v>
      </c>
      <c r="AO45" t="s">
        <v>174</v>
      </c>
      <c r="AP45" t="s">
        <v>1557</v>
      </c>
      <c r="AQ45" t="s">
        <v>1226</v>
      </c>
      <c r="AR45" t="s">
        <v>1558</v>
      </c>
      <c r="AS45">
        <v>80</v>
      </c>
      <c r="AU45">
        <v>2000</v>
      </c>
      <c r="AV45" t="s">
        <v>170</v>
      </c>
      <c r="BC45" t="s">
        <v>174</v>
      </c>
      <c r="BD45" t="s">
        <v>1559</v>
      </c>
      <c r="BE45" t="s">
        <v>1560</v>
      </c>
      <c r="BF45" t="s">
        <v>1561</v>
      </c>
      <c r="BG45">
        <v>74.16</v>
      </c>
      <c r="BI45">
        <v>2004</v>
      </c>
      <c r="BJ45">
        <v>19</v>
      </c>
      <c r="BK45" t="s">
        <v>1562</v>
      </c>
      <c r="BL45">
        <v>11</v>
      </c>
      <c r="BN45" t="s">
        <v>174</v>
      </c>
      <c r="BO45" t="s">
        <v>1560</v>
      </c>
      <c r="BP45" t="s">
        <v>1563</v>
      </c>
      <c r="BQ45" t="s">
        <v>296</v>
      </c>
      <c r="BR45">
        <v>63.3</v>
      </c>
      <c r="BT45">
        <v>2006</v>
      </c>
      <c r="BU45">
        <v>31</v>
      </c>
      <c r="BV45" t="s">
        <v>1564</v>
      </c>
      <c r="BW45">
        <v>33</v>
      </c>
      <c r="BY45" t="s">
        <v>174</v>
      </c>
      <c r="BZ45" t="s">
        <v>1560</v>
      </c>
      <c r="CA45" t="s">
        <v>1565</v>
      </c>
      <c r="CB45" t="s">
        <v>1566</v>
      </c>
      <c r="CC45">
        <v>68.5</v>
      </c>
      <c r="CE45">
        <v>2009</v>
      </c>
      <c r="CF45" t="s">
        <v>174</v>
      </c>
      <c r="CG45" t="s">
        <v>1567</v>
      </c>
      <c r="CH45" t="s">
        <v>1560</v>
      </c>
      <c r="CI45" t="s">
        <v>193</v>
      </c>
      <c r="CJ45">
        <v>2013</v>
      </c>
      <c r="CL45" t="s">
        <v>170</v>
      </c>
      <c r="CN45" t="s">
        <v>174</v>
      </c>
      <c r="CO45" t="s">
        <v>1568</v>
      </c>
      <c r="CP45" t="s">
        <v>1569</v>
      </c>
      <c r="CQ45" t="s">
        <v>174</v>
      </c>
      <c r="CR45">
        <v>4</v>
      </c>
      <c r="CS45">
        <v>4</v>
      </c>
      <c r="CT45">
        <v>34</v>
      </c>
      <c r="CU45" t="s">
        <v>1570</v>
      </c>
      <c r="CV45" t="s">
        <v>174</v>
      </c>
      <c r="CW45" t="s">
        <v>1571</v>
      </c>
      <c r="CX45" t="s">
        <v>193</v>
      </c>
      <c r="CY45">
        <v>2026</v>
      </c>
      <c r="CZ45" t="s">
        <v>174</v>
      </c>
      <c r="DA45" t="s">
        <v>1572</v>
      </c>
      <c r="DB45" t="s">
        <v>1573</v>
      </c>
      <c r="DC45" t="s">
        <v>1574</v>
      </c>
      <c r="DD45" t="s">
        <v>174</v>
      </c>
      <c r="DE45" t="s">
        <v>1575</v>
      </c>
      <c r="DF45" t="s">
        <v>174</v>
      </c>
      <c r="DG45">
        <v>11</v>
      </c>
      <c r="DH45">
        <v>1</v>
      </c>
      <c r="DI45">
        <v>2</v>
      </c>
      <c r="DJ45">
        <v>1</v>
      </c>
      <c r="DK45">
        <v>8</v>
      </c>
      <c r="DL45" t="s">
        <v>174</v>
      </c>
      <c r="DM45" t="s">
        <v>1576</v>
      </c>
      <c r="DN45" t="s">
        <v>170</v>
      </c>
      <c r="DP45" t="s">
        <v>1577</v>
      </c>
      <c r="DQ45" t="str">
        <f>HYPERLINK("https://nconnect.nicmar.ac.in/storage/profile/69993803e7de4.png","Download")</f>
        <v>0</v>
      </c>
      <c r="DR45" t="str">
        <f>HYPERLINK("https://nconnect.nicmar.ac.in/pdf/9_resume_1771472117.pdf/Y2FyZWVy","View Resume")</f>
        <v>0</v>
      </c>
      <c r="DS45" t="s">
        <v>1578</v>
      </c>
      <c r="DT45" t="s">
        <v>1579</v>
      </c>
      <c r="DU45" t="s">
        <v>1580</v>
      </c>
      <c r="DV45" t="s">
        <v>1581</v>
      </c>
      <c r="DW45" t="s">
        <v>246</v>
      </c>
      <c r="DX45" t="s">
        <v>820</v>
      </c>
      <c r="DY45" t="s">
        <v>209</v>
      </c>
      <c r="DZ45" t="s">
        <v>344</v>
      </c>
      <c r="EA45" t="s">
        <v>1582</v>
      </c>
      <c r="EB45" t="s">
        <v>507</v>
      </c>
      <c r="EC45" t="s">
        <v>1583</v>
      </c>
      <c r="ED45" t="s">
        <v>246</v>
      </c>
      <c r="EE45" t="s">
        <v>1584</v>
      </c>
      <c r="EF45" t="s">
        <v>820</v>
      </c>
      <c r="EG45" t="s">
        <v>1215</v>
      </c>
      <c r="EH45" t="s">
        <v>1585</v>
      </c>
      <c r="EI45" t="s">
        <v>1586</v>
      </c>
      <c r="EJ45" t="s">
        <v>462</v>
      </c>
      <c r="EK45" t="s">
        <v>246</v>
      </c>
      <c r="EL45" t="s">
        <v>1587</v>
      </c>
      <c r="EM45" t="s">
        <v>1588</v>
      </c>
      <c r="EN45" t="s">
        <v>870</v>
      </c>
      <c r="EO45" t="s">
        <v>1582</v>
      </c>
      <c r="EP45" t="s">
        <v>211</v>
      </c>
      <c r="EQ45" t="s">
        <v>462</v>
      </c>
      <c r="ER45" t="s">
        <v>246</v>
      </c>
      <c r="ES45" t="s">
        <v>1589</v>
      </c>
      <c r="ET45" t="s">
        <v>1590</v>
      </c>
      <c r="EU45" t="s">
        <v>1591</v>
      </c>
      <c r="EV45" t="s">
        <v>1592</v>
      </c>
      <c r="EW45" t="s">
        <v>211</v>
      </c>
      <c r="EX45" t="s">
        <v>1583</v>
      </c>
      <c r="EY45" t="s">
        <v>246</v>
      </c>
      <c r="EZ45" t="s">
        <v>1593</v>
      </c>
      <c r="FA45" t="s">
        <v>1594</v>
      </c>
      <c r="FB45" t="s">
        <v>1595</v>
      </c>
    </row>
    <row r="46" spans="1:158">
      <c r="A46" t="s">
        <v>506</v>
      </c>
      <c r="B46" t="s">
        <v>507</v>
      </c>
      <c r="C46" t="s">
        <v>267</v>
      </c>
      <c r="D46" t="s">
        <v>508</v>
      </c>
      <c r="E46" t="s">
        <v>1596</v>
      </c>
      <c r="F46" t="s">
        <v>1597</v>
      </c>
      <c r="G46">
        <v>8686070425</v>
      </c>
      <c r="H46" t="s">
        <v>164</v>
      </c>
      <c r="I46" t="s">
        <v>1598</v>
      </c>
      <c r="J46" t="s">
        <v>166</v>
      </c>
      <c r="K46" t="s">
        <v>1599</v>
      </c>
      <c r="L46" t="s">
        <v>1600</v>
      </c>
      <c r="M46" t="s">
        <v>1601</v>
      </c>
      <c r="N46" t="s">
        <v>170</v>
      </c>
      <c r="AI46" t="s">
        <v>1602</v>
      </c>
      <c r="AJ46" t="s">
        <v>1603</v>
      </c>
      <c r="AK46" t="s">
        <v>1604</v>
      </c>
      <c r="AL46">
        <v>66.6</v>
      </c>
      <c r="AN46">
        <v>1994</v>
      </c>
      <c r="AO46" t="s">
        <v>174</v>
      </c>
      <c r="AP46" t="s">
        <v>1605</v>
      </c>
      <c r="AQ46" t="s">
        <v>1606</v>
      </c>
      <c r="AR46" t="s">
        <v>1607</v>
      </c>
      <c r="AS46">
        <v>74</v>
      </c>
      <c r="AU46">
        <v>1997</v>
      </c>
      <c r="AV46" t="s">
        <v>170</v>
      </c>
      <c r="BC46" t="s">
        <v>174</v>
      </c>
      <c r="BD46" t="s">
        <v>1608</v>
      </c>
      <c r="BE46" t="s">
        <v>1609</v>
      </c>
      <c r="BF46" t="s">
        <v>1610</v>
      </c>
      <c r="BG46">
        <v>52</v>
      </c>
      <c r="BI46">
        <v>2002</v>
      </c>
      <c r="BJ46">
        <v>19</v>
      </c>
      <c r="BK46" t="s">
        <v>1611</v>
      </c>
      <c r="BL46">
        <v>24</v>
      </c>
      <c r="BN46" t="s">
        <v>174</v>
      </c>
      <c r="BO46" t="s">
        <v>1612</v>
      </c>
      <c r="BP46" t="s">
        <v>1613</v>
      </c>
      <c r="BQ46" t="s">
        <v>1614</v>
      </c>
      <c r="BR46">
        <v>78.5</v>
      </c>
      <c r="BT46">
        <v>2011</v>
      </c>
      <c r="BU46">
        <v>31</v>
      </c>
      <c r="BV46" t="s">
        <v>1615</v>
      </c>
      <c r="BW46">
        <v>23</v>
      </c>
      <c r="BY46" t="s">
        <v>170</v>
      </c>
      <c r="CF46" t="s">
        <v>174</v>
      </c>
      <c r="CG46" t="s">
        <v>1616</v>
      </c>
      <c r="CH46" t="s">
        <v>1617</v>
      </c>
      <c r="CI46" t="s">
        <v>193</v>
      </c>
      <c r="CJ46">
        <v>2021</v>
      </c>
      <c r="CL46" t="s">
        <v>174</v>
      </c>
      <c r="CN46" t="s">
        <v>174</v>
      </c>
      <c r="CO46" t="s">
        <v>1618</v>
      </c>
      <c r="CP46" t="s">
        <v>611</v>
      </c>
      <c r="CQ46" t="s">
        <v>174</v>
      </c>
      <c r="CR46">
        <v>0</v>
      </c>
      <c r="CS46">
        <v>12</v>
      </c>
      <c r="CT46">
        <v>8</v>
      </c>
      <c r="CU46" t="s">
        <v>1619</v>
      </c>
      <c r="CV46" t="s">
        <v>170</v>
      </c>
      <c r="CZ46" t="s">
        <v>170</v>
      </c>
      <c r="DC46" t="s">
        <v>1620</v>
      </c>
      <c r="DD46" t="s">
        <v>174</v>
      </c>
      <c r="DE46" t="s">
        <v>1621</v>
      </c>
      <c r="DF46" t="s">
        <v>170</v>
      </c>
      <c r="DL46" t="s">
        <v>174</v>
      </c>
      <c r="DM46" t="s">
        <v>1618</v>
      </c>
      <c r="DN46" t="s">
        <v>170</v>
      </c>
      <c r="DP46" t="s">
        <v>1622</v>
      </c>
      <c r="DQ46" t="s">
        <v>202</v>
      </c>
      <c r="DR46" t="str">
        <f>HYPERLINK("https://nconnect.nicmar.ac.in/pdf/91_resume_1771473884.pdf/Y2FyZWVy","View Resume")</f>
        <v>0</v>
      </c>
      <c r="DS46" t="s">
        <v>1623</v>
      </c>
      <c r="DT46" t="s">
        <v>1624</v>
      </c>
      <c r="DU46" t="s">
        <v>1625</v>
      </c>
      <c r="DV46" t="s">
        <v>1626</v>
      </c>
      <c r="DW46" t="s">
        <v>246</v>
      </c>
      <c r="DX46" t="s">
        <v>901</v>
      </c>
      <c r="DY46" t="s">
        <v>209</v>
      </c>
      <c r="DZ46" t="s">
        <v>265</v>
      </c>
      <c r="EA46" t="s">
        <v>1627</v>
      </c>
      <c r="EB46" t="s">
        <v>1628</v>
      </c>
      <c r="EC46" t="s">
        <v>1629</v>
      </c>
      <c r="ED46" t="s">
        <v>246</v>
      </c>
      <c r="EE46" t="s">
        <v>994</v>
      </c>
      <c r="EF46" t="s">
        <v>995</v>
      </c>
      <c r="EG46" t="s">
        <v>248</v>
      </c>
      <c r="EH46" t="s">
        <v>1630</v>
      </c>
      <c r="EI46" t="s">
        <v>1628</v>
      </c>
      <c r="EJ46" t="s">
        <v>1629</v>
      </c>
      <c r="EK46" t="s">
        <v>246</v>
      </c>
      <c r="EL46" t="s">
        <v>504</v>
      </c>
      <c r="EM46" t="s">
        <v>423</v>
      </c>
      <c r="EN46" t="s">
        <v>501</v>
      </c>
      <c r="EO46" t="s">
        <v>1631</v>
      </c>
      <c r="EP46" t="s">
        <v>255</v>
      </c>
      <c r="EQ46" t="s">
        <v>1629</v>
      </c>
      <c r="ER46" t="s">
        <v>246</v>
      </c>
      <c r="ES46" t="s">
        <v>1501</v>
      </c>
      <c r="ET46" t="s">
        <v>504</v>
      </c>
      <c r="EU46" t="s">
        <v>501</v>
      </c>
      <c r="EV46" t="s">
        <v>1632</v>
      </c>
      <c r="EW46" t="s">
        <v>255</v>
      </c>
      <c r="EX46" t="s">
        <v>1629</v>
      </c>
      <c r="EY46" t="s">
        <v>246</v>
      </c>
      <c r="EZ46" t="s">
        <v>987</v>
      </c>
      <c r="FA46" t="s">
        <v>1633</v>
      </c>
      <c r="FB46" t="s">
        <v>570</v>
      </c>
    </row>
    <row r="47" spans="1:158">
      <c r="A47" t="s">
        <v>266</v>
      </c>
      <c r="B47" t="s">
        <v>211</v>
      </c>
      <c r="C47" t="s">
        <v>267</v>
      </c>
      <c r="D47" t="s">
        <v>268</v>
      </c>
      <c r="E47" t="s">
        <v>1634</v>
      </c>
      <c r="F47" t="s">
        <v>1635</v>
      </c>
      <c r="G47">
        <v>9760790335</v>
      </c>
      <c r="H47" t="s">
        <v>164</v>
      </c>
      <c r="I47" t="s">
        <v>1636</v>
      </c>
      <c r="J47" t="s">
        <v>217</v>
      </c>
      <c r="K47" t="s">
        <v>1637</v>
      </c>
      <c r="L47" t="s">
        <v>1638</v>
      </c>
      <c r="M47" t="s">
        <v>1639</v>
      </c>
      <c r="N47" t="s">
        <v>170</v>
      </c>
      <c r="AI47" t="s">
        <v>1640</v>
      </c>
      <c r="AJ47" t="s">
        <v>1641</v>
      </c>
      <c r="AK47" t="s">
        <v>1642</v>
      </c>
      <c r="AL47">
        <v>78</v>
      </c>
      <c r="AN47">
        <v>2009</v>
      </c>
      <c r="AO47" t="s">
        <v>174</v>
      </c>
      <c r="AP47" t="s">
        <v>1643</v>
      </c>
      <c r="AQ47" t="s">
        <v>1641</v>
      </c>
      <c r="AR47" t="s">
        <v>1644</v>
      </c>
      <c r="AS47">
        <v>62</v>
      </c>
      <c r="AU47">
        <v>2012</v>
      </c>
      <c r="AV47" t="s">
        <v>170</v>
      </c>
      <c r="BC47" t="s">
        <v>174</v>
      </c>
      <c r="BD47" t="s">
        <v>1645</v>
      </c>
      <c r="BE47" t="s">
        <v>1641</v>
      </c>
      <c r="BF47" t="s">
        <v>1646</v>
      </c>
      <c r="BG47">
        <v>74</v>
      </c>
      <c r="BI47">
        <v>2016</v>
      </c>
      <c r="BJ47">
        <v>19</v>
      </c>
      <c r="BK47" t="s">
        <v>1647</v>
      </c>
      <c r="BL47">
        <v>27</v>
      </c>
      <c r="BN47" t="s">
        <v>174</v>
      </c>
      <c r="BO47" t="s">
        <v>1645</v>
      </c>
      <c r="BP47" t="s">
        <v>1641</v>
      </c>
      <c r="BQ47" t="s">
        <v>1648</v>
      </c>
      <c r="BR47">
        <v>72</v>
      </c>
      <c r="BT47">
        <v>2020</v>
      </c>
      <c r="BU47">
        <v>31</v>
      </c>
      <c r="BV47" t="s">
        <v>528</v>
      </c>
      <c r="BW47">
        <v>32</v>
      </c>
      <c r="BY47" t="s">
        <v>170</v>
      </c>
      <c r="CF47" t="s">
        <v>174</v>
      </c>
      <c r="CG47" t="s">
        <v>1649</v>
      </c>
      <c r="CH47" t="s">
        <v>1650</v>
      </c>
      <c r="CI47" t="s">
        <v>193</v>
      </c>
      <c r="CJ47">
        <v>2025</v>
      </c>
      <c r="CL47" t="s">
        <v>174</v>
      </c>
      <c r="CM47" t="s">
        <v>1651</v>
      </c>
      <c r="CN47" t="s">
        <v>170</v>
      </c>
      <c r="CP47" t="s">
        <v>1642</v>
      </c>
      <c r="CQ47" t="s">
        <v>174</v>
      </c>
      <c r="CR47">
        <v>2</v>
      </c>
      <c r="CS47">
        <v>0</v>
      </c>
      <c r="CT47">
        <v>0</v>
      </c>
      <c r="CU47" t="s">
        <v>1652</v>
      </c>
      <c r="CV47" t="s">
        <v>170</v>
      </c>
      <c r="CZ47" t="s">
        <v>170</v>
      </c>
      <c r="DB47" t="s">
        <v>1653</v>
      </c>
      <c r="DC47" t="s">
        <v>1654</v>
      </c>
      <c r="DD47" t="s">
        <v>174</v>
      </c>
      <c r="DE47" t="s">
        <v>1655</v>
      </c>
      <c r="DF47" t="s">
        <v>170</v>
      </c>
      <c r="DL47" t="s">
        <v>170</v>
      </c>
      <c r="DN47" t="s">
        <v>170</v>
      </c>
      <c r="DP47" t="s">
        <v>1656</v>
      </c>
      <c r="DQ47" t="s">
        <v>202</v>
      </c>
      <c r="DR47" t="str">
        <f>HYPERLINK("https://nconnect.nicmar.ac.in/pdf/101_resume_1771477688.pdf/Y2FyZWVy","View Resume")</f>
        <v>0</v>
      </c>
      <c r="DS47" t="s">
        <v>292</v>
      </c>
    </row>
    <row r="48" spans="1:158">
      <c r="A48" t="s">
        <v>266</v>
      </c>
      <c r="B48" t="s">
        <v>211</v>
      </c>
      <c r="C48" t="s">
        <v>267</v>
      </c>
      <c r="D48" t="s">
        <v>268</v>
      </c>
      <c r="E48" t="s">
        <v>1657</v>
      </c>
      <c r="F48" t="s">
        <v>1658</v>
      </c>
      <c r="G48">
        <v>9914629263</v>
      </c>
      <c r="H48" t="s">
        <v>164</v>
      </c>
      <c r="I48" t="s">
        <v>1659</v>
      </c>
      <c r="J48" t="s">
        <v>166</v>
      </c>
      <c r="K48" t="s">
        <v>797</v>
      </c>
      <c r="L48" t="s">
        <v>1660</v>
      </c>
      <c r="M48" t="s">
        <v>1661</v>
      </c>
      <c r="N48" t="s">
        <v>170</v>
      </c>
      <c r="AI48" t="s">
        <v>1662</v>
      </c>
      <c r="AJ48" t="s">
        <v>1663</v>
      </c>
      <c r="AK48" t="s">
        <v>1254</v>
      </c>
      <c r="AL48">
        <v>73.67</v>
      </c>
      <c r="AN48">
        <v>2006</v>
      </c>
      <c r="AO48" t="s">
        <v>174</v>
      </c>
      <c r="AP48" t="s">
        <v>1664</v>
      </c>
      <c r="AQ48" t="s">
        <v>1663</v>
      </c>
      <c r="AR48" t="s">
        <v>1074</v>
      </c>
      <c r="AS48">
        <v>62.92</v>
      </c>
      <c r="AU48">
        <v>2008</v>
      </c>
      <c r="AV48" t="s">
        <v>170</v>
      </c>
      <c r="BC48" t="s">
        <v>174</v>
      </c>
      <c r="BD48" t="s">
        <v>1665</v>
      </c>
      <c r="BE48" t="s">
        <v>1666</v>
      </c>
      <c r="BF48" t="s">
        <v>1667</v>
      </c>
      <c r="BG48">
        <v>70.11</v>
      </c>
      <c r="BI48">
        <v>2012</v>
      </c>
      <c r="BJ48">
        <v>19</v>
      </c>
      <c r="BK48" t="s">
        <v>1668</v>
      </c>
      <c r="BL48">
        <v>34</v>
      </c>
      <c r="BN48" t="s">
        <v>174</v>
      </c>
      <c r="BO48" t="s">
        <v>1669</v>
      </c>
      <c r="BP48" t="s">
        <v>1670</v>
      </c>
      <c r="BQ48" t="s">
        <v>1667</v>
      </c>
      <c r="BR48">
        <v>88.3</v>
      </c>
      <c r="BS48">
        <v>8.83</v>
      </c>
      <c r="BT48">
        <v>2016</v>
      </c>
      <c r="BU48">
        <v>31</v>
      </c>
      <c r="BV48" t="s">
        <v>1671</v>
      </c>
      <c r="BW48">
        <v>34</v>
      </c>
      <c r="BY48" t="s">
        <v>170</v>
      </c>
      <c r="CF48" t="s">
        <v>174</v>
      </c>
      <c r="CG48" t="s">
        <v>1672</v>
      </c>
      <c r="CH48" t="s">
        <v>1673</v>
      </c>
      <c r="CI48" t="s">
        <v>193</v>
      </c>
      <c r="CJ48">
        <v>2023</v>
      </c>
      <c r="CL48" t="s">
        <v>170</v>
      </c>
      <c r="CN48" t="s">
        <v>174</v>
      </c>
      <c r="CO48" t="s">
        <v>1674</v>
      </c>
      <c r="CP48" t="s">
        <v>1675</v>
      </c>
      <c r="CQ48" t="s">
        <v>174</v>
      </c>
      <c r="CR48">
        <v>2</v>
      </c>
      <c r="CS48">
        <v>1</v>
      </c>
      <c r="CT48">
        <v>2</v>
      </c>
      <c r="CU48" t="s">
        <v>1676</v>
      </c>
      <c r="CV48" t="s">
        <v>170</v>
      </c>
      <c r="CZ48" t="s">
        <v>170</v>
      </c>
      <c r="DB48" t="s">
        <v>1677</v>
      </c>
      <c r="DC48" t="s">
        <v>1678</v>
      </c>
      <c r="DD48" t="s">
        <v>174</v>
      </c>
      <c r="DE48" t="s">
        <v>1679</v>
      </c>
      <c r="DF48" t="s">
        <v>170</v>
      </c>
      <c r="DL48" t="s">
        <v>174</v>
      </c>
      <c r="DM48" t="s">
        <v>1680</v>
      </c>
      <c r="DN48" t="s">
        <v>170</v>
      </c>
      <c r="DP48" t="s">
        <v>1681</v>
      </c>
      <c r="DQ48" t="s">
        <v>202</v>
      </c>
      <c r="DR48" t="str">
        <f>HYPERLINK("https://nconnect.nicmar.ac.in/pdf/102_resume_1771478004.pdf/Y2FyZWVy","View Resume")</f>
        <v>0</v>
      </c>
      <c r="DS48" t="s">
        <v>1682</v>
      </c>
      <c r="DT48" t="s">
        <v>1683</v>
      </c>
      <c r="DU48" t="s">
        <v>1684</v>
      </c>
      <c r="DV48" t="s">
        <v>417</v>
      </c>
      <c r="DW48" t="s">
        <v>246</v>
      </c>
      <c r="DX48" t="s">
        <v>1685</v>
      </c>
      <c r="DY48" t="s">
        <v>209</v>
      </c>
      <c r="DZ48" t="s">
        <v>989</v>
      </c>
      <c r="EA48" t="s">
        <v>1686</v>
      </c>
      <c r="EB48" t="s">
        <v>211</v>
      </c>
      <c r="EC48" t="s">
        <v>1687</v>
      </c>
      <c r="ED48" t="s">
        <v>246</v>
      </c>
      <c r="EE48" t="s">
        <v>983</v>
      </c>
      <c r="EF48" t="s">
        <v>1685</v>
      </c>
      <c r="EG48" t="s">
        <v>1688</v>
      </c>
    </row>
    <row r="49" spans="1:158">
      <c r="A49" t="s">
        <v>793</v>
      </c>
      <c r="B49" t="s">
        <v>211</v>
      </c>
      <c r="C49" t="s">
        <v>267</v>
      </c>
      <c r="D49" t="s">
        <v>508</v>
      </c>
      <c r="E49" t="s">
        <v>1689</v>
      </c>
      <c r="F49" t="s">
        <v>1690</v>
      </c>
      <c r="G49">
        <v>9881153579</v>
      </c>
      <c r="H49" t="s">
        <v>271</v>
      </c>
      <c r="I49" t="s">
        <v>1691</v>
      </c>
      <c r="J49" t="s">
        <v>166</v>
      </c>
      <c r="K49" t="s">
        <v>1692</v>
      </c>
      <c r="L49" t="s">
        <v>1693</v>
      </c>
      <c r="M49" t="s">
        <v>1694</v>
      </c>
      <c r="N49" t="s">
        <v>170</v>
      </c>
      <c r="AI49" t="s">
        <v>1695</v>
      </c>
      <c r="AJ49" t="s">
        <v>1696</v>
      </c>
      <c r="AK49" t="s">
        <v>1697</v>
      </c>
      <c r="AL49">
        <v>89.84</v>
      </c>
      <c r="AN49">
        <v>2009</v>
      </c>
      <c r="AO49" t="s">
        <v>174</v>
      </c>
      <c r="AP49" t="s">
        <v>1698</v>
      </c>
      <c r="AQ49" t="s">
        <v>1699</v>
      </c>
      <c r="AR49" t="s">
        <v>1700</v>
      </c>
      <c r="AS49">
        <v>68</v>
      </c>
      <c r="AU49">
        <v>2011</v>
      </c>
      <c r="AV49" t="s">
        <v>170</v>
      </c>
      <c r="BC49" t="s">
        <v>174</v>
      </c>
      <c r="BD49" t="s">
        <v>440</v>
      </c>
      <c r="BE49" t="s">
        <v>1701</v>
      </c>
      <c r="BF49" t="s">
        <v>442</v>
      </c>
      <c r="BG49">
        <v>78</v>
      </c>
      <c r="BI49">
        <v>2014</v>
      </c>
      <c r="BJ49">
        <v>19</v>
      </c>
      <c r="BK49" t="s">
        <v>1702</v>
      </c>
      <c r="BL49">
        <v>53</v>
      </c>
      <c r="BM49" t="s">
        <v>442</v>
      </c>
      <c r="BN49" t="s">
        <v>174</v>
      </c>
      <c r="BO49" t="s">
        <v>440</v>
      </c>
      <c r="BP49" t="s">
        <v>1701</v>
      </c>
      <c r="BQ49" t="s">
        <v>1703</v>
      </c>
      <c r="BR49">
        <v>72</v>
      </c>
      <c r="BT49">
        <v>2018</v>
      </c>
      <c r="BU49">
        <v>31</v>
      </c>
      <c r="BV49" t="s">
        <v>1704</v>
      </c>
      <c r="BW49">
        <v>17</v>
      </c>
      <c r="BY49" t="s">
        <v>170</v>
      </c>
      <c r="CF49" t="s">
        <v>174</v>
      </c>
      <c r="CG49" t="s">
        <v>1703</v>
      </c>
      <c r="CH49" t="s">
        <v>1705</v>
      </c>
      <c r="CI49" t="s">
        <v>193</v>
      </c>
      <c r="CJ49">
        <v>2025</v>
      </c>
      <c r="CL49" t="s">
        <v>174</v>
      </c>
      <c r="CN49" t="s">
        <v>174</v>
      </c>
      <c r="CO49" t="s">
        <v>1706</v>
      </c>
      <c r="CP49" t="s">
        <v>1707</v>
      </c>
      <c r="CQ49" t="s">
        <v>174</v>
      </c>
      <c r="CR49">
        <v>0</v>
      </c>
      <c r="CS49" t="s">
        <v>1708</v>
      </c>
      <c r="CT49">
        <v>3</v>
      </c>
      <c r="CU49" t="s">
        <v>1709</v>
      </c>
      <c r="CV49" t="s">
        <v>174</v>
      </c>
      <c r="CW49" t="s">
        <v>1710</v>
      </c>
      <c r="CX49" t="s">
        <v>193</v>
      </c>
      <c r="CY49">
        <v>2025</v>
      </c>
      <c r="CZ49" t="s">
        <v>170</v>
      </c>
      <c r="DB49" t="s">
        <v>1711</v>
      </c>
      <c r="DC49" t="s">
        <v>1712</v>
      </c>
      <c r="DD49" t="s">
        <v>170</v>
      </c>
      <c r="DF49" t="s">
        <v>170</v>
      </c>
      <c r="DL49" t="s">
        <v>170</v>
      </c>
      <c r="DN49" t="s">
        <v>170</v>
      </c>
      <c r="DP49" t="s">
        <v>1713</v>
      </c>
      <c r="DQ49" t="s">
        <v>202</v>
      </c>
      <c r="DR49" t="str">
        <f>HYPERLINK("https://nconnect.nicmar.ac.in/pdf/100_resume_1771479382.pdf/Y2FyZWVy","View Resume")</f>
        <v>0</v>
      </c>
      <c r="DS49" t="s">
        <v>570</v>
      </c>
      <c r="DT49" t="s">
        <v>817</v>
      </c>
      <c r="DU49" t="s">
        <v>211</v>
      </c>
      <c r="DV49" t="s">
        <v>818</v>
      </c>
      <c r="DW49" t="s">
        <v>246</v>
      </c>
      <c r="DX49" t="s">
        <v>1093</v>
      </c>
      <c r="DY49" t="s">
        <v>209</v>
      </c>
      <c r="DZ49" t="s">
        <v>574</v>
      </c>
      <c r="EA49" t="s">
        <v>1714</v>
      </c>
      <c r="EB49" t="s">
        <v>211</v>
      </c>
      <c r="EC49" t="s">
        <v>818</v>
      </c>
      <c r="ED49" t="s">
        <v>246</v>
      </c>
      <c r="EE49" t="s">
        <v>1027</v>
      </c>
      <c r="EF49" t="s">
        <v>1394</v>
      </c>
      <c r="EG49" t="s">
        <v>265</v>
      </c>
      <c r="EH49" t="s">
        <v>1715</v>
      </c>
      <c r="EI49" t="s">
        <v>1716</v>
      </c>
      <c r="EJ49" t="s">
        <v>818</v>
      </c>
      <c r="EK49" t="s">
        <v>246</v>
      </c>
      <c r="EL49" t="s">
        <v>1717</v>
      </c>
      <c r="EM49" t="s">
        <v>1718</v>
      </c>
      <c r="EN49" t="s">
        <v>949</v>
      </c>
      <c r="EO49" t="s">
        <v>1719</v>
      </c>
      <c r="EP49" t="s">
        <v>1720</v>
      </c>
      <c r="EQ49" t="s">
        <v>818</v>
      </c>
      <c r="ER49" t="s">
        <v>207</v>
      </c>
      <c r="ES49" t="s">
        <v>1721</v>
      </c>
      <c r="ET49" t="s">
        <v>1346</v>
      </c>
      <c r="EU49" t="s">
        <v>821</v>
      </c>
      <c r="EV49" t="s">
        <v>1722</v>
      </c>
      <c r="EW49" t="s">
        <v>1723</v>
      </c>
      <c r="EX49" t="s">
        <v>818</v>
      </c>
      <c r="EY49" t="s">
        <v>207</v>
      </c>
      <c r="EZ49" t="s">
        <v>1724</v>
      </c>
      <c r="FA49" t="s">
        <v>1725</v>
      </c>
      <c r="FB49" t="s">
        <v>469</v>
      </c>
    </row>
    <row r="50" spans="1:158">
      <c r="A50" t="s">
        <v>1347</v>
      </c>
      <c r="B50" t="s">
        <v>211</v>
      </c>
      <c r="C50" t="s">
        <v>267</v>
      </c>
      <c r="D50" t="s">
        <v>1348</v>
      </c>
      <c r="E50" t="s">
        <v>1689</v>
      </c>
      <c r="F50" t="s">
        <v>1690</v>
      </c>
      <c r="G50">
        <v>9881153579</v>
      </c>
      <c r="H50" t="s">
        <v>271</v>
      </c>
      <c r="I50" t="s">
        <v>1691</v>
      </c>
      <c r="J50" t="s">
        <v>166</v>
      </c>
      <c r="K50" t="s">
        <v>1692</v>
      </c>
      <c r="L50" t="s">
        <v>1693</v>
      </c>
      <c r="M50" t="s">
        <v>1694</v>
      </c>
      <c r="N50" t="s">
        <v>170</v>
      </c>
      <c r="AI50" t="s">
        <v>1695</v>
      </c>
      <c r="AJ50" t="s">
        <v>1696</v>
      </c>
      <c r="AK50" t="s">
        <v>1697</v>
      </c>
      <c r="AL50">
        <v>89.84</v>
      </c>
      <c r="AN50">
        <v>2009</v>
      </c>
      <c r="AO50" t="s">
        <v>174</v>
      </c>
      <c r="AP50" t="s">
        <v>1698</v>
      </c>
      <c r="AQ50" t="s">
        <v>1699</v>
      </c>
      <c r="AR50" t="s">
        <v>1700</v>
      </c>
      <c r="AS50">
        <v>68</v>
      </c>
      <c r="AU50">
        <v>2011</v>
      </c>
      <c r="AV50" t="s">
        <v>170</v>
      </c>
      <c r="BC50" t="s">
        <v>174</v>
      </c>
      <c r="BD50" t="s">
        <v>440</v>
      </c>
      <c r="BE50" t="s">
        <v>1701</v>
      </c>
      <c r="BF50" t="s">
        <v>442</v>
      </c>
      <c r="BG50">
        <v>78</v>
      </c>
      <c r="BI50">
        <v>2014</v>
      </c>
      <c r="BJ50">
        <v>19</v>
      </c>
      <c r="BK50" t="s">
        <v>1702</v>
      </c>
      <c r="BL50">
        <v>53</v>
      </c>
      <c r="BM50" t="s">
        <v>442</v>
      </c>
      <c r="BN50" t="s">
        <v>174</v>
      </c>
      <c r="BO50" t="s">
        <v>440</v>
      </c>
      <c r="BP50" t="s">
        <v>1701</v>
      </c>
      <c r="BQ50" t="s">
        <v>1703</v>
      </c>
      <c r="BR50">
        <v>72</v>
      </c>
      <c r="BT50">
        <v>2018</v>
      </c>
      <c r="BU50">
        <v>31</v>
      </c>
      <c r="BV50" t="s">
        <v>1704</v>
      </c>
      <c r="BW50">
        <v>17</v>
      </c>
      <c r="BY50" t="s">
        <v>170</v>
      </c>
      <c r="CF50" t="s">
        <v>174</v>
      </c>
      <c r="CG50" t="s">
        <v>1703</v>
      </c>
      <c r="CH50" t="s">
        <v>1705</v>
      </c>
      <c r="CI50" t="s">
        <v>193</v>
      </c>
      <c r="CJ50">
        <v>2025</v>
      </c>
      <c r="CL50" t="s">
        <v>174</v>
      </c>
      <c r="CN50" t="s">
        <v>174</v>
      </c>
      <c r="CO50" t="s">
        <v>1706</v>
      </c>
      <c r="CP50" t="s">
        <v>1707</v>
      </c>
      <c r="CQ50" t="s">
        <v>174</v>
      </c>
      <c r="CR50">
        <v>0</v>
      </c>
      <c r="CS50" t="s">
        <v>1708</v>
      </c>
      <c r="CT50">
        <v>3</v>
      </c>
      <c r="CU50" t="s">
        <v>1709</v>
      </c>
      <c r="CV50" t="s">
        <v>174</v>
      </c>
      <c r="CW50" t="s">
        <v>1710</v>
      </c>
      <c r="CX50" t="s">
        <v>193</v>
      </c>
      <c r="CY50">
        <v>2025</v>
      </c>
      <c r="CZ50" t="s">
        <v>170</v>
      </c>
      <c r="DB50" t="s">
        <v>1711</v>
      </c>
      <c r="DC50" t="s">
        <v>1712</v>
      </c>
      <c r="DD50" t="s">
        <v>170</v>
      </c>
      <c r="DF50" t="s">
        <v>170</v>
      </c>
      <c r="DL50" t="s">
        <v>170</v>
      </c>
      <c r="DN50" t="s">
        <v>170</v>
      </c>
      <c r="DP50" t="s">
        <v>1726</v>
      </c>
      <c r="DQ50" t="s">
        <v>202</v>
      </c>
      <c r="DR50" t="str">
        <f>HYPERLINK("https://nconnect.nicmar.ac.in/pdf/100_resume_1771479382.pdf/Y2FyZWVy","View Resume")</f>
        <v>0</v>
      </c>
      <c r="DS50" t="s">
        <v>570</v>
      </c>
      <c r="DT50" t="s">
        <v>817</v>
      </c>
      <c r="DU50" t="s">
        <v>211</v>
      </c>
      <c r="DV50" t="s">
        <v>818</v>
      </c>
      <c r="DW50" t="s">
        <v>246</v>
      </c>
      <c r="DX50" t="s">
        <v>1093</v>
      </c>
      <c r="DY50" t="s">
        <v>209</v>
      </c>
      <c r="DZ50" t="s">
        <v>574</v>
      </c>
      <c r="EA50" t="s">
        <v>1714</v>
      </c>
      <c r="EB50" t="s">
        <v>211</v>
      </c>
      <c r="EC50" t="s">
        <v>818</v>
      </c>
      <c r="ED50" t="s">
        <v>246</v>
      </c>
      <c r="EE50" t="s">
        <v>1027</v>
      </c>
      <c r="EF50" t="s">
        <v>1394</v>
      </c>
      <c r="EG50" t="s">
        <v>265</v>
      </c>
      <c r="EH50" t="s">
        <v>1715</v>
      </c>
      <c r="EI50" t="s">
        <v>1716</v>
      </c>
      <c r="EJ50" t="s">
        <v>818</v>
      </c>
      <c r="EK50" t="s">
        <v>246</v>
      </c>
      <c r="EL50" t="s">
        <v>1717</v>
      </c>
      <c r="EM50" t="s">
        <v>1718</v>
      </c>
      <c r="EN50" t="s">
        <v>949</v>
      </c>
      <c r="EO50" t="s">
        <v>1719</v>
      </c>
      <c r="EP50" t="s">
        <v>1720</v>
      </c>
      <c r="EQ50" t="s">
        <v>818</v>
      </c>
      <c r="ER50" t="s">
        <v>207</v>
      </c>
      <c r="ES50" t="s">
        <v>1721</v>
      </c>
      <c r="ET50" t="s">
        <v>1346</v>
      </c>
      <c r="EU50" t="s">
        <v>821</v>
      </c>
      <c r="EV50" t="s">
        <v>1722</v>
      </c>
      <c r="EW50" t="s">
        <v>1723</v>
      </c>
      <c r="EX50" t="s">
        <v>818</v>
      </c>
      <c r="EY50" t="s">
        <v>207</v>
      </c>
      <c r="EZ50" t="s">
        <v>1724</v>
      </c>
      <c r="FA50" t="s">
        <v>1725</v>
      </c>
      <c r="FB50" t="s">
        <v>469</v>
      </c>
    </row>
    <row r="51" spans="1:158">
      <c r="A51" t="s">
        <v>210</v>
      </c>
      <c r="B51" t="s">
        <v>211</v>
      </c>
      <c r="C51" t="s">
        <v>212</v>
      </c>
      <c r="D51" t="s">
        <v>213</v>
      </c>
      <c r="E51" t="s">
        <v>1727</v>
      </c>
      <c r="F51" t="s">
        <v>1728</v>
      </c>
      <c r="G51">
        <v>7006069264</v>
      </c>
      <c r="H51" t="s">
        <v>164</v>
      </c>
      <c r="I51" t="s">
        <v>1729</v>
      </c>
      <c r="J51" t="s">
        <v>217</v>
      </c>
      <c r="K51" t="s">
        <v>1730</v>
      </c>
      <c r="L51" t="s">
        <v>1731</v>
      </c>
      <c r="M51" t="s">
        <v>1732</v>
      </c>
      <c r="N51" t="s">
        <v>170</v>
      </c>
      <c r="AI51" t="s">
        <v>1733</v>
      </c>
      <c r="AJ51" t="s">
        <v>1734</v>
      </c>
      <c r="AK51" t="s">
        <v>1735</v>
      </c>
      <c r="AL51">
        <v>79.6</v>
      </c>
      <c r="AN51">
        <v>2009</v>
      </c>
      <c r="AO51" t="s">
        <v>174</v>
      </c>
      <c r="AP51" t="s">
        <v>1736</v>
      </c>
      <c r="AQ51" t="s">
        <v>1734</v>
      </c>
      <c r="AR51" t="s">
        <v>1737</v>
      </c>
      <c r="AS51">
        <v>73.6</v>
      </c>
      <c r="AU51">
        <v>2011</v>
      </c>
      <c r="AV51" t="s">
        <v>170</v>
      </c>
      <c r="BC51" t="s">
        <v>174</v>
      </c>
      <c r="BD51" t="s">
        <v>1738</v>
      </c>
      <c r="BE51" t="s">
        <v>1738</v>
      </c>
      <c r="BF51" t="s">
        <v>485</v>
      </c>
      <c r="BG51">
        <v>73.3</v>
      </c>
      <c r="BI51">
        <v>2016</v>
      </c>
      <c r="BJ51">
        <v>1</v>
      </c>
      <c r="BL51">
        <v>9</v>
      </c>
      <c r="BN51" t="s">
        <v>174</v>
      </c>
      <c r="BO51" t="s">
        <v>1739</v>
      </c>
      <c r="BP51" t="s">
        <v>1739</v>
      </c>
      <c r="BQ51" t="s">
        <v>213</v>
      </c>
      <c r="BR51">
        <v>83</v>
      </c>
      <c r="BS51">
        <v>9.14</v>
      </c>
      <c r="BT51">
        <v>2018</v>
      </c>
      <c r="BU51">
        <v>14</v>
      </c>
      <c r="BW51">
        <v>47</v>
      </c>
      <c r="BY51" t="s">
        <v>170</v>
      </c>
      <c r="CF51" t="s">
        <v>174</v>
      </c>
      <c r="CG51" t="s">
        <v>1740</v>
      </c>
      <c r="CH51" t="s">
        <v>1741</v>
      </c>
      <c r="CI51" t="s">
        <v>193</v>
      </c>
      <c r="CJ51">
        <v>2024</v>
      </c>
      <c r="CL51" t="s">
        <v>174</v>
      </c>
      <c r="CM51" t="s">
        <v>1742</v>
      </c>
      <c r="CN51" t="s">
        <v>174</v>
      </c>
      <c r="CO51" t="s">
        <v>1743</v>
      </c>
      <c r="CP51" t="s">
        <v>1744</v>
      </c>
      <c r="CQ51" t="s">
        <v>174</v>
      </c>
      <c r="CR51">
        <v>5</v>
      </c>
      <c r="CS51">
        <v>2</v>
      </c>
      <c r="CT51">
        <v>4</v>
      </c>
      <c r="CU51" t="s">
        <v>1745</v>
      </c>
      <c r="CV51" t="s">
        <v>170</v>
      </c>
      <c r="CZ51" t="s">
        <v>170</v>
      </c>
      <c r="DB51" t="s">
        <v>1746</v>
      </c>
      <c r="DC51" t="s">
        <v>1747</v>
      </c>
      <c r="DD51" t="s">
        <v>170</v>
      </c>
      <c r="DF51" t="s">
        <v>174</v>
      </c>
      <c r="DG51">
        <v>1</v>
      </c>
      <c r="DH51">
        <v>2</v>
      </c>
      <c r="DI51">
        <v>3</v>
      </c>
      <c r="DJ51">
        <v>0</v>
      </c>
      <c r="DK51">
        <v>9</v>
      </c>
      <c r="DL51" t="s">
        <v>174</v>
      </c>
      <c r="DM51" t="s">
        <v>1748</v>
      </c>
      <c r="DN51" t="s">
        <v>170</v>
      </c>
      <c r="DP51" t="s">
        <v>1749</v>
      </c>
      <c r="DQ51" t="s">
        <v>202</v>
      </c>
      <c r="DR51" t="str">
        <f>HYPERLINK("https://nconnect.nicmar.ac.in/pdf/36_resume_1771479806.pdf/Y2FyZWVy","View Resume")</f>
        <v>0</v>
      </c>
      <c r="DS51" t="s">
        <v>574</v>
      </c>
      <c r="DT51" t="s">
        <v>1750</v>
      </c>
      <c r="DU51" t="s">
        <v>211</v>
      </c>
      <c r="DV51" t="s">
        <v>537</v>
      </c>
      <c r="DW51" t="s">
        <v>246</v>
      </c>
      <c r="DX51" t="s">
        <v>1318</v>
      </c>
      <c r="DY51" t="s">
        <v>941</v>
      </c>
      <c r="DZ51" t="s">
        <v>419</v>
      </c>
      <c r="EA51" t="s">
        <v>844</v>
      </c>
      <c r="EB51" t="s">
        <v>211</v>
      </c>
      <c r="EC51" t="s">
        <v>1751</v>
      </c>
      <c r="ED51" t="s">
        <v>246</v>
      </c>
      <c r="EE51" t="s">
        <v>941</v>
      </c>
      <c r="EF51" t="s">
        <v>209</v>
      </c>
      <c r="EG51" t="s">
        <v>949</v>
      </c>
    </row>
    <row r="52" spans="1:158">
      <c r="A52" t="s">
        <v>586</v>
      </c>
      <c r="B52" t="s">
        <v>159</v>
      </c>
      <c r="C52" t="s">
        <v>267</v>
      </c>
      <c r="D52" t="s">
        <v>357</v>
      </c>
      <c r="E52" t="s">
        <v>1752</v>
      </c>
      <c r="F52" t="s">
        <v>1753</v>
      </c>
      <c r="G52">
        <v>9818384078</v>
      </c>
      <c r="H52" t="s">
        <v>164</v>
      </c>
      <c r="I52" t="s">
        <v>1754</v>
      </c>
      <c r="J52" t="s">
        <v>166</v>
      </c>
      <c r="K52" t="s">
        <v>1755</v>
      </c>
      <c r="L52" t="s">
        <v>1756</v>
      </c>
      <c r="M52" t="s">
        <v>1757</v>
      </c>
      <c r="N52" t="s">
        <v>170</v>
      </c>
      <c r="AI52" t="s">
        <v>1758</v>
      </c>
      <c r="AJ52" t="s">
        <v>1759</v>
      </c>
      <c r="AK52" t="s">
        <v>1760</v>
      </c>
      <c r="AL52">
        <v>80</v>
      </c>
      <c r="AN52">
        <v>1996</v>
      </c>
      <c r="AO52" t="s">
        <v>174</v>
      </c>
      <c r="AP52" t="s">
        <v>1759</v>
      </c>
      <c r="AQ52" t="s">
        <v>1761</v>
      </c>
      <c r="AR52" t="s">
        <v>1762</v>
      </c>
      <c r="AS52">
        <v>75</v>
      </c>
      <c r="AU52">
        <v>1998</v>
      </c>
      <c r="AV52" t="s">
        <v>170</v>
      </c>
      <c r="BC52" t="s">
        <v>174</v>
      </c>
      <c r="BD52" t="s">
        <v>1763</v>
      </c>
      <c r="BE52" t="s">
        <v>1763</v>
      </c>
      <c r="BF52" t="s">
        <v>1764</v>
      </c>
      <c r="BG52">
        <v>74</v>
      </c>
      <c r="BI52">
        <v>2003</v>
      </c>
      <c r="BJ52">
        <v>19</v>
      </c>
      <c r="BL52">
        <v>18</v>
      </c>
      <c r="BN52" t="s">
        <v>174</v>
      </c>
      <c r="BO52" t="s">
        <v>1765</v>
      </c>
      <c r="BP52" t="s">
        <v>1765</v>
      </c>
      <c r="BQ52" t="s">
        <v>1766</v>
      </c>
      <c r="BR52">
        <v>71</v>
      </c>
      <c r="BS52">
        <v>7</v>
      </c>
      <c r="BT52">
        <v>2010</v>
      </c>
      <c r="BU52">
        <v>31</v>
      </c>
      <c r="BV52" t="s">
        <v>528</v>
      </c>
      <c r="BW52">
        <v>53</v>
      </c>
      <c r="BX52" t="s">
        <v>1767</v>
      </c>
      <c r="BY52" t="s">
        <v>170</v>
      </c>
      <c r="CF52" t="s">
        <v>170</v>
      </c>
      <c r="CL52" t="s">
        <v>174</v>
      </c>
      <c r="CM52" t="s">
        <v>1768</v>
      </c>
      <c r="CN52" t="s">
        <v>174</v>
      </c>
      <c r="CO52" t="s">
        <v>1769</v>
      </c>
      <c r="CP52" t="s">
        <v>1770</v>
      </c>
      <c r="CQ52" t="s">
        <v>170</v>
      </c>
      <c r="CV52" t="s">
        <v>170</v>
      </c>
      <c r="CZ52" t="s">
        <v>170</v>
      </c>
      <c r="DB52" t="s">
        <v>1771</v>
      </c>
      <c r="DC52" t="s">
        <v>1772</v>
      </c>
      <c r="DD52" t="s">
        <v>174</v>
      </c>
      <c r="DE52" t="s">
        <v>1773</v>
      </c>
      <c r="DF52" t="s">
        <v>170</v>
      </c>
      <c r="DL52" t="s">
        <v>170</v>
      </c>
      <c r="DN52" t="s">
        <v>170</v>
      </c>
      <c r="DP52" t="s">
        <v>1749</v>
      </c>
      <c r="DQ52" t="s">
        <v>202</v>
      </c>
      <c r="DR52" t="str">
        <f>HYPERLINK("https://nconnect.nicmar.ac.in/pdf/13_resume_1771479835.pdf/Y2FyZWVy","View Resume")</f>
        <v>0</v>
      </c>
      <c r="DS52" t="s">
        <v>1774</v>
      </c>
      <c r="DT52" t="s">
        <v>1775</v>
      </c>
      <c r="DU52" t="s">
        <v>1776</v>
      </c>
      <c r="DV52" t="s">
        <v>818</v>
      </c>
      <c r="DW52" t="s">
        <v>207</v>
      </c>
      <c r="DX52" t="s">
        <v>1777</v>
      </c>
      <c r="DY52" t="s">
        <v>1198</v>
      </c>
      <c r="DZ52" t="s">
        <v>1774</v>
      </c>
    </row>
    <row r="53" spans="1:158">
      <c r="A53" t="s">
        <v>1778</v>
      </c>
      <c r="B53" t="s">
        <v>159</v>
      </c>
      <c r="C53" t="s">
        <v>160</v>
      </c>
      <c r="D53" t="s">
        <v>1779</v>
      </c>
      <c r="E53" t="s">
        <v>1780</v>
      </c>
      <c r="F53" t="s">
        <v>1781</v>
      </c>
      <c r="G53">
        <v>8013318406</v>
      </c>
      <c r="H53" t="s">
        <v>164</v>
      </c>
      <c r="I53" t="s">
        <v>1782</v>
      </c>
      <c r="J53" t="s">
        <v>217</v>
      </c>
      <c r="K53" t="s">
        <v>1783</v>
      </c>
      <c r="L53" t="s">
        <v>1784</v>
      </c>
      <c r="M53" t="s">
        <v>1785</v>
      </c>
      <c r="N53" t="s">
        <v>170</v>
      </c>
      <c r="AI53" t="s">
        <v>1786</v>
      </c>
      <c r="AJ53" t="s">
        <v>1787</v>
      </c>
      <c r="AK53" t="s">
        <v>1788</v>
      </c>
      <c r="AL53">
        <v>73</v>
      </c>
      <c r="AN53">
        <v>2009</v>
      </c>
      <c r="AO53" t="s">
        <v>174</v>
      </c>
      <c r="AP53" t="s">
        <v>1786</v>
      </c>
      <c r="AQ53" t="s">
        <v>1789</v>
      </c>
      <c r="AR53" t="s">
        <v>1790</v>
      </c>
      <c r="AS53">
        <v>66.25</v>
      </c>
      <c r="AU53">
        <v>2011</v>
      </c>
      <c r="AV53" t="s">
        <v>170</v>
      </c>
      <c r="BC53" t="s">
        <v>174</v>
      </c>
      <c r="BD53" t="s">
        <v>1791</v>
      </c>
      <c r="BE53" t="s">
        <v>1792</v>
      </c>
      <c r="BF53" t="s">
        <v>1793</v>
      </c>
      <c r="BG53">
        <v>69.3</v>
      </c>
      <c r="BI53">
        <v>2018</v>
      </c>
      <c r="BJ53">
        <v>8</v>
      </c>
      <c r="BL53">
        <v>2</v>
      </c>
      <c r="BN53" t="s">
        <v>174</v>
      </c>
      <c r="BO53" t="s">
        <v>1794</v>
      </c>
      <c r="BP53" t="s">
        <v>1795</v>
      </c>
      <c r="BQ53" t="s">
        <v>1793</v>
      </c>
      <c r="BR53">
        <v>76</v>
      </c>
      <c r="BT53">
        <v>2023</v>
      </c>
      <c r="BU53">
        <v>31</v>
      </c>
      <c r="BV53" t="s">
        <v>1796</v>
      </c>
      <c r="BW53">
        <v>3</v>
      </c>
      <c r="BY53" t="s">
        <v>170</v>
      </c>
      <c r="CF53" t="s">
        <v>170</v>
      </c>
      <c r="CL53" t="s">
        <v>174</v>
      </c>
      <c r="CM53" t="s">
        <v>1797</v>
      </c>
      <c r="CN53" t="s">
        <v>174</v>
      </c>
      <c r="CO53" t="s">
        <v>1798</v>
      </c>
      <c r="CP53" t="s">
        <v>1799</v>
      </c>
      <c r="CQ53" t="s">
        <v>170</v>
      </c>
      <c r="CV53" t="s">
        <v>170</v>
      </c>
      <c r="CZ53" t="s">
        <v>170</v>
      </c>
      <c r="DB53" t="s">
        <v>1800</v>
      </c>
      <c r="DC53" t="s">
        <v>1801</v>
      </c>
      <c r="DD53" t="s">
        <v>170</v>
      </c>
      <c r="DF53" t="s">
        <v>170</v>
      </c>
      <c r="DL53" t="s">
        <v>170</v>
      </c>
      <c r="DN53" t="s">
        <v>174</v>
      </c>
      <c r="DO53" t="s">
        <v>1802</v>
      </c>
      <c r="DP53" t="s">
        <v>1803</v>
      </c>
      <c r="DQ53" t="s">
        <v>202</v>
      </c>
      <c r="DR53" t="str">
        <f>HYPERLINK("https://nconnect.nicmar.ac.in/pdf/106_resume_1771480184.pdf/Y2FyZWVy","View Resume")</f>
        <v>0</v>
      </c>
      <c r="DS53" t="s">
        <v>1804</v>
      </c>
      <c r="DT53" t="s">
        <v>1805</v>
      </c>
      <c r="DU53" t="s">
        <v>1806</v>
      </c>
      <c r="DV53" t="s">
        <v>421</v>
      </c>
      <c r="DW53" t="s">
        <v>207</v>
      </c>
      <c r="DX53" t="s">
        <v>1807</v>
      </c>
      <c r="DY53" t="s">
        <v>1808</v>
      </c>
      <c r="DZ53" t="s">
        <v>355</v>
      </c>
      <c r="EA53" t="s">
        <v>1809</v>
      </c>
      <c r="EB53" t="s">
        <v>1810</v>
      </c>
      <c r="EC53" t="s">
        <v>1811</v>
      </c>
      <c r="ED53" t="s">
        <v>207</v>
      </c>
      <c r="EE53" t="s">
        <v>1812</v>
      </c>
      <c r="EF53" t="s">
        <v>1029</v>
      </c>
      <c r="EG53" t="s">
        <v>465</v>
      </c>
      <c r="EH53" t="s">
        <v>1813</v>
      </c>
      <c r="EI53" t="s">
        <v>1814</v>
      </c>
      <c r="EJ53" t="s">
        <v>1815</v>
      </c>
      <c r="EK53" t="s">
        <v>207</v>
      </c>
      <c r="EL53" t="s">
        <v>1093</v>
      </c>
      <c r="EM53" t="s">
        <v>423</v>
      </c>
      <c r="EN53" t="s">
        <v>465</v>
      </c>
      <c r="EO53" t="s">
        <v>1816</v>
      </c>
      <c r="EP53" t="s">
        <v>211</v>
      </c>
      <c r="EQ53" t="s">
        <v>1817</v>
      </c>
      <c r="ER53" t="s">
        <v>246</v>
      </c>
      <c r="ES53" t="s">
        <v>994</v>
      </c>
      <c r="ET53" t="s">
        <v>209</v>
      </c>
      <c r="EU53" t="s">
        <v>865</v>
      </c>
    </row>
    <row r="54" spans="1:158">
      <c r="A54" t="s">
        <v>210</v>
      </c>
      <c r="B54" t="s">
        <v>211</v>
      </c>
      <c r="C54" t="s">
        <v>212</v>
      </c>
      <c r="D54" t="s">
        <v>213</v>
      </c>
      <c r="E54" t="s">
        <v>1818</v>
      </c>
      <c r="F54" t="s">
        <v>1819</v>
      </c>
      <c r="G54">
        <v>9505646482</v>
      </c>
      <c r="H54" t="s">
        <v>164</v>
      </c>
      <c r="I54" t="s">
        <v>1820</v>
      </c>
      <c r="J54" t="s">
        <v>217</v>
      </c>
      <c r="K54" t="s">
        <v>657</v>
      </c>
      <c r="L54" t="s">
        <v>1821</v>
      </c>
      <c r="M54" t="s">
        <v>1822</v>
      </c>
      <c r="N54" t="s">
        <v>170</v>
      </c>
      <c r="AI54" t="s">
        <v>1823</v>
      </c>
      <c r="AJ54" t="s">
        <v>1824</v>
      </c>
      <c r="AK54" t="s">
        <v>1825</v>
      </c>
      <c r="AL54">
        <v>97</v>
      </c>
      <c r="AM54">
        <v>9.7</v>
      </c>
      <c r="AN54">
        <v>2012</v>
      </c>
      <c r="AO54" t="s">
        <v>170</v>
      </c>
      <c r="AV54" t="s">
        <v>174</v>
      </c>
      <c r="AW54" t="s">
        <v>1826</v>
      </c>
      <c r="AX54" t="s">
        <v>1827</v>
      </c>
      <c r="AY54" t="s">
        <v>485</v>
      </c>
      <c r="AZ54">
        <v>94.91</v>
      </c>
      <c r="BB54">
        <v>2015</v>
      </c>
      <c r="BC54" t="s">
        <v>174</v>
      </c>
      <c r="BD54" t="s">
        <v>1828</v>
      </c>
      <c r="BE54" t="s">
        <v>1829</v>
      </c>
      <c r="BF54" t="s">
        <v>485</v>
      </c>
      <c r="BG54">
        <v>84.45</v>
      </c>
      <c r="BI54">
        <v>2018</v>
      </c>
      <c r="BJ54">
        <v>1</v>
      </c>
      <c r="BL54">
        <v>9</v>
      </c>
      <c r="BN54" t="s">
        <v>174</v>
      </c>
      <c r="BO54" t="s">
        <v>1830</v>
      </c>
      <c r="BP54" t="s">
        <v>1830</v>
      </c>
      <c r="BQ54" t="s">
        <v>213</v>
      </c>
      <c r="BR54">
        <v>80</v>
      </c>
      <c r="BS54">
        <v>8.43</v>
      </c>
      <c r="BT54">
        <v>2021</v>
      </c>
      <c r="BU54">
        <v>14</v>
      </c>
      <c r="BW54">
        <v>47</v>
      </c>
      <c r="BY54" t="s">
        <v>170</v>
      </c>
      <c r="CF54" t="s">
        <v>174</v>
      </c>
      <c r="CG54" t="s">
        <v>1831</v>
      </c>
      <c r="CH54" t="s">
        <v>1832</v>
      </c>
      <c r="CI54" t="s">
        <v>193</v>
      </c>
      <c r="CJ54">
        <v>2025</v>
      </c>
      <c r="CL54" t="s">
        <v>170</v>
      </c>
      <c r="CN54" t="s">
        <v>174</v>
      </c>
      <c r="CO54" t="s">
        <v>1833</v>
      </c>
      <c r="CP54" t="s">
        <v>1834</v>
      </c>
      <c r="CQ54" t="s">
        <v>174</v>
      </c>
      <c r="CR54">
        <v>5</v>
      </c>
      <c r="CS54">
        <v>0</v>
      </c>
      <c r="CT54">
        <v>4</v>
      </c>
      <c r="CU54" t="s">
        <v>1835</v>
      </c>
      <c r="CV54" t="s">
        <v>174</v>
      </c>
      <c r="CW54" t="s">
        <v>1836</v>
      </c>
      <c r="CX54" t="s">
        <v>193</v>
      </c>
      <c r="CY54">
        <v>2025</v>
      </c>
      <c r="CZ54" t="s">
        <v>170</v>
      </c>
      <c r="DB54" t="s">
        <v>1837</v>
      </c>
      <c r="DC54" t="s">
        <v>326</v>
      </c>
      <c r="DD54" t="s">
        <v>170</v>
      </c>
      <c r="DF54" t="s">
        <v>170</v>
      </c>
      <c r="DL54" t="s">
        <v>170</v>
      </c>
      <c r="DN54" t="s">
        <v>174</v>
      </c>
      <c r="DO54" t="s">
        <v>1838</v>
      </c>
      <c r="DP54" t="s">
        <v>1839</v>
      </c>
      <c r="DQ54" t="s">
        <v>202</v>
      </c>
      <c r="DR54" t="str">
        <f>HYPERLINK("https://nconnect.nicmar.ac.in/pdf/108_resume_1771479868.pdf/Y2FyZWVy","View Resume")</f>
        <v>0</v>
      </c>
      <c r="DS54" t="s">
        <v>292</v>
      </c>
    </row>
    <row r="55" spans="1:158">
      <c r="A55" t="s">
        <v>356</v>
      </c>
      <c r="B55" t="s">
        <v>211</v>
      </c>
      <c r="C55" t="s">
        <v>267</v>
      </c>
      <c r="D55" t="s">
        <v>357</v>
      </c>
      <c r="E55" t="s">
        <v>1840</v>
      </c>
      <c r="F55" t="s">
        <v>1841</v>
      </c>
      <c r="G55">
        <v>9481962722</v>
      </c>
      <c r="H55" t="s">
        <v>164</v>
      </c>
      <c r="I55" t="s">
        <v>1842</v>
      </c>
      <c r="J55" t="s">
        <v>166</v>
      </c>
      <c r="K55" t="s">
        <v>1843</v>
      </c>
      <c r="L55" t="s">
        <v>1844</v>
      </c>
      <c r="M55" t="s">
        <v>1845</v>
      </c>
      <c r="N55" t="s">
        <v>170</v>
      </c>
      <c r="AI55" t="s">
        <v>1846</v>
      </c>
      <c r="AJ55" t="s">
        <v>1847</v>
      </c>
      <c r="AK55" t="s">
        <v>1848</v>
      </c>
      <c r="AL55">
        <v>92.67</v>
      </c>
      <c r="AN55">
        <v>2013</v>
      </c>
      <c r="AO55" t="s">
        <v>174</v>
      </c>
      <c r="AP55" t="s">
        <v>1849</v>
      </c>
      <c r="AQ55" t="s">
        <v>1850</v>
      </c>
      <c r="AR55" t="s">
        <v>1851</v>
      </c>
      <c r="AS55">
        <v>71.33</v>
      </c>
      <c r="AU55">
        <v>2015</v>
      </c>
      <c r="AV55" t="s">
        <v>170</v>
      </c>
      <c r="BC55" t="s">
        <v>174</v>
      </c>
      <c r="BD55" t="s">
        <v>1852</v>
      </c>
      <c r="BE55" t="s">
        <v>1853</v>
      </c>
      <c r="BF55" t="s">
        <v>1854</v>
      </c>
      <c r="BG55">
        <v>70.2</v>
      </c>
      <c r="BI55">
        <v>2019</v>
      </c>
      <c r="BJ55">
        <v>19</v>
      </c>
      <c r="BK55" t="s">
        <v>1855</v>
      </c>
      <c r="BL55">
        <v>53</v>
      </c>
      <c r="BM55" t="s">
        <v>1856</v>
      </c>
      <c r="BN55" t="s">
        <v>174</v>
      </c>
      <c r="BO55" t="s">
        <v>1857</v>
      </c>
      <c r="BP55" t="s">
        <v>1858</v>
      </c>
      <c r="BQ55" t="s">
        <v>1859</v>
      </c>
      <c r="BR55">
        <v>87.8</v>
      </c>
      <c r="BT55">
        <v>2022</v>
      </c>
      <c r="BU55">
        <v>31</v>
      </c>
      <c r="BV55" t="s">
        <v>528</v>
      </c>
      <c r="BW55">
        <v>53</v>
      </c>
      <c r="BX55" t="s">
        <v>1860</v>
      </c>
      <c r="BY55" t="s">
        <v>170</v>
      </c>
      <c r="CF55" t="s">
        <v>174</v>
      </c>
      <c r="CG55" t="s">
        <v>1861</v>
      </c>
      <c r="CH55" t="s">
        <v>1862</v>
      </c>
      <c r="CI55" t="s">
        <v>193</v>
      </c>
      <c r="CJ55">
        <v>2026</v>
      </c>
      <c r="CL55" t="s">
        <v>170</v>
      </c>
      <c r="CN55" t="s">
        <v>174</v>
      </c>
      <c r="CO55" t="s">
        <v>1863</v>
      </c>
      <c r="CP55" t="s">
        <v>1864</v>
      </c>
      <c r="CQ55" t="s">
        <v>174</v>
      </c>
      <c r="CR55">
        <v>5</v>
      </c>
      <c r="CS55">
        <v>0</v>
      </c>
      <c r="CT55">
        <v>2</v>
      </c>
      <c r="CU55" t="s">
        <v>1865</v>
      </c>
      <c r="CV55" t="s">
        <v>170</v>
      </c>
      <c r="CZ55" t="s">
        <v>170</v>
      </c>
      <c r="DB55" t="s">
        <v>1866</v>
      </c>
      <c r="DC55" t="s">
        <v>1867</v>
      </c>
      <c r="DD55" t="s">
        <v>170</v>
      </c>
      <c r="DF55" t="s">
        <v>170</v>
      </c>
      <c r="DL55" t="s">
        <v>174</v>
      </c>
      <c r="DM55" t="s">
        <v>1868</v>
      </c>
      <c r="DN55" t="s">
        <v>174</v>
      </c>
      <c r="DO55" t="s">
        <v>1869</v>
      </c>
      <c r="DP55" t="s">
        <v>1870</v>
      </c>
      <c r="DQ55" t="s">
        <v>202</v>
      </c>
      <c r="DR55" t="str">
        <f>HYPERLINK("https://nconnect.nicmar.ac.in/pdf/110_resume_1771480579.pdf/Y2FyZWVy","View Resume")</f>
        <v>0</v>
      </c>
      <c r="DS55" t="s">
        <v>292</v>
      </c>
    </row>
    <row r="56" spans="1:158">
      <c r="A56" t="s">
        <v>1871</v>
      </c>
      <c r="B56" t="s">
        <v>507</v>
      </c>
      <c r="C56" t="s">
        <v>160</v>
      </c>
      <c r="D56" t="s">
        <v>1872</v>
      </c>
      <c r="E56" t="s">
        <v>1873</v>
      </c>
      <c r="F56" t="s">
        <v>1874</v>
      </c>
      <c r="G56">
        <v>8628879793</v>
      </c>
      <c r="H56" t="s">
        <v>271</v>
      </c>
      <c r="I56" t="s">
        <v>1875</v>
      </c>
      <c r="J56" t="s">
        <v>217</v>
      </c>
      <c r="K56" t="s">
        <v>797</v>
      </c>
      <c r="L56" t="s">
        <v>1876</v>
      </c>
      <c r="M56" t="s">
        <v>1877</v>
      </c>
      <c r="N56" t="s">
        <v>170</v>
      </c>
      <c r="AI56" t="s">
        <v>1878</v>
      </c>
      <c r="AJ56" t="s">
        <v>1879</v>
      </c>
      <c r="AK56" t="s">
        <v>1880</v>
      </c>
      <c r="AL56">
        <v>95</v>
      </c>
      <c r="AM56">
        <v>10</v>
      </c>
      <c r="AN56">
        <v>2017</v>
      </c>
      <c r="AO56" t="s">
        <v>174</v>
      </c>
      <c r="AP56" t="s">
        <v>1881</v>
      </c>
      <c r="AQ56" t="s">
        <v>1879</v>
      </c>
      <c r="AR56" t="s">
        <v>1882</v>
      </c>
      <c r="AS56">
        <v>94</v>
      </c>
      <c r="AT56">
        <v>0</v>
      </c>
      <c r="AU56">
        <v>2019</v>
      </c>
      <c r="AV56" t="s">
        <v>170</v>
      </c>
      <c r="BC56" t="s">
        <v>174</v>
      </c>
      <c r="BD56" t="s">
        <v>1794</v>
      </c>
      <c r="BE56" t="s">
        <v>1883</v>
      </c>
      <c r="BF56" t="s">
        <v>1884</v>
      </c>
      <c r="BG56">
        <v>78</v>
      </c>
      <c r="BH56">
        <v>0</v>
      </c>
      <c r="BI56">
        <v>2024</v>
      </c>
      <c r="BJ56">
        <v>8</v>
      </c>
      <c r="BL56">
        <v>2</v>
      </c>
      <c r="BN56" t="s">
        <v>174</v>
      </c>
      <c r="BO56" t="s">
        <v>1857</v>
      </c>
      <c r="BP56" t="s">
        <v>1885</v>
      </c>
      <c r="BQ56" t="s">
        <v>1886</v>
      </c>
      <c r="BR56">
        <v>84.55</v>
      </c>
      <c r="BS56">
        <v>8.9</v>
      </c>
      <c r="BT56">
        <v>2026</v>
      </c>
      <c r="BU56">
        <v>31</v>
      </c>
      <c r="BW56">
        <v>2</v>
      </c>
      <c r="BY56" t="s">
        <v>170</v>
      </c>
      <c r="CF56" t="s">
        <v>170</v>
      </c>
      <c r="CL56" t="s">
        <v>174</v>
      </c>
      <c r="CM56" t="s">
        <v>1887</v>
      </c>
      <c r="CN56" t="s">
        <v>174</v>
      </c>
      <c r="CO56" t="s">
        <v>1888</v>
      </c>
      <c r="CP56" t="s">
        <v>1889</v>
      </c>
      <c r="CQ56" t="s">
        <v>174</v>
      </c>
      <c r="CR56">
        <v>1</v>
      </c>
      <c r="CS56">
        <v>2</v>
      </c>
      <c r="CT56">
        <v>2</v>
      </c>
      <c r="CU56" t="s">
        <v>1890</v>
      </c>
      <c r="CV56" t="s">
        <v>170</v>
      </c>
      <c r="CZ56" t="s">
        <v>174</v>
      </c>
      <c r="DA56" t="s">
        <v>1891</v>
      </c>
      <c r="DB56" t="s">
        <v>1162</v>
      </c>
      <c r="DC56" t="s">
        <v>1891</v>
      </c>
      <c r="DD56" t="s">
        <v>170</v>
      </c>
      <c r="DE56" t="s">
        <v>1892</v>
      </c>
      <c r="DF56" t="s">
        <v>170</v>
      </c>
      <c r="DL56" t="s">
        <v>170</v>
      </c>
      <c r="DN56" t="s">
        <v>170</v>
      </c>
      <c r="DP56" t="s">
        <v>1893</v>
      </c>
      <c r="DQ56" t="s">
        <v>202</v>
      </c>
      <c r="DR56" t="str">
        <f>HYPERLINK("https://nconnect.nicmar.ac.in/pdf/96_resume_1771480665.pdf/Y2FyZWVy","View Resume")</f>
        <v>0</v>
      </c>
      <c r="DS56" t="s">
        <v>265</v>
      </c>
      <c r="DT56" t="s">
        <v>1894</v>
      </c>
      <c r="DU56" t="s">
        <v>1895</v>
      </c>
      <c r="DV56" t="s">
        <v>1896</v>
      </c>
      <c r="DW56" t="s">
        <v>207</v>
      </c>
      <c r="DX56" t="s">
        <v>951</v>
      </c>
      <c r="DY56" t="s">
        <v>505</v>
      </c>
      <c r="DZ56" t="s">
        <v>265</v>
      </c>
    </row>
    <row r="57" spans="1:158">
      <c r="A57" t="s">
        <v>1897</v>
      </c>
      <c r="B57" t="s">
        <v>211</v>
      </c>
      <c r="C57" t="s">
        <v>267</v>
      </c>
      <c r="D57" t="s">
        <v>1898</v>
      </c>
      <c r="E57" t="s">
        <v>1899</v>
      </c>
      <c r="F57" t="s">
        <v>1900</v>
      </c>
      <c r="G57">
        <v>7259887654</v>
      </c>
      <c r="H57" t="s">
        <v>271</v>
      </c>
      <c r="I57" t="s">
        <v>1901</v>
      </c>
      <c r="J57" t="s">
        <v>166</v>
      </c>
      <c r="K57" t="s">
        <v>762</v>
      </c>
      <c r="L57" t="s">
        <v>1902</v>
      </c>
      <c r="M57" t="s">
        <v>1903</v>
      </c>
      <c r="N57" t="s">
        <v>170</v>
      </c>
      <c r="AI57" t="s">
        <v>1904</v>
      </c>
      <c r="AJ57" t="s">
        <v>1905</v>
      </c>
      <c r="AK57" t="s">
        <v>1906</v>
      </c>
      <c r="AL57">
        <v>83</v>
      </c>
      <c r="AN57">
        <v>1997</v>
      </c>
      <c r="AO57" t="s">
        <v>174</v>
      </c>
      <c r="AP57" t="s">
        <v>1907</v>
      </c>
      <c r="AQ57" t="s">
        <v>818</v>
      </c>
      <c r="AR57" t="s">
        <v>1074</v>
      </c>
      <c r="AS57">
        <v>73</v>
      </c>
      <c r="AU57">
        <v>1999</v>
      </c>
      <c r="AV57" t="s">
        <v>170</v>
      </c>
      <c r="BC57" t="s">
        <v>174</v>
      </c>
      <c r="BD57" t="s">
        <v>1908</v>
      </c>
      <c r="BE57" t="s">
        <v>1909</v>
      </c>
      <c r="BF57" t="s">
        <v>1046</v>
      </c>
      <c r="BG57">
        <v>67</v>
      </c>
      <c r="BI57">
        <v>2002</v>
      </c>
      <c r="BJ57">
        <v>19</v>
      </c>
      <c r="BK57" t="s">
        <v>1910</v>
      </c>
      <c r="BL57">
        <v>11</v>
      </c>
      <c r="BM57" t="s">
        <v>1046</v>
      </c>
      <c r="BN57" t="s">
        <v>174</v>
      </c>
      <c r="BO57" t="s">
        <v>1908</v>
      </c>
      <c r="BP57" t="s">
        <v>818</v>
      </c>
      <c r="BQ57" t="s">
        <v>1911</v>
      </c>
      <c r="BR57">
        <v>65</v>
      </c>
      <c r="BT57">
        <v>2004</v>
      </c>
      <c r="BU57">
        <v>23</v>
      </c>
      <c r="BV57" t="s">
        <v>528</v>
      </c>
      <c r="BW57">
        <v>53</v>
      </c>
      <c r="BX57" t="s">
        <v>1043</v>
      </c>
      <c r="BY57" t="s">
        <v>170</v>
      </c>
      <c r="CF57" t="s">
        <v>170</v>
      </c>
      <c r="CL57" t="s">
        <v>174</v>
      </c>
      <c r="CM57" t="s">
        <v>1912</v>
      </c>
      <c r="CN57" t="s">
        <v>174</v>
      </c>
      <c r="CO57" t="s">
        <v>1913</v>
      </c>
      <c r="CP57" t="s">
        <v>1914</v>
      </c>
      <c r="CQ57" t="s">
        <v>170</v>
      </c>
      <c r="CV57" t="s">
        <v>170</v>
      </c>
      <c r="CZ57" t="s">
        <v>170</v>
      </c>
      <c r="DC57" t="s">
        <v>1915</v>
      </c>
      <c r="DD57" t="s">
        <v>174</v>
      </c>
      <c r="DE57" t="s">
        <v>1916</v>
      </c>
      <c r="DF57" t="s">
        <v>170</v>
      </c>
      <c r="DL57" t="s">
        <v>174</v>
      </c>
      <c r="DM57" t="s">
        <v>1917</v>
      </c>
      <c r="DN57" t="s">
        <v>170</v>
      </c>
      <c r="DP57" t="s">
        <v>1918</v>
      </c>
      <c r="DQ57" t="s">
        <v>202</v>
      </c>
      <c r="DR57" t="str">
        <f>HYPERLINK("https://nconnect.nicmar.ac.in/pdf/43_resume_1771481579.pdf/Y2FyZWVy","View Resume")</f>
        <v>0</v>
      </c>
      <c r="DS57" t="s">
        <v>242</v>
      </c>
      <c r="DT57" t="s">
        <v>1919</v>
      </c>
      <c r="DU57" t="s">
        <v>1920</v>
      </c>
      <c r="DV57" t="s">
        <v>818</v>
      </c>
      <c r="DW57" t="s">
        <v>207</v>
      </c>
      <c r="DX57" t="s">
        <v>427</v>
      </c>
      <c r="DY57" t="s">
        <v>209</v>
      </c>
      <c r="DZ57" t="s">
        <v>242</v>
      </c>
    </row>
    <row r="58" spans="1:158">
      <c r="A58" t="s">
        <v>356</v>
      </c>
      <c r="B58" t="s">
        <v>211</v>
      </c>
      <c r="C58" t="s">
        <v>267</v>
      </c>
      <c r="D58" t="s">
        <v>357</v>
      </c>
      <c r="E58" t="s">
        <v>1899</v>
      </c>
      <c r="F58" t="s">
        <v>1900</v>
      </c>
      <c r="G58">
        <v>7259887654</v>
      </c>
      <c r="H58" t="s">
        <v>271</v>
      </c>
      <c r="I58" t="s">
        <v>1901</v>
      </c>
      <c r="J58" t="s">
        <v>166</v>
      </c>
      <c r="K58" t="s">
        <v>762</v>
      </c>
      <c r="L58" t="s">
        <v>1902</v>
      </c>
      <c r="M58" t="s">
        <v>1903</v>
      </c>
      <c r="N58" t="s">
        <v>170</v>
      </c>
      <c r="AI58" t="s">
        <v>1904</v>
      </c>
      <c r="AJ58" t="s">
        <v>1905</v>
      </c>
      <c r="AK58" t="s">
        <v>1906</v>
      </c>
      <c r="AL58">
        <v>83</v>
      </c>
      <c r="AN58">
        <v>1997</v>
      </c>
      <c r="AO58" t="s">
        <v>174</v>
      </c>
      <c r="AP58" t="s">
        <v>1907</v>
      </c>
      <c r="AQ58" t="s">
        <v>818</v>
      </c>
      <c r="AR58" t="s">
        <v>1074</v>
      </c>
      <c r="AS58">
        <v>73</v>
      </c>
      <c r="AU58">
        <v>1999</v>
      </c>
      <c r="AV58" t="s">
        <v>170</v>
      </c>
      <c r="BC58" t="s">
        <v>174</v>
      </c>
      <c r="BD58" t="s">
        <v>1908</v>
      </c>
      <c r="BE58" t="s">
        <v>1909</v>
      </c>
      <c r="BF58" t="s">
        <v>1046</v>
      </c>
      <c r="BG58">
        <v>67</v>
      </c>
      <c r="BI58">
        <v>2002</v>
      </c>
      <c r="BJ58">
        <v>19</v>
      </c>
      <c r="BK58" t="s">
        <v>1910</v>
      </c>
      <c r="BL58">
        <v>11</v>
      </c>
      <c r="BM58" t="s">
        <v>1046</v>
      </c>
      <c r="BN58" t="s">
        <v>174</v>
      </c>
      <c r="BO58" t="s">
        <v>1908</v>
      </c>
      <c r="BP58" t="s">
        <v>818</v>
      </c>
      <c r="BQ58" t="s">
        <v>1911</v>
      </c>
      <c r="BR58">
        <v>65</v>
      </c>
      <c r="BT58">
        <v>2004</v>
      </c>
      <c r="BU58">
        <v>23</v>
      </c>
      <c r="BV58" t="s">
        <v>528</v>
      </c>
      <c r="BW58">
        <v>53</v>
      </c>
      <c r="BX58" t="s">
        <v>1043</v>
      </c>
      <c r="BY58" t="s">
        <v>170</v>
      </c>
      <c r="CF58" t="s">
        <v>170</v>
      </c>
      <c r="CL58" t="s">
        <v>174</v>
      </c>
      <c r="CM58" t="s">
        <v>1912</v>
      </c>
      <c r="CN58" t="s">
        <v>174</v>
      </c>
      <c r="CO58" t="s">
        <v>1913</v>
      </c>
      <c r="CP58" t="s">
        <v>1914</v>
      </c>
      <c r="CQ58" t="s">
        <v>170</v>
      </c>
      <c r="CV58" t="s">
        <v>170</v>
      </c>
      <c r="CZ58" t="s">
        <v>170</v>
      </c>
      <c r="DC58" t="s">
        <v>1915</v>
      </c>
      <c r="DD58" t="s">
        <v>174</v>
      </c>
      <c r="DE58" t="s">
        <v>1916</v>
      </c>
      <c r="DF58" t="s">
        <v>170</v>
      </c>
      <c r="DL58" t="s">
        <v>174</v>
      </c>
      <c r="DM58" t="s">
        <v>1917</v>
      </c>
      <c r="DN58" t="s">
        <v>170</v>
      </c>
      <c r="DP58" t="s">
        <v>1921</v>
      </c>
      <c r="DQ58" t="s">
        <v>202</v>
      </c>
      <c r="DR58" t="str">
        <f>HYPERLINK("https://nconnect.nicmar.ac.in/pdf/43_resume_1771481579.pdf/Y2FyZWVy","View Resume")</f>
        <v>0</v>
      </c>
      <c r="DS58" t="s">
        <v>242</v>
      </c>
      <c r="DT58" t="s">
        <v>1919</v>
      </c>
      <c r="DU58" t="s">
        <v>1920</v>
      </c>
      <c r="DV58" t="s">
        <v>818</v>
      </c>
      <c r="DW58" t="s">
        <v>207</v>
      </c>
      <c r="DX58" t="s">
        <v>427</v>
      </c>
      <c r="DY58" t="s">
        <v>209</v>
      </c>
      <c r="DZ58" t="s">
        <v>242</v>
      </c>
    </row>
    <row r="59" spans="1:158">
      <c r="A59" t="s">
        <v>586</v>
      </c>
      <c r="B59" t="s">
        <v>159</v>
      </c>
      <c r="C59" t="s">
        <v>267</v>
      </c>
      <c r="D59" t="s">
        <v>357</v>
      </c>
      <c r="E59" t="s">
        <v>1899</v>
      </c>
      <c r="F59" t="s">
        <v>1900</v>
      </c>
      <c r="G59">
        <v>7259887654</v>
      </c>
      <c r="H59" t="s">
        <v>271</v>
      </c>
      <c r="I59" t="s">
        <v>1901</v>
      </c>
      <c r="J59" t="s">
        <v>166</v>
      </c>
      <c r="K59" t="s">
        <v>762</v>
      </c>
      <c r="L59" t="s">
        <v>1902</v>
      </c>
      <c r="M59" t="s">
        <v>1903</v>
      </c>
      <c r="N59" t="s">
        <v>170</v>
      </c>
      <c r="AI59" t="s">
        <v>1904</v>
      </c>
      <c r="AJ59" t="s">
        <v>1905</v>
      </c>
      <c r="AK59" t="s">
        <v>1906</v>
      </c>
      <c r="AL59">
        <v>83</v>
      </c>
      <c r="AN59">
        <v>1997</v>
      </c>
      <c r="AO59" t="s">
        <v>174</v>
      </c>
      <c r="AP59" t="s">
        <v>1907</v>
      </c>
      <c r="AQ59" t="s">
        <v>818</v>
      </c>
      <c r="AR59" t="s">
        <v>1074</v>
      </c>
      <c r="AS59">
        <v>73</v>
      </c>
      <c r="AU59">
        <v>1999</v>
      </c>
      <c r="AV59" t="s">
        <v>170</v>
      </c>
      <c r="BC59" t="s">
        <v>174</v>
      </c>
      <c r="BD59" t="s">
        <v>1908</v>
      </c>
      <c r="BE59" t="s">
        <v>1909</v>
      </c>
      <c r="BF59" t="s">
        <v>1046</v>
      </c>
      <c r="BG59">
        <v>67</v>
      </c>
      <c r="BI59">
        <v>2002</v>
      </c>
      <c r="BJ59">
        <v>19</v>
      </c>
      <c r="BK59" t="s">
        <v>1910</v>
      </c>
      <c r="BL59">
        <v>11</v>
      </c>
      <c r="BM59" t="s">
        <v>1046</v>
      </c>
      <c r="BN59" t="s">
        <v>174</v>
      </c>
      <c r="BO59" t="s">
        <v>1908</v>
      </c>
      <c r="BP59" t="s">
        <v>818</v>
      </c>
      <c r="BQ59" t="s">
        <v>1911</v>
      </c>
      <c r="BR59">
        <v>65</v>
      </c>
      <c r="BT59">
        <v>2004</v>
      </c>
      <c r="BU59">
        <v>23</v>
      </c>
      <c r="BV59" t="s">
        <v>528</v>
      </c>
      <c r="BW59">
        <v>53</v>
      </c>
      <c r="BX59" t="s">
        <v>1043</v>
      </c>
      <c r="BY59" t="s">
        <v>170</v>
      </c>
      <c r="CF59" t="s">
        <v>170</v>
      </c>
      <c r="CL59" t="s">
        <v>174</v>
      </c>
      <c r="CM59" t="s">
        <v>1912</v>
      </c>
      <c r="CN59" t="s">
        <v>174</v>
      </c>
      <c r="CO59" t="s">
        <v>1913</v>
      </c>
      <c r="CP59" t="s">
        <v>1914</v>
      </c>
      <c r="CQ59" t="s">
        <v>170</v>
      </c>
      <c r="CV59" t="s">
        <v>170</v>
      </c>
      <c r="CZ59" t="s">
        <v>170</v>
      </c>
      <c r="DC59" t="s">
        <v>1915</v>
      </c>
      <c r="DD59" t="s">
        <v>174</v>
      </c>
      <c r="DE59" t="s">
        <v>1916</v>
      </c>
      <c r="DF59" t="s">
        <v>170</v>
      </c>
      <c r="DL59" t="s">
        <v>174</v>
      </c>
      <c r="DM59" t="s">
        <v>1917</v>
      </c>
      <c r="DN59" t="s">
        <v>170</v>
      </c>
      <c r="DP59" t="s">
        <v>1921</v>
      </c>
      <c r="DQ59" t="s">
        <v>202</v>
      </c>
      <c r="DR59" t="str">
        <f>HYPERLINK("https://nconnect.nicmar.ac.in/pdf/43_resume_1771481579.pdf/Y2FyZWVy","View Resume")</f>
        <v>0</v>
      </c>
      <c r="DS59" t="s">
        <v>242</v>
      </c>
      <c r="DT59" t="s">
        <v>1919</v>
      </c>
      <c r="DU59" t="s">
        <v>1920</v>
      </c>
      <c r="DV59" t="s">
        <v>818</v>
      </c>
      <c r="DW59" t="s">
        <v>207</v>
      </c>
      <c r="DX59" t="s">
        <v>427</v>
      </c>
      <c r="DY59" t="s">
        <v>209</v>
      </c>
      <c r="DZ59" t="s">
        <v>242</v>
      </c>
    </row>
    <row r="60" spans="1:158">
      <c r="A60" t="s">
        <v>295</v>
      </c>
      <c r="B60" t="s">
        <v>211</v>
      </c>
      <c r="C60" t="s">
        <v>267</v>
      </c>
      <c r="D60" t="s">
        <v>296</v>
      </c>
      <c r="E60" t="s">
        <v>1922</v>
      </c>
      <c r="F60" t="s">
        <v>1923</v>
      </c>
      <c r="G60">
        <v>9562660992</v>
      </c>
      <c r="H60" t="s">
        <v>164</v>
      </c>
      <c r="I60" t="s">
        <v>1924</v>
      </c>
      <c r="J60" t="s">
        <v>217</v>
      </c>
      <c r="K60" t="s">
        <v>1925</v>
      </c>
      <c r="L60" t="s">
        <v>1926</v>
      </c>
      <c r="M60" t="s">
        <v>1927</v>
      </c>
      <c r="N60" t="s">
        <v>170</v>
      </c>
      <c r="AI60" t="s">
        <v>1928</v>
      </c>
      <c r="AJ60" t="s">
        <v>1929</v>
      </c>
      <c r="AK60" t="s">
        <v>1930</v>
      </c>
      <c r="AL60">
        <v>89.3</v>
      </c>
      <c r="AN60">
        <v>2013</v>
      </c>
      <c r="AO60" t="s">
        <v>174</v>
      </c>
      <c r="AP60" t="s">
        <v>1928</v>
      </c>
      <c r="AQ60" t="s">
        <v>1929</v>
      </c>
      <c r="AR60" t="s">
        <v>1931</v>
      </c>
      <c r="AS60">
        <v>95.8</v>
      </c>
      <c r="AU60">
        <v>2015</v>
      </c>
      <c r="AV60" t="s">
        <v>170</v>
      </c>
      <c r="BC60" t="s">
        <v>174</v>
      </c>
      <c r="BD60" t="s">
        <v>1932</v>
      </c>
      <c r="BE60" t="s">
        <v>1933</v>
      </c>
      <c r="BF60" t="s">
        <v>1934</v>
      </c>
      <c r="BG60">
        <v>85.3</v>
      </c>
      <c r="BI60">
        <v>2018</v>
      </c>
      <c r="BJ60">
        <v>19</v>
      </c>
      <c r="BK60" t="s">
        <v>1935</v>
      </c>
      <c r="BL60">
        <v>23</v>
      </c>
      <c r="BN60" t="s">
        <v>174</v>
      </c>
      <c r="BO60" t="s">
        <v>1932</v>
      </c>
      <c r="BP60" t="s">
        <v>1936</v>
      </c>
      <c r="BQ60" t="s">
        <v>1937</v>
      </c>
      <c r="BR60">
        <v>87</v>
      </c>
      <c r="BT60">
        <v>2020</v>
      </c>
      <c r="BU60">
        <v>31</v>
      </c>
      <c r="BV60" t="s">
        <v>1938</v>
      </c>
      <c r="BW60">
        <v>53</v>
      </c>
      <c r="BX60" t="s">
        <v>1939</v>
      </c>
      <c r="BY60" t="s">
        <v>170</v>
      </c>
      <c r="CF60" t="s">
        <v>174</v>
      </c>
      <c r="CG60" t="s">
        <v>1940</v>
      </c>
      <c r="CH60" t="s">
        <v>1941</v>
      </c>
      <c r="CI60" t="s">
        <v>373</v>
      </c>
      <c r="CK60" t="s">
        <v>174</v>
      </c>
      <c r="CL60" t="s">
        <v>170</v>
      </c>
      <c r="CN60" t="s">
        <v>174</v>
      </c>
      <c r="CO60" t="s">
        <v>1942</v>
      </c>
      <c r="CP60" t="s">
        <v>1943</v>
      </c>
      <c r="CQ60" t="s">
        <v>174</v>
      </c>
      <c r="CR60">
        <v>2</v>
      </c>
      <c r="CS60">
        <v>0</v>
      </c>
      <c r="CT60">
        <v>0</v>
      </c>
      <c r="CU60" t="s">
        <v>1944</v>
      </c>
      <c r="CV60" t="s">
        <v>170</v>
      </c>
      <c r="CZ60" t="s">
        <v>170</v>
      </c>
      <c r="DB60" t="s">
        <v>378</v>
      </c>
      <c r="DC60" t="s">
        <v>326</v>
      </c>
      <c r="DD60" t="s">
        <v>174</v>
      </c>
      <c r="DE60" t="s">
        <v>1945</v>
      </c>
      <c r="DF60" t="s">
        <v>170</v>
      </c>
      <c r="DL60" t="s">
        <v>174</v>
      </c>
      <c r="DM60" t="s">
        <v>1946</v>
      </c>
      <c r="DN60" t="s">
        <v>174</v>
      </c>
      <c r="DO60" t="s">
        <v>1947</v>
      </c>
      <c r="DP60" t="s">
        <v>1948</v>
      </c>
      <c r="DQ60" t="s">
        <v>202</v>
      </c>
      <c r="DR60" t="str">
        <f>HYPERLINK("https://nconnect.nicmar.ac.in/pdf/117_resume_1771481916.pdf/Y2FyZWVy","View Resume")</f>
        <v>0</v>
      </c>
      <c r="DS60" t="s">
        <v>1504</v>
      </c>
      <c r="DT60" t="s">
        <v>1949</v>
      </c>
      <c r="DU60" t="s">
        <v>1950</v>
      </c>
      <c r="DV60" t="s">
        <v>1951</v>
      </c>
      <c r="DW60" t="s">
        <v>207</v>
      </c>
      <c r="DX60" t="s">
        <v>384</v>
      </c>
      <c r="DY60" t="s">
        <v>820</v>
      </c>
      <c r="DZ60" t="s">
        <v>1504</v>
      </c>
    </row>
    <row r="61" spans="1:158">
      <c r="A61" t="s">
        <v>210</v>
      </c>
      <c r="B61" t="s">
        <v>211</v>
      </c>
      <c r="C61" t="s">
        <v>212</v>
      </c>
      <c r="D61" t="s">
        <v>213</v>
      </c>
      <c r="E61" t="s">
        <v>1952</v>
      </c>
      <c r="F61" t="s">
        <v>1953</v>
      </c>
      <c r="G61">
        <v>8098142148</v>
      </c>
      <c r="H61" t="s">
        <v>164</v>
      </c>
      <c r="I61" t="s">
        <v>1954</v>
      </c>
      <c r="J61" t="s">
        <v>217</v>
      </c>
      <c r="K61" t="s">
        <v>1955</v>
      </c>
      <c r="L61" t="s">
        <v>1956</v>
      </c>
      <c r="M61" t="s">
        <v>1957</v>
      </c>
      <c r="N61" t="s">
        <v>170</v>
      </c>
      <c r="AI61" t="s">
        <v>1958</v>
      </c>
      <c r="AJ61" t="s">
        <v>1959</v>
      </c>
      <c r="AK61" t="s">
        <v>1960</v>
      </c>
      <c r="AL61">
        <v>86.4</v>
      </c>
      <c r="AN61">
        <v>2008</v>
      </c>
      <c r="AO61" t="s">
        <v>174</v>
      </c>
      <c r="AP61" t="s">
        <v>1958</v>
      </c>
      <c r="AQ61" t="s">
        <v>1959</v>
      </c>
      <c r="AR61" t="s">
        <v>1961</v>
      </c>
      <c r="AS61">
        <v>87.2</v>
      </c>
      <c r="AU61">
        <v>2010</v>
      </c>
      <c r="AV61" t="s">
        <v>170</v>
      </c>
      <c r="BC61" t="s">
        <v>174</v>
      </c>
      <c r="BD61" t="s">
        <v>1518</v>
      </c>
      <c r="BE61" t="s">
        <v>1962</v>
      </c>
      <c r="BF61" t="s">
        <v>1963</v>
      </c>
      <c r="BG61">
        <v>69.8</v>
      </c>
      <c r="BH61">
        <v>6.98</v>
      </c>
      <c r="BI61">
        <v>2014</v>
      </c>
      <c r="BJ61">
        <v>2</v>
      </c>
      <c r="BL61">
        <v>9</v>
      </c>
      <c r="BN61" t="s">
        <v>174</v>
      </c>
      <c r="BO61" t="s">
        <v>1518</v>
      </c>
      <c r="BP61" t="s">
        <v>1964</v>
      </c>
      <c r="BQ61" t="s">
        <v>1965</v>
      </c>
      <c r="BR61">
        <v>84.5</v>
      </c>
      <c r="BS61">
        <v>8.45</v>
      </c>
      <c r="BT61">
        <v>2016</v>
      </c>
      <c r="BU61">
        <v>14</v>
      </c>
      <c r="BW61">
        <v>47</v>
      </c>
      <c r="BY61" t="s">
        <v>170</v>
      </c>
      <c r="CF61" t="s">
        <v>174</v>
      </c>
      <c r="CG61" t="s">
        <v>1966</v>
      </c>
      <c r="CH61" t="s">
        <v>1967</v>
      </c>
      <c r="CI61" t="s">
        <v>193</v>
      </c>
      <c r="CJ61">
        <v>2025</v>
      </c>
      <c r="CL61" t="s">
        <v>174</v>
      </c>
      <c r="CM61" t="s">
        <v>1968</v>
      </c>
      <c r="CN61" t="s">
        <v>174</v>
      </c>
      <c r="CO61" t="s">
        <v>1969</v>
      </c>
      <c r="CP61" t="s">
        <v>1970</v>
      </c>
      <c r="CQ61" t="s">
        <v>174</v>
      </c>
      <c r="CR61">
        <v>0</v>
      </c>
      <c r="CS61">
        <v>12</v>
      </c>
      <c r="CT61" t="s">
        <v>676</v>
      </c>
      <c r="CU61" t="s">
        <v>1971</v>
      </c>
      <c r="CV61" t="s">
        <v>170</v>
      </c>
      <c r="CZ61" t="s">
        <v>170</v>
      </c>
      <c r="DB61" t="s">
        <v>1972</v>
      </c>
      <c r="DC61" t="s">
        <v>1973</v>
      </c>
      <c r="DD61" t="s">
        <v>174</v>
      </c>
      <c r="DE61" t="s">
        <v>1974</v>
      </c>
      <c r="DF61" t="s">
        <v>174</v>
      </c>
      <c r="DG61" t="s">
        <v>1975</v>
      </c>
      <c r="DH61" t="s">
        <v>1975</v>
      </c>
      <c r="DI61" t="s">
        <v>1975</v>
      </c>
      <c r="DJ61" t="s">
        <v>1976</v>
      </c>
      <c r="DK61">
        <v>8</v>
      </c>
      <c r="DL61" t="s">
        <v>174</v>
      </c>
      <c r="DM61" t="s">
        <v>1977</v>
      </c>
      <c r="DN61" t="s">
        <v>170</v>
      </c>
      <c r="DP61" t="s">
        <v>1978</v>
      </c>
      <c r="DQ61" t="s">
        <v>202</v>
      </c>
      <c r="DR61" t="str">
        <f>HYPERLINK("https://nconnect.nicmar.ac.in/pdf/105_resume_1771482064.pdf/Y2FyZWVy","View Resume")</f>
        <v>0</v>
      </c>
      <c r="DS61" t="s">
        <v>1979</v>
      </c>
      <c r="DT61" t="s">
        <v>1980</v>
      </c>
      <c r="DU61" t="s">
        <v>211</v>
      </c>
      <c r="DV61" t="s">
        <v>1981</v>
      </c>
      <c r="DW61" t="s">
        <v>246</v>
      </c>
      <c r="DX61" t="s">
        <v>427</v>
      </c>
      <c r="DY61" t="s">
        <v>1982</v>
      </c>
      <c r="DZ61" t="s">
        <v>1804</v>
      </c>
      <c r="EA61" t="s">
        <v>1983</v>
      </c>
      <c r="EB61" t="s">
        <v>1984</v>
      </c>
      <c r="EC61" t="s">
        <v>1985</v>
      </c>
      <c r="ED61" t="s">
        <v>246</v>
      </c>
      <c r="EE61" t="s">
        <v>1986</v>
      </c>
      <c r="EF61" t="s">
        <v>900</v>
      </c>
      <c r="EG61" t="s">
        <v>1316</v>
      </c>
      <c r="EH61" t="s">
        <v>1987</v>
      </c>
      <c r="EI61" t="s">
        <v>1988</v>
      </c>
      <c r="EJ61" t="s">
        <v>1985</v>
      </c>
      <c r="EK61" t="s">
        <v>207</v>
      </c>
      <c r="EL61" t="s">
        <v>900</v>
      </c>
      <c r="EM61" t="s">
        <v>1685</v>
      </c>
      <c r="EN61" t="s">
        <v>501</v>
      </c>
      <c r="EO61" t="s">
        <v>1989</v>
      </c>
      <c r="EP61" t="s">
        <v>211</v>
      </c>
      <c r="EQ61" t="s">
        <v>1990</v>
      </c>
      <c r="ER61" t="s">
        <v>246</v>
      </c>
      <c r="ES61" t="s">
        <v>1685</v>
      </c>
      <c r="ET61" t="s">
        <v>209</v>
      </c>
      <c r="EU61" t="s">
        <v>989</v>
      </c>
    </row>
    <row r="62" spans="1:158">
      <c r="A62" t="s">
        <v>295</v>
      </c>
      <c r="B62" t="s">
        <v>211</v>
      </c>
      <c r="C62" t="s">
        <v>267</v>
      </c>
      <c r="D62" t="s">
        <v>296</v>
      </c>
      <c r="E62" t="s">
        <v>1991</v>
      </c>
      <c r="F62" t="s">
        <v>1992</v>
      </c>
      <c r="G62">
        <v>9340994381</v>
      </c>
      <c r="H62" t="s">
        <v>164</v>
      </c>
      <c r="I62" t="s">
        <v>1993</v>
      </c>
      <c r="J62" t="s">
        <v>166</v>
      </c>
      <c r="K62" t="s">
        <v>1994</v>
      </c>
      <c r="L62" t="s">
        <v>1995</v>
      </c>
      <c r="M62" t="s">
        <v>1996</v>
      </c>
      <c r="N62" t="s">
        <v>170</v>
      </c>
      <c r="AI62" t="s">
        <v>1997</v>
      </c>
      <c r="AJ62" t="s">
        <v>1998</v>
      </c>
      <c r="AK62" t="s">
        <v>1999</v>
      </c>
      <c r="AL62">
        <v>56</v>
      </c>
      <c r="AM62">
        <v>5.6</v>
      </c>
      <c r="AN62">
        <v>1999</v>
      </c>
      <c r="AO62" t="s">
        <v>174</v>
      </c>
      <c r="AP62" t="s">
        <v>2000</v>
      </c>
      <c r="AQ62" t="s">
        <v>2001</v>
      </c>
      <c r="AR62" t="s">
        <v>2002</v>
      </c>
      <c r="AS62">
        <v>56</v>
      </c>
      <c r="AU62">
        <v>2001</v>
      </c>
      <c r="AV62" t="s">
        <v>170</v>
      </c>
      <c r="BC62" t="s">
        <v>174</v>
      </c>
      <c r="BD62" t="s">
        <v>2003</v>
      </c>
      <c r="BE62" t="s">
        <v>2004</v>
      </c>
      <c r="BF62" t="s">
        <v>2002</v>
      </c>
      <c r="BG62">
        <v>53</v>
      </c>
      <c r="BI62">
        <v>2004</v>
      </c>
      <c r="BJ62">
        <v>19</v>
      </c>
      <c r="BK62" t="s">
        <v>2005</v>
      </c>
      <c r="BL62">
        <v>53</v>
      </c>
      <c r="BM62" t="s">
        <v>2002</v>
      </c>
      <c r="BN62" t="s">
        <v>174</v>
      </c>
      <c r="BO62" t="s">
        <v>2006</v>
      </c>
      <c r="BP62" t="s">
        <v>2007</v>
      </c>
      <c r="BQ62" t="s">
        <v>2008</v>
      </c>
      <c r="BR62">
        <v>68</v>
      </c>
      <c r="BT62">
        <v>2009</v>
      </c>
      <c r="BU62">
        <v>31</v>
      </c>
      <c r="BV62" t="s">
        <v>2009</v>
      </c>
      <c r="BW62">
        <v>33</v>
      </c>
      <c r="BY62" t="s">
        <v>174</v>
      </c>
      <c r="BZ62" t="s">
        <v>2010</v>
      </c>
      <c r="CA62" t="s">
        <v>2011</v>
      </c>
      <c r="CB62" t="s">
        <v>1336</v>
      </c>
      <c r="CC62">
        <v>58</v>
      </c>
      <c r="CE62">
        <v>2013</v>
      </c>
      <c r="CF62" t="s">
        <v>174</v>
      </c>
      <c r="CG62" t="s">
        <v>1184</v>
      </c>
      <c r="CH62" t="s">
        <v>2012</v>
      </c>
      <c r="CI62" t="s">
        <v>193</v>
      </c>
      <c r="CJ62">
        <v>2023</v>
      </c>
      <c r="CL62" t="s">
        <v>170</v>
      </c>
      <c r="CN62" t="s">
        <v>170</v>
      </c>
      <c r="CP62" t="s">
        <v>2013</v>
      </c>
      <c r="CQ62" t="s">
        <v>174</v>
      </c>
      <c r="CR62">
        <v>0</v>
      </c>
      <c r="CS62">
        <v>4</v>
      </c>
      <c r="CT62">
        <v>20</v>
      </c>
      <c r="CU62" t="s">
        <v>2014</v>
      </c>
      <c r="CV62" t="s">
        <v>170</v>
      </c>
      <c r="CZ62" t="s">
        <v>170</v>
      </c>
      <c r="DC62" t="s">
        <v>2015</v>
      </c>
      <c r="DD62" t="s">
        <v>174</v>
      </c>
      <c r="DE62" t="s">
        <v>2016</v>
      </c>
      <c r="DF62" t="s">
        <v>170</v>
      </c>
      <c r="DL62" t="s">
        <v>170</v>
      </c>
      <c r="DN62" t="s">
        <v>170</v>
      </c>
      <c r="DP62" t="s">
        <v>2017</v>
      </c>
      <c r="DQ62" t="s">
        <v>202</v>
      </c>
      <c r="DR62" t="str">
        <f>HYPERLINK("https://nconnect.nicmar.ac.in/pdf/109_resume_1771482151.pdf/Y2FyZWVy","View Resume")</f>
        <v>0</v>
      </c>
      <c r="DS62" t="s">
        <v>2018</v>
      </c>
      <c r="DT62" t="s">
        <v>2019</v>
      </c>
      <c r="DU62" t="s">
        <v>211</v>
      </c>
      <c r="DV62" t="s">
        <v>2020</v>
      </c>
      <c r="DW62" t="s">
        <v>246</v>
      </c>
      <c r="DX62" t="s">
        <v>2021</v>
      </c>
      <c r="DY62" t="s">
        <v>757</v>
      </c>
      <c r="DZ62" t="s">
        <v>565</v>
      </c>
      <c r="EA62" t="s">
        <v>2022</v>
      </c>
      <c r="EB62" t="s">
        <v>507</v>
      </c>
      <c r="EC62" t="s">
        <v>2020</v>
      </c>
      <c r="ED62" t="s">
        <v>246</v>
      </c>
      <c r="EE62" t="s">
        <v>757</v>
      </c>
      <c r="EF62" t="s">
        <v>209</v>
      </c>
      <c r="EG62" t="s">
        <v>355</v>
      </c>
      <c r="EH62" t="s">
        <v>2023</v>
      </c>
      <c r="EI62" t="s">
        <v>211</v>
      </c>
      <c r="EJ62" t="s">
        <v>2020</v>
      </c>
      <c r="EK62" t="s">
        <v>246</v>
      </c>
      <c r="EL62" t="s">
        <v>2024</v>
      </c>
      <c r="EM62" t="s">
        <v>2025</v>
      </c>
      <c r="EN62" t="s">
        <v>2026</v>
      </c>
    </row>
    <row r="63" spans="1:158">
      <c r="A63" t="s">
        <v>586</v>
      </c>
      <c r="B63" t="s">
        <v>159</v>
      </c>
      <c r="C63" t="s">
        <v>267</v>
      </c>
      <c r="D63" t="s">
        <v>357</v>
      </c>
      <c r="E63" t="s">
        <v>2027</v>
      </c>
      <c r="F63" t="s">
        <v>2028</v>
      </c>
      <c r="G63">
        <v>9732092011</v>
      </c>
      <c r="H63" t="s">
        <v>164</v>
      </c>
      <c r="I63" t="s">
        <v>2029</v>
      </c>
      <c r="J63" t="s">
        <v>166</v>
      </c>
      <c r="K63" t="s">
        <v>797</v>
      </c>
      <c r="L63" t="s">
        <v>2030</v>
      </c>
      <c r="M63" t="s">
        <v>2031</v>
      </c>
      <c r="N63" t="s">
        <v>170</v>
      </c>
      <c r="AI63" t="s">
        <v>2032</v>
      </c>
      <c r="AJ63" t="s">
        <v>1929</v>
      </c>
      <c r="AK63" t="s">
        <v>2033</v>
      </c>
      <c r="AL63">
        <v>61.4</v>
      </c>
      <c r="AN63">
        <v>1999</v>
      </c>
      <c r="AO63" t="s">
        <v>174</v>
      </c>
      <c r="AP63" t="s">
        <v>2032</v>
      </c>
      <c r="AQ63" t="s">
        <v>1929</v>
      </c>
      <c r="AR63" t="s">
        <v>2034</v>
      </c>
      <c r="AS63">
        <v>61.6</v>
      </c>
      <c r="AU63">
        <v>2002</v>
      </c>
      <c r="AV63" t="s">
        <v>170</v>
      </c>
      <c r="BC63" t="s">
        <v>174</v>
      </c>
      <c r="BD63" t="s">
        <v>2035</v>
      </c>
      <c r="BE63" t="s">
        <v>2036</v>
      </c>
      <c r="BF63" t="s">
        <v>2037</v>
      </c>
      <c r="BG63">
        <v>61.3</v>
      </c>
      <c r="BI63">
        <v>2005</v>
      </c>
      <c r="BJ63">
        <v>19</v>
      </c>
      <c r="BK63" t="s">
        <v>2038</v>
      </c>
      <c r="BL63">
        <v>53</v>
      </c>
      <c r="BM63" t="s">
        <v>2037</v>
      </c>
      <c r="BN63" t="s">
        <v>174</v>
      </c>
      <c r="BO63" t="s">
        <v>2039</v>
      </c>
      <c r="BP63" t="s">
        <v>2040</v>
      </c>
      <c r="BQ63" t="s">
        <v>2037</v>
      </c>
      <c r="BR63">
        <v>63.3</v>
      </c>
      <c r="BT63">
        <v>2008</v>
      </c>
      <c r="BU63">
        <v>31</v>
      </c>
      <c r="BV63" t="s">
        <v>2041</v>
      </c>
      <c r="BW63">
        <v>53</v>
      </c>
      <c r="BX63" t="s">
        <v>2042</v>
      </c>
      <c r="BY63" t="s">
        <v>174</v>
      </c>
      <c r="BZ63" t="s">
        <v>2043</v>
      </c>
      <c r="CA63" t="s">
        <v>2044</v>
      </c>
      <c r="CB63" t="s">
        <v>2045</v>
      </c>
      <c r="CC63">
        <v>92.3</v>
      </c>
      <c r="CD63">
        <v>9.23</v>
      </c>
      <c r="CE63">
        <v>2018</v>
      </c>
      <c r="CF63" t="s">
        <v>174</v>
      </c>
      <c r="CG63" t="s">
        <v>2046</v>
      </c>
      <c r="CH63" t="s">
        <v>844</v>
      </c>
      <c r="CI63" t="s">
        <v>193</v>
      </c>
      <c r="CJ63">
        <v>2023</v>
      </c>
      <c r="CL63" t="s">
        <v>170</v>
      </c>
      <c r="CN63" t="s">
        <v>174</v>
      </c>
      <c r="CO63" t="s">
        <v>2047</v>
      </c>
      <c r="CP63" t="s">
        <v>408</v>
      </c>
      <c r="CQ63" t="s">
        <v>174</v>
      </c>
      <c r="CR63">
        <v>4</v>
      </c>
      <c r="CS63">
        <v>0</v>
      </c>
      <c r="CT63">
        <v>2</v>
      </c>
      <c r="CU63" t="s">
        <v>2048</v>
      </c>
      <c r="CV63" t="s">
        <v>174</v>
      </c>
      <c r="CW63" t="s">
        <v>2049</v>
      </c>
      <c r="CX63" t="s">
        <v>373</v>
      </c>
      <c r="CZ63" t="s">
        <v>170</v>
      </c>
      <c r="DB63" t="s">
        <v>2050</v>
      </c>
      <c r="DC63" t="s">
        <v>411</v>
      </c>
      <c r="DD63" t="s">
        <v>174</v>
      </c>
      <c r="DE63" t="s">
        <v>2051</v>
      </c>
      <c r="DF63" t="s">
        <v>170</v>
      </c>
      <c r="DL63" t="s">
        <v>170</v>
      </c>
      <c r="DN63" t="s">
        <v>170</v>
      </c>
      <c r="DP63" t="s">
        <v>2052</v>
      </c>
      <c r="DQ63" t="s">
        <v>202</v>
      </c>
      <c r="DR63" t="str">
        <f>HYPERLINK("https://nconnect.nicmar.ac.in/pdf/113_resume_1771482354.pdf/Y2FyZWVy","View Resume")</f>
        <v>0</v>
      </c>
      <c r="DS63" t="s">
        <v>2053</v>
      </c>
      <c r="DT63" t="s">
        <v>2054</v>
      </c>
      <c r="DU63" t="s">
        <v>507</v>
      </c>
      <c r="DV63" t="s">
        <v>2055</v>
      </c>
      <c r="DW63" t="s">
        <v>246</v>
      </c>
      <c r="DX63" t="s">
        <v>901</v>
      </c>
      <c r="DY63" t="s">
        <v>209</v>
      </c>
      <c r="DZ63" t="s">
        <v>2053</v>
      </c>
    </row>
    <row r="64" spans="1:158">
      <c r="A64" t="s">
        <v>793</v>
      </c>
      <c r="B64" t="s">
        <v>211</v>
      </c>
      <c r="C64" t="s">
        <v>267</v>
      </c>
      <c r="D64" t="s">
        <v>508</v>
      </c>
      <c r="E64" t="s">
        <v>2056</v>
      </c>
      <c r="F64" t="s">
        <v>2057</v>
      </c>
      <c r="G64">
        <v>9035345397</v>
      </c>
      <c r="H64" t="s">
        <v>164</v>
      </c>
      <c r="I64" t="s">
        <v>2058</v>
      </c>
      <c r="J64" t="s">
        <v>166</v>
      </c>
      <c r="K64" t="s">
        <v>2059</v>
      </c>
      <c r="L64" t="s">
        <v>2060</v>
      </c>
      <c r="M64" t="s">
        <v>2061</v>
      </c>
      <c r="N64" t="s">
        <v>170</v>
      </c>
      <c r="AI64" t="s">
        <v>2062</v>
      </c>
      <c r="AJ64" t="s">
        <v>2063</v>
      </c>
      <c r="AK64" t="s">
        <v>2064</v>
      </c>
      <c r="AL64">
        <v>77</v>
      </c>
      <c r="AN64">
        <v>1996</v>
      </c>
      <c r="AO64" t="s">
        <v>174</v>
      </c>
      <c r="AP64" t="s">
        <v>2065</v>
      </c>
      <c r="AQ64" t="s">
        <v>2066</v>
      </c>
      <c r="AR64" t="s">
        <v>2067</v>
      </c>
      <c r="AS64">
        <v>77</v>
      </c>
      <c r="AU64">
        <v>1998</v>
      </c>
      <c r="AV64" t="s">
        <v>170</v>
      </c>
      <c r="BC64" t="s">
        <v>174</v>
      </c>
      <c r="BD64" t="s">
        <v>2068</v>
      </c>
      <c r="BE64" t="s">
        <v>2069</v>
      </c>
      <c r="BF64" t="s">
        <v>1334</v>
      </c>
      <c r="BG64">
        <v>76</v>
      </c>
      <c r="BI64">
        <v>2001</v>
      </c>
      <c r="BJ64">
        <v>19</v>
      </c>
      <c r="BL64">
        <v>23</v>
      </c>
      <c r="BN64" t="s">
        <v>174</v>
      </c>
      <c r="BO64" t="s">
        <v>2068</v>
      </c>
      <c r="BP64" t="s">
        <v>2070</v>
      </c>
      <c r="BQ64" t="s">
        <v>2071</v>
      </c>
      <c r="BR64">
        <v>60</v>
      </c>
      <c r="BT64">
        <v>2003</v>
      </c>
      <c r="BU64">
        <v>31</v>
      </c>
      <c r="BV64" t="s">
        <v>2072</v>
      </c>
      <c r="BW64">
        <v>23</v>
      </c>
      <c r="BY64" t="s">
        <v>170</v>
      </c>
      <c r="CF64" t="s">
        <v>174</v>
      </c>
      <c r="CG64" t="s">
        <v>2073</v>
      </c>
      <c r="CH64" t="s">
        <v>2074</v>
      </c>
      <c r="CI64" t="s">
        <v>373</v>
      </c>
      <c r="CK64" t="s">
        <v>170</v>
      </c>
      <c r="CL64" t="s">
        <v>174</v>
      </c>
      <c r="CM64" t="s">
        <v>2075</v>
      </c>
      <c r="CN64" t="s">
        <v>174</v>
      </c>
      <c r="CO64" t="s">
        <v>2076</v>
      </c>
      <c r="CP64" t="s">
        <v>2077</v>
      </c>
      <c r="CQ64" t="s">
        <v>174</v>
      </c>
      <c r="CR64" t="s">
        <v>170</v>
      </c>
      <c r="CS64">
        <v>2</v>
      </c>
      <c r="CT64">
        <v>1</v>
      </c>
      <c r="CU64" t="s">
        <v>2078</v>
      </c>
      <c r="CV64" t="s">
        <v>170</v>
      </c>
      <c r="CZ64" t="s">
        <v>170</v>
      </c>
      <c r="DB64" t="s">
        <v>2079</v>
      </c>
      <c r="DC64" t="s">
        <v>2080</v>
      </c>
      <c r="DD64" t="s">
        <v>174</v>
      </c>
      <c r="DE64" t="s">
        <v>2081</v>
      </c>
      <c r="DF64" t="s">
        <v>174</v>
      </c>
      <c r="DG64">
        <v>8</v>
      </c>
      <c r="DH64">
        <v>1</v>
      </c>
      <c r="DI64">
        <v>0</v>
      </c>
      <c r="DJ64">
        <v>0</v>
      </c>
      <c r="DK64">
        <v>8</v>
      </c>
      <c r="DL64" t="s">
        <v>170</v>
      </c>
      <c r="DN64" t="s">
        <v>170</v>
      </c>
      <c r="DP64" t="s">
        <v>2082</v>
      </c>
      <c r="DQ64" t="s">
        <v>202</v>
      </c>
      <c r="DR64" t="str">
        <f>HYPERLINK("https://nconnect.nicmar.ac.in/pdf/123_resume_1771482222.pdf/Y2FyZWVy","View Resume")</f>
        <v>0</v>
      </c>
      <c r="DS64" t="s">
        <v>865</v>
      </c>
      <c r="DT64" t="s">
        <v>2083</v>
      </c>
      <c r="DU64" t="s">
        <v>2084</v>
      </c>
      <c r="DV64" t="s">
        <v>818</v>
      </c>
      <c r="DW64" t="s">
        <v>246</v>
      </c>
      <c r="DX64" t="s">
        <v>901</v>
      </c>
      <c r="DY64" t="s">
        <v>209</v>
      </c>
      <c r="DZ64" t="s">
        <v>265</v>
      </c>
      <c r="EA64" t="s">
        <v>2085</v>
      </c>
      <c r="EB64" t="s">
        <v>2086</v>
      </c>
      <c r="EC64" t="s">
        <v>818</v>
      </c>
      <c r="ED64" t="s">
        <v>246</v>
      </c>
      <c r="EE64" t="s">
        <v>418</v>
      </c>
      <c r="EF64" t="s">
        <v>901</v>
      </c>
      <c r="EG64" t="s">
        <v>906</v>
      </c>
    </row>
    <row r="65" spans="1:158">
      <c r="A65" t="s">
        <v>470</v>
      </c>
      <c r="B65" t="s">
        <v>211</v>
      </c>
      <c r="C65" t="s">
        <v>471</v>
      </c>
      <c r="D65" t="s">
        <v>472</v>
      </c>
      <c r="E65" t="s">
        <v>2087</v>
      </c>
      <c r="F65" t="s">
        <v>2088</v>
      </c>
      <c r="G65">
        <v>9030342265</v>
      </c>
      <c r="H65" t="s">
        <v>164</v>
      </c>
      <c r="I65" t="s">
        <v>2089</v>
      </c>
      <c r="J65" t="s">
        <v>217</v>
      </c>
      <c r="K65" t="s">
        <v>2090</v>
      </c>
      <c r="L65" t="s">
        <v>2091</v>
      </c>
      <c r="M65" t="s">
        <v>2092</v>
      </c>
      <c r="N65" t="s">
        <v>170</v>
      </c>
      <c r="AI65" t="s">
        <v>2093</v>
      </c>
      <c r="AJ65" t="s">
        <v>2094</v>
      </c>
      <c r="AK65" t="s">
        <v>2095</v>
      </c>
      <c r="AL65">
        <v>90.33</v>
      </c>
      <c r="AN65">
        <v>2011</v>
      </c>
      <c r="AO65" t="s">
        <v>170</v>
      </c>
      <c r="AV65" t="s">
        <v>174</v>
      </c>
      <c r="AW65" t="s">
        <v>485</v>
      </c>
      <c r="AX65" t="s">
        <v>2096</v>
      </c>
      <c r="AY65" t="s">
        <v>485</v>
      </c>
      <c r="AZ65">
        <v>75.69</v>
      </c>
      <c r="BB65">
        <v>2014</v>
      </c>
      <c r="BC65" t="s">
        <v>174</v>
      </c>
      <c r="BD65" t="s">
        <v>2097</v>
      </c>
      <c r="BE65" t="s">
        <v>2098</v>
      </c>
      <c r="BF65" t="s">
        <v>485</v>
      </c>
      <c r="BG65">
        <v>71.31</v>
      </c>
      <c r="BI65">
        <v>2017</v>
      </c>
      <c r="BJ65">
        <v>1</v>
      </c>
      <c r="BL65">
        <v>9</v>
      </c>
      <c r="BN65" t="s">
        <v>174</v>
      </c>
      <c r="BO65" t="s">
        <v>2099</v>
      </c>
      <c r="BP65" t="s">
        <v>2100</v>
      </c>
      <c r="BQ65" t="s">
        <v>2101</v>
      </c>
      <c r="BR65">
        <v>7.15</v>
      </c>
      <c r="BS65">
        <v>7.15</v>
      </c>
      <c r="BT65">
        <v>2019</v>
      </c>
      <c r="BU65">
        <v>12</v>
      </c>
      <c r="BW65">
        <v>15</v>
      </c>
      <c r="BY65" t="s">
        <v>170</v>
      </c>
      <c r="CF65" t="s">
        <v>174</v>
      </c>
      <c r="CG65" t="s">
        <v>2102</v>
      </c>
      <c r="CH65" t="s">
        <v>2099</v>
      </c>
      <c r="CI65" t="s">
        <v>193</v>
      </c>
      <c r="CJ65">
        <v>2025</v>
      </c>
      <c r="CL65" t="s">
        <v>170</v>
      </c>
      <c r="CN65" t="s">
        <v>170</v>
      </c>
      <c r="CP65" t="s">
        <v>2103</v>
      </c>
      <c r="CQ65" t="s">
        <v>174</v>
      </c>
      <c r="CR65">
        <v>4</v>
      </c>
      <c r="CS65">
        <v>0</v>
      </c>
      <c r="CT65">
        <v>1</v>
      </c>
      <c r="CU65" t="s">
        <v>2104</v>
      </c>
      <c r="CV65" t="s">
        <v>170</v>
      </c>
      <c r="CZ65" t="s">
        <v>170</v>
      </c>
      <c r="DB65" t="s">
        <v>2105</v>
      </c>
      <c r="DC65" t="s">
        <v>853</v>
      </c>
      <c r="DD65" t="s">
        <v>170</v>
      </c>
      <c r="DF65" t="s">
        <v>170</v>
      </c>
      <c r="DL65" t="s">
        <v>170</v>
      </c>
      <c r="DN65" t="s">
        <v>170</v>
      </c>
      <c r="DP65" t="s">
        <v>2082</v>
      </c>
      <c r="DQ65" t="s">
        <v>202</v>
      </c>
      <c r="DR65" t="str">
        <f>HYPERLINK("https://nconnect.nicmar.ac.in/pdf/121_resume_1771482445.pdf/Y2FyZWVy","View Resume")</f>
        <v>0</v>
      </c>
      <c r="DS65" t="s">
        <v>460</v>
      </c>
      <c r="DT65" t="s">
        <v>2106</v>
      </c>
      <c r="DU65" t="s">
        <v>211</v>
      </c>
      <c r="DV65" t="s">
        <v>1629</v>
      </c>
      <c r="DW65" t="s">
        <v>246</v>
      </c>
      <c r="DX65" t="s">
        <v>2107</v>
      </c>
      <c r="DY65" t="s">
        <v>2108</v>
      </c>
      <c r="DZ65" t="s">
        <v>460</v>
      </c>
    </row>
    <row r="66" spans="1:158">
      <c r="A66" t="s">
        <v>210</v>
      </c>
      <c r="B66" t="s">
        <v>211</v>
      </c>
      <c r="C66" t="s">
        <v>212</v>
      </c>
      <c r="D66" t="s">
        <v>213</v>
      </c>
      <c r="E66" t="s">
        <v>2109</v>
      </c>
      <c r="F66" t="s">
        <v>2110</v>
      </c>
      <c r="G66">
        <v>8309063066</v>
      </c>
      <c r="H66" t="s">
        <v>164</v>
      </c>
      <c r="I66" t="s">
        <v>2111</v>
      </c>
      <c r="J66" t="s">
        <v>166</v>
      </c>
      <c r="K66" t="s">
        <v>2112</v>
      </c>
      <c r="L66" t="s">
        <v>2113</v>
      </c>
      <c r="M66" t="s">
        <v>2114</v>
      </c>
      <c r="N66" t="s">
        <v>170</v>
      </c>
      <c r="AI66" t="s">
        <v>2115</v>
      </c>
      <c r="AJ66" t="s">
        <v>1223</v>
      </c>
      <c r="AK66" t="s">
        <v>1558</v>
      </c>
      <c r="AL66">
        <v>83.33</v>
      </c>
      <c r="AN66">
        <v>2004</v>
      </c>
      <c r="AO66" t="s">
        <v>174</v>
      </c>
      <c r="AP66" t="s">
        <v>2116</v>
      </c>
      <c r="AQ66" t="s">
        <v>1226</v>
      </c>
      <c r="AR66" t="s">
        <v>2117</v>
      </c>
      <c r="AS66">
        <v>86.9</v>
      </c>
      <c r="AU66">
        <v>2006</v>
      </c>
      <c r="AV66" t="s">
        <v>170</v>
      </c>
      <c r="BC66" t="s">
        <v>174</v>
      </c>
      <c r="BD66" t="s">
        <v>2118</v>
      </c>
      <c r="BE66" t="s">
        <v>2119</v>
      </c>
      <c r="BF66" t="s">
        <v>485</v>
      </c>
      <c r="BG66">
        <v>67.8</v>
      </c>
      <c r="BH66">
        <v>6.78</v>
      </c>
      <c r="BI66">
        <v>2010</v>
      </c>
      <c r="BJ66">
        <v>2</v>
      </c>
      <c r="BL66">
        <v>9</v>
      </c>
      <c r="BN66" t="s">
        <v>174</v>
      </c>
      <c r="BO66" t="s">
        <v>2120</v>
      </c>
      <c r="BP66" t="s">
        <v>2121</v>
      </c>
      <c r="BQ66" t="s">
        <v>213</v>
      </c>
      <c r="BR66">
        <v>79.66</v>
      </c>
      <c r="BT66">
        <v>2016</v>
      </c>
      <c r="BU66">
        <v>14</v>
      </c>
      <c r="BW66">
        <v>7</v>
      </c>
      <c r="BY66" t="s">
        <v>170</v>
      </c>
      <c r="CF66" t="s">
        <v>174</v>
      </c>
      <c r="CG66" t="s">
        <v>213</v>
      </c>
      <c r="CH66" t="s">
        <v>2122</v>
      </c>
      <c r="CI66" t="s">
        <v>193</v>
      </c>
      <c r="CJ66">
        <v>2025</v>
      </c>
      <c r="CL66" t="s">
        <v>170</v>
      </c>
      <c r="CN66" t="s">
        <v>170</v>
      </c>
      <c r="CP66" t="s">
        <v>1558</v>
      </c>
      <c r="CQ66" t="s">
        <v>170</v>
      </c>
      <c r="CV66" t="s">
        <v>170</v>
      </c>
      <c r="CZ66" t="s">
        <v>170</v>
      </c>
      <c r="DC66" t="s">
        <v>2123</v>
      </c>
      <c r="DD66" t="s">
        <v>170</v>
      </c>
      <c r="DF66" t="s">
        <v>170</v>
      </c>
      <c r="DL66" t="s">
        <v>170</v>
      </c>
      <c r="DN66" t="s">
        <v>170</v>
      </c>
      <c r="DP66" t="s">
        <v>2124</v>
      </c>
      <c r="DQ66" t="str">
        <f>HYPERLINK("https://nconnect.nicmar.ac.in/storage/profile/6996f5462909c.png","Download")</f>
        <v>0</v>
      </c>
      <c r="DR66" t="str">
        <f>HYPERLINK("https://nconnect.nicmar.ac.in/pdf/125_resume_1771483315.pdf/Y2FyZWVy","View Resume")</f>
        <v>0</v>
      </c>
      <c r="DS66" t="s">
        <v>2125</v>
      </c>
      <c r="DT66" t="s">
        <v>2126</v>
      </c>
      <c r="DU66" t="s">
        <v>2127</v>
      </c>
      <c r="DV66" t="s">
        <v>2128</v>
      </c>
      <c r="DW66" t="s">
        <v>246</v>
      </c>
      <c r="DX66" t="s">
        <v>901</v>
      </c>
      <c r="DY66" t="s">
        <v>209</v>
      </c>
      <c r="DZ66" t="s">
        <v>265</v>
      </c>
      <c r="EA66" t="s">
        <v>2129</v>
      </c>
      <c r="EB66" t="s">
        <v>211</v>
      </c>
      <c r="EC66" t="s">
        <v>2130</v>
      </c>
      <c r="ED66" t="s">
        <v>246</v>
      </c>
      <c r="EE66" t="s">
        <v>1721</v>
      </c>
      <c r="EF66" t="s">
        <v>1027</v>
      </c>
      <c r="EG66" t="s">
        <v>2131</v>
      </c>
      <c r="EH66" t="s">
        <v>2132</v>
      </c>
      <c r="EI66" t="s">
        <v>211</v>
      </c>
      <c r="EJ66" t="s">
        <v>2133</v>
      </c>
      <c r="EK66" t="s">
        <v>246</v>
      </c>
      <c r="EL66" t="s">
        <v>2134</v>
      </c>
      <c r="EM66" t="s">
        <v>2135</v>
      </c>
      <c r="EN66" t="s">
        <v>2136</v>
      </c>
      <c r="EO66" t="s">
        <v>2137</v>
      </c>
      <c r="EP66" t="s">
        <v>2138</v>
      </c>
      <c r="EQ66" t="s">
        <v>2130</v>
      </c>
      <c r="ER66" t="s">
        <v>207</v>
      </c>
      <c r="ES66" t="s">
        <v>2139</v>
      </c>
      <c r="ET66" t="s">
        <v>2140</v>
      </c>
      <c r="EU66" t="s">
        <v>1387</v>
      </c>
    </row>
    <row r="67" spans="1:158">
      <c r="A67" t="s">
        <v>1062</v>
      </c>
      <c r="B67" t="s">
        <v>507</v>
      </c>
      <c r="C67" t="s">
        <v>212</v>
      </c>
      <c r="D67" t="s">
        <v>213</v>
      </c>
      <c r="E67" t="s">
        <v>2109</v>
      </c>
      <c r="F67" t="s">
        <v>2110</v>
      </c>
      <c r="G67">
        <v>8309063066</v>
      </c>
      <c r="H67" t="s">
        <v>164</v>
      </c>
      <c r="I67" t="s">
        <v>2111</v>
      </c>
      <c r="J67" t="s">
        <v>166</v>
      </c>
      <c r="K67" t="s">
        <v>2112</v>
      </c>
      <c r="L67" t="s">
        <v>2113</v>
      </c>
      <c r="M67" t="s">
        <v>2114</v>
      </c>
      <c r="N67" t="s">
        <v>170</v>
      </c>
      <c r="AI67" t="s">
        <v>2115</v>
      </c>
      <c r="AJ67" t="s">
        <v>1223</v>
      </c>
      <c r="AK67" t="s">
        <v>1558</v>
      </c>
      <c r="AL67">
        <v>83.33</v>
      </c>
      <c r="AN67">
        <v>2004</v>
      </c>
      <c r="AO67" t="s">
        <v>174</v>
      </c>
      <c r="AP67" t="s">
        <v>2116</v>
      </c>
      <c r="AQ67" t="s">
        <v>1226</v>
      </c>
      <c r="AR67" t="s">
        <v>2117</v>
      </c>
      <c r="AS67">
        <v>86.9</v>
      </c>
      <c r="AU67">
        <v>2006</v>
      </c>
      <c r="AV67" t="s">
        <v>170</v>
      </c>
      <c r="BC67" t="s">
        <v>174</v>
      </c>
      <c r="BD67" t="s">
        <v>2118</v>
      </c>
      <c r="BE67" t="s">
        <v>2119</v>
      </c>
      <c r="BF67" t="s">
        <v>485</v>
      </c>
      <c r="BG67">
        <v>67.8</v>
      </c>
      <c r="BH67">
        <v>6.78</v>
      </c>
      <c r="BI67">
        <v>2010</v>
      </c>
      <c r="BJ67">
        <v>2</v>
      </c>
      <c r="BL67">
        <v>9</v>
      </c>
      <c r="BN67" t="s">
        <v>174</v>
      </c>
      <c r="BO67" t="s">
        <v>2120</v>
      </c>
      <c r="BP67" t="s">
        <v>2121</v>
      </c>
      <c r="BQ67" t="s">
        <v>213</v>
      </c>
      <c r="BR67">
        <v>79.66</v>
      </c>
      <c r="BT67">
        <v>2016</v>
      </c>
      <c r="BU67">
        <v>14</v>
      </c>
      <c r="BW67">
        <v>7</v>
      </c>
      <c r="BY67" t="s">
        <v>170</v>
      </c>
      <c r="CF67" t="s">
        <v>174</v>
      </c>
      <c r="CG67" t="s">
        <v>213</v>
      </c>
      <c r="CH67" t="s">
        <v>2122</v>
      </c>
      <c r="CI67" t="s">
        <v>193</v>
      </c>
      <c r="CJ67">
        <v>2025</v>
      </c>
      <c r="CL67" t="s">
        <v>170</v>
      </c>
      <c r="CN67" t="s">
        <v>170</v>
      </c>
      <c r="CP67" t="s">
        <v>1558</v>
      </c>
      <c r="CQ67" t="s">
        <v>170</v>
      </c>
      <c r="CV67" t="s">
        <v>170</v>
      </c>
      <c r="CZ67" t="s">
        <v>170</v>
      </c>
      <c r="DC67" t="s">
        <v>2123</v>
      </c>
      <c r="DD67" t="s">
        <v>170</v>
      </c>
      <c r="DF67" t="s">
        <v>170</v>
      </c>
      <c r="DL67" t="s">
        <v>170</v>
      </c>
      <c r="DN67" t="s">
        <v>170</v>
      </c>
      <c r="DP67" t="s">
        <v>2141</v>
      </c>
      <c r="DQ67" t="str">
        <f>HYPERLINK("https://nconnect.nicmar.ac.in/storage/profile/6996f5462909c.png","Download")</f>
        <v>0</v>
      </c>
      <c r="DR67" t="str">
        <f>HYPERLINK("https://nconnect.nicmar.ac.in/pdf/125_resume_1771483315.pdf/Y2FyZWVy","View Resume")</f>
        <v>0</v>
      </c>
      <c r="DS67" t="s">
        <v>2125</v>
      </c>
      <c r="DT67" t="s">
        <v>2126</v>
      </c>
      <c r="DU67" t="s">
        <v>2127</v>
      </c>
      <c r="DV67" t="s">
        <v>2128</v>
      </c>
      <c r="DW67" t="s">
        <v>246</v>
      </c>
      <c r="DX67" t="s">
        <v>901</v>
      </c>
      <c r="DY67" t="s">
        <v>209</v>
      </c>
      <c r="DZ67" t="s">
        <v>265</v>
      </c>
      <c r="EA67" t="s">
        <v>2129</v>
      </c>
      <c r="EB67" t="s">
        <v>211</v>
      </c>
      <c r="EC67" t="s">
        <v>2130</v>
      </c>
      <c r="ED67" t="s">
        <v>246</v>
      </c>
      <c r="EE67" t="s">
        <v>1721</v>
      </c>
      <c r="EF67" t="s">
        <v>1027</v>
      </c>
      <c r="EG67" t="s">
        <v>2131</v>
      </c>
      <c r="EH67" t="s">
        <v>2132</v>
      </c>
      <c r="EI67" t="s">
        <v>211</v>
      </c>
      <c r="EJ67" t="s">
        <v>2133</v>
      </c>
      <c r="EK67" t="s">
        <v>246</v>
      </c>
      <c r="EL67" t="s">
        <v>2134</v>
      </c>
      <c r="EM67" t="s">
        <v>2135</v>
      </c>
      <c r="EN67" t="s">
        <v>2136</v>
      </c>
      <c r="EO67" t="s">
        <v>2137</v>
      </c>
      <c r="EP67" t="s">
        <v>2138</v>
      </c>
      <c r="EQ67" t="s">
        <v>2130</v>
      </c>
      <c r="ER67" t="s">
        <v>207</v>
      </c>
      <c r="ES67" t="s">
        <v>2139</v>
      </c>
      <c r="ET67" t="s">
        <v>2140</v>
      </c>
      <c r="EU67" t="s">
        <v>1387</v>
      </c>
    </row>
    <row r="68" spans="1:158">
      <c r="A68" t="s">
        <v>1347</v>
      </c>
      <c r="B68" t="s">
        <v>211</v>
      </c>
      <c r="C68" t="s">
        <v>267</v>
      </c>
      <c r="D68" t="s">
        <v>1348</v>
      </c>
      <c r="E68" t="s">
        <v>2142</v>
      </c>
      <c r="F68" t="s">
        <v>2143</v>
      </c>
      <c r="G68">
        <v>9339182105</v>
      </c>
      <c r="H68" t="s">
        <v>164</v>
      </c>
      <c r="I68" t="s">
        <v>2144</v>
      </c>
      <c r="J68" t="s">
        <v>217</v>
      </c>
      <c r="K68" t="s">
        <v>2145</v>
      </c>
      <c r="L68" t="s">
        <v>2146</v>
      </c>
      <c r="M68" t="s">
        <v>2147</v>
      </c>
      <c r="N68" t="s">
        <v>170</v>
      </c>
      <c r="AI68" t="s">
        <v>2148</v>
      </c>
      <c r="AJ68" t="s">
        <v>2149</v>
      </c>
      <c r="AK68" t="s">
        <v>2150</v>
      </c>
      <c r="AL68">
        <v>83</v>
      </c>
      <c r="AN68">
        <v>2011</v>
      </c>
      <c r="AO68" t="s">
        <v>174</v>
      </c>
      <c r="AP68" t="s">
        <v>2148</v>
      </c>
      <c r="AQ68" t="s">
        <v>2151</v>
      </c>
      <c r="AR68" t="s">
        <v>2152</v>
      </c>
      <c r="AS68">
        <v>83.6</v>
      </c>
      <c r="AU68">
        <v>2013</v>
      </c>
      <c r="AV68" t="s">
        <v>170</v>
      </c>
      <c r="BC68" t="s">
        <v>174</v>
      </c>
      <c r="BD68" t="s">
        <v>2153</v>
      </c>
      <c r="BE68" t="s">
        <v>2154</v>
      </c>
      <c r="BF68" t="s">
        <v>2155</v>
      </c>
      <c r="BG68">
        <v>62.37</v>
      </c>
      <c r="BI68">
        <v>2016</v>
      </c>
      <c r="BJ68">
        <v>19</v>
      </c>
      <c r="BK68" t="s">
        <v>2156</v>
      </c>
      <c r="BL68">
        <v>53</v>
      </c>
      <c r="BM68" t="s">
        <v>2157</v>
      </c>
      <c r="BN68" t="s">
        <v>174</v>
      </c>
      <c r="BO68" t="s">
        <v>2158</v>
      </c>
      <c r="BP68" t="s">
        <v>2159</v>
      </c>
      <c r="BQ68" t="s">
        <v>2157</v>
      </c>
      <c r="BR68">
        <v>78.5</v>
      </c>
      <c r="BT68">
        <v>2018</v>
      </c>
      <c r="BU68">
        <v>31</v>
      </c>
      <c r="BV68" t="s">
        <v>2160</v>
      </c>
      <c r="BW68">
        <v>53</v>
      </c>
      <c r="BX68" t="s">
        <v>2157</v>
      </c>
      <c r="BY68" t="s">
        <v>170</v>
      </c>
      <c r="CF68" t="s">
        <v>174</v>
      </c>
      <c r="CG68" t="s">
        <v>2161</v>
      </c>
      <c r="CH68" t="s">
        <v>844</v>
      </c>
      <c r="CI68" t="s">
        <v>193</v>
      </c>
      <c r="CJ68">
        <v>2024</v>
      </c>
      <c r="CL68" t="s">
        <v>170</v>
      </c>
      <c r="CN68" t="s">
        <v>174</v>
      </c>
      <c r="CO68" t="s">
        <v>2162</v>
      </c>
      <c r="CP68" t="s">
        <v>2150</v>
      </c>
      <c r="CQ68" t="s">
        <v>174</v>
      </c>
      <c r="CR68">
        <v>5</v>
      </c>
      <c r="CS68">
        <v>7</v>
      </c>
      <c r="CU68" t="s">
        <v>2163</v>
      </c>
      <c r="CV68" t="s">
        <v>170</v>
      </c>
      <c r="CZ68" t="s">
        <v>170</v>
      </c>
      <c r="DC68" t="s">
        <v>326</v>
      </c>
      <c r="DD68" t="s">
        <v>170</v>
      </c>
      <c r="DF68" t="s">
        <v>170</v>
      </c>
      <c r="DL68" t="s">
        <v>174</v>
      </c>
      <c r="DM68" t="s">
        <v>2162</v>
      </c>
      <c r="DN68" t="s">
        <v>170</v>
      </c>
      <c r="DP68" t="s">
        <v>2164</v>
      </c>
      <c r="DQ68" t="s">
        <v>202</v>
      </c>
      <c r="DR68" t="str">
        <f>HYPERLINK("https://nconnect.nicmar.ac.in/pdf/130_resume_1771483939.pdf/Y2FyZWVy","View Resume")</f>
        <v>0</v>
      </c>
      <c r="DS68" t="s">
        <v>292</v>
      </c>
    </row>
    <row r="69" spans="1:158">
      <c r="A69" t="s">
        <v>470</v>
      </c>
      <c r="B69" t="s">
        <v>211</v>
      </c>
      <c r="C69" t="s">
        <v>471</v>
      </c>
      <c r="D69" t="s">
        <v>472</v>
      </c>
      <c r="E69" t="s">
        <v>2165</v>
      </c>
      <c r="F69" t="s">
        <v>2166</v>
      </c>
      <c r="G69">
        <v>9743611173</v>
      </c>
      <c r="H69" t="s">
        <v>164</v>
      </c>
      <c r="I69" t="s">
        <v>2167</v>
      </c>
      <c r="J69" t="s">
        <v>166</v>
      </c>
      <c r="K69" t="s">
        <v>657</v>
      </c>
      <c r="L69" t="s">
        <v>2168</v>
      </c>
      <c r="M69" t="s">
        <v>2169</v>
      </c>
      <c r="N69" t="s">
        <v>170</v>
      </c>
      <c r="AI69" t="s">
        <v>2170</v>
      </c>
      <c r="AJ69" t="s">
        <v>2171</v>
      </c>
      <c r="AK69" t="s">
        <v>2172</v>
      </c>
      <c r="AL69">
        <v>88</v>
      </c>
      <c r="AN69">
        <v>2001</v>
      </c>
      <c r="AO69" t="s">
        <v>174</v>
      </c>
      <c r="AP69" t="s">
        <v>2173</v>
      </c>
      <c r="AQ69" t="s">
        <v>2174</v>
      </c>
      <c r="AR69" t="s">
        <v>2175</v>
      </c>
      <c r="AS69">
        <v>71.33</v>
      </c>
      <c r="AU69">
        <v>2003</v>
      </c>
      <c r="AV69" t="s">
        <v>170</v>
      </c>
      <c r="BC69" t="s">
        <v>174</v>
      </c>
      <c r="BD69" t="s">
        <v>2176</v>
      </c>
      <c r="BE69" t="s">
        <v>2177</v>
      </c>
      <c r="BF69" t="s">
        <v>2178</v>
      </c>
      <c r="BG69">
        <v>73.96</v>
      </c>
      <c r="BI69">
        <v>2007</v>
      </c>
      <c r="BJ69">
        <v>2</v>
      </c>
      <c r="BL69">
        <v>9</v>
      </c>
      <c r="BN69" t="s">
        <v>174</v>
      </c>
      <c r="BO69" t="s">
        <v>2179</v>
      </c>
      <c r="BP69" t="s">
        <v>2180</v>
      </c>
      <c r="BQ69" t="s">
        <v>2181</v>
      </c>
      <c r="BR69">
        <v>82.2</v>
      </c>
      <c r="BS69">
        <v>8.97</v>
      </c>
      <c r="BT69">
        <v>2007</v>
      </c>
      <c r="BU69">
        <v>12</v>
      </c>
      <c r="BW69">
        <v>15</v>
      </c>
      <c r="BY69" t="s">
        <v>170</v>
      </c>
      <c r="CF69" t="s">
        <v>174</v>
      </c>
      <c r="CG69" t="s">
        <v>2182</v>
      </c>
      <c r="CH69" t="s">
        <v>2183</v>
      </c>
      <c r="CI69" t="s">
        <v>373</v>
      </c>
      <c r="CK69" t="s">
        <v>170</v>
      </c>
      <c r="CL69" t="s">
        <v>174</v>
      </c>
      <c r="CN69" t="s">
        <v>174</v>
      </c>
      <c r="CO69" t="s">
        <v>2184</v>
      </c>
      <c r="CP69" t="s">
        <v>2185</v>
      </c>
      <c r="CQ69" t="s">
        <v>174</v>
      </c>
      <c r="CR69">
        <v>0</v>
      </c>
      <c r="CS69">
        <v>1</v>
      </c>
      <c r="CT69">
        <v>6</v>
      </c>
      <c r="CU69" t="s">
        <v>2186</v>
      </c>
      <c r="CV69" t="s">
        <v>170</v>
      </c>
      <c r="CZ69" t="s">
        <v>170</v>
      </c>
      <c r="DC69" t="s">
        <v>2187</v>
      </c>
      <c r="DD69" t="s">
        <v>174</v>
      </c>
      <c r="DE69" t="s">
        <v>2188</v>
      </c>
      <c r="DF69" t="s">
        <v>174</v>
      </c>
      <c r="DG69" t="s">
        <v>2189</v>
      </c>
      <c r="DH69" t="s">
        <v>2190</v>
      </c>
      <c r="DI69" t="s">
        <v>2191</v>
      </c>
      <c r="DJ69" t="s">
        <v>2192</v>
      </c>
      <c r="DK69">
        <v>9</v>
      </c>
      <c r="DL69" t="s">
        <v>170</v>
      </c>
      <c r="DN69" t="s">
        <v>170</v>
      </c>
      <c r="DP69" t="s">
        <v>2193</v>
      </c>
      <c r="DQ69" t="s">
        <v>202</v>
      </c>
      <c r="DR69" t="str">
        <f>HYPERLINK("https://nconnect.nicmar.ac.in/pdf/124_resume_1771484126.pdf/Y2FyZWVy","View Resume")</f>
        <v>0</v>
      </c>
      <c r="DS69" t="s">
        <v>2194</v>
      </c>
      <c r="DT69" t="s">
        <v>2195</v>
      </c>
      <c r="DU69" t="s">
        <v>211</v>
      </c>
      <c r="DV69" t="s">
        <v>2196</v>
      </c>
      <c r="DW69" t="s">
        <v>246</v>
      </c>
      <c r="DX69" t="s">
        <v>2197</v>
      </c>
      <c r="DY69" t="s">
        <v>209</v>
      </c>
      <c r="DZ69" t="s">
        <v>2198</v>
      </c>
      <c r="EA69" t="s">
        <v>2199</v>
      </c>
      <c r="EB69" t="s">
        <v>211</v>
      </c>
      <c r="EC69" t="s">
        <v>2200</v>
      </c>
      <c r="ED69" t="s">
        <v>246</v>
      </c>
      <c r="EE69" t="s">
        <v>2201</v>
      </c>
      <c r="EF69" t="s">
        <v>2202</v>
      </c>
      <c r="EG69" t="s">
        <v>821</v>
      </c>
      <c r="EH69" t="s">
        <v>2203</v>
      </c>
      <c r="EI69" t="s">
        <v>2204</v>
      </c>
      <c r="EJ69" t="s">
        <v>1629</v>
      </c>
      <c r="EK69" t="s">
        <v>207</v>
      </c>
      <c r="EL69" t="s">
        <v>2205</v>
      </c>
      <c r="EM69" t="s">
        <v>2206</v>
      </c>
      <c r="EN69" t="s">
        <v>1387</v>
      </c>
    </row>
    <row r="70" spans="1:158">
      <c r="A70" t="s">
        <v>266</v>
      </c>
      <c r="B70" t="s">
        <v>211</v>
      </c>
      <c r="C70" t="s">
        <v>267</v>
      </c>
      <c r="D70" t="s">
        <v>268</v>
      </c>
      <c r="E70" t="s">
        <v>2207</v>
      </c>
      <c r="F70" t="s">
        <v>2208</v>
      </c>
      <c r="G70">
        <v>8763837714</v>
      </c>
      <c r="H70" t="s">
        <v>164</v>
      </c>
      <c r="I70" t="s">
        <v>2209</v>
      </c>
      <c r="J70" t="s">
        <v>166</v>
      </c>
      <c r="K70" t="s">
        <v>2210</v>
      </c>
      <c r="L70" t="s">
        <v>2211</v>
      </c>
      <c r="M70" t="s">
        <v>2212</v>
      </c>
      <c r="N70" t="s">
        <v>174</v>
      </c>
      <c r="O70" t="s">
        <v>2213</v>
      </c>
      <c r="P70" t="s">
        <v>1184</v>
      </c>
      <c r="AI70" t="s">
        <v>2214</v>
      </c>
      <c r="AJ70" t="s">
        <v>2215</v>
      </c>
      <c r="AK70" t="s">
        <v>2216</v>
      </c>
      <c r="AL70">
        <v>87.6</v>
      </c>
      <c r="AN70">
        <v>2008</v>
      </c>
      <c r="AO70" t="s">
        <v>174</v>
      </c>
      <c r="AP70" t="s">
        <v>2217</v>
      </c>
      <c r="AQ70" t="s">
        <v>2218</v>
      </c>
      <c r="AR70" t="s">
        <v>2219</v>
      </c>
      <c r="AS70">
        <v>72</v>
      </c>
      <c r="AU70">
        <v>2010</v>
      </c>
      <c r="AV70" t="s">
        <v>170</v>
      </c>
      <c r="BC70" t="s">
        <v>174</v>
      </c>
      <c r="BD70" t="s">
        <v>2220</v>
      </c>
      <c r="BE70" t="s">
        <v>2221</v>
      </c>
      <c r="BF70" t="s">
        <v>2222</v>
      </c>
      <c r="BG70">
        <v>75.7</v>
      </c>
      <c r="BH70">
        <v>7.57</v>
      </c>
      <c r="BI70">
        <v>2014</v>
      </c>
      <c r="BJ70">
        <v>19</v>
      </c>
      <c r="BK70" t="s">
        <v>2223</v>
      </c>
      <c r="BL70">
        <v>53</v>
      </c>
      <c r="BM70" t="s">
        <v>2224</v>
      </c>
      <c r="BN70" t="s">
        <v>174</v>
      </c>
      <c r="BO70" t="s">
        <v>2225</v>
      </c>
      <c r="BP70" t="s">
        <v>2226</v>
      </c>
      <c r="BQ70" t="s">
        <v>2227</v>
      </c>
      <c r="BR70">
        <v>86.3</v>
      </c>
      <c r="BS70">
        <v>8.63</v>
      </c>
      <c r="BT70">
        <v>2017</v>
      </c>
      <c r="BU70">
        <v>31</v>
      </c>
      <c r="BV70" t="s">
        <v>2228</v>
      </c>
      <c r="BW70">
        <v>53</v>
      </c>
      <c r="BX70" t="s">
        <v>2229</v>
      </c>
      <c r="BY70" t="s">
        <v>170</v>
      </c>
      <c r="CF70" t="s">
        <v>174</v>
      </c>
      <c r="CG70" t="s">
        <v>2230</v>
      </c>
      <c r="CH70" t="s">
        <v>2231</v>
      </c>
      <c r="CI70" t="s">
        <v>193</v>
      </c>
      <c r="CJ70">
        <v>2023</v>
      </c>
      <c r="CL70" t="s">
        <v>174</v>
      </c>
      <c r="CM70" t="s">
        <v>2232</v>
      </c>
      <c r="CN70" t="s">
        <v>174</v>
      </c>
      <c r="CO70" t="s">
        <v>2233</v>
      </c>
      <c r="CP70" t="s">
        <v>2234</v>
      </c>
      <c r="CQ70" t="s">
        <v>174</v>
      </c>
      <c r="CR70" t="s">
        <v>2235</v>
      </c>
      <c r="CS70" t="s">
        <v>2236</v>
      </c>
      <c r="CU70" t="s">
        <v>2237</v>
      </c>
      <c r="CV70" t="s">
        <v>170</v>
      </c>
      <c r="CZ70" t="s">
        <v>170</v>
      </c>
      <c r="DB70" t="s">
        <v>2238</v>
      </c>
      <c r="DC70" t="s">
        <v>2239</v>
      </c>
      <c r="DD70" t="s">
        <v>174</v>
      </c>
      <c r="DE70" t="s">
        <v>2240</v>
      </c>
      <c r="DF70" t="s">
        <v>174</v>
      </c>
      <c r="DG70" t="s">
        <v>2241</v>
      </c>
      <c r="DH70" t="s">
        <v>378</v>
      </c>
      <c r="DI70" t="s">
        <v>378</v>
      </c>
      <c r="DJ70" t="s">
        <v>378</v>
      </c>
      <c r="DK70">
        <v>9</v>
      </c>
      <c r="DL70" t="s">
        <v>174</v>
      </c>
      <c r="DM70" t="s">
        <v>2242</v>
      </c>
      <c r="DN70" t="s">
        <v>170</v>
      </c>
      <c r="DP70" t="s">
        <v>2243</v>
      </c>
      <c r="DQ70" t="s">
        <v>202</v>
      </c>
      <c r="DR70" t="str">
        <f>HYPERLINK("https://nconnect.nicmar.ac.in/pdf/34_resume_1771484139.pdf/Y2FyZWVy","View Resume")</f>
        <v>0</v>
      </c>
      <c r="DS70" t="s">
        <v>2244</v>
      </c>
      <c r="DT70" t="s">
        <v>2245</v>
      </c>
      <c r="DU70" t="s">
        <v>2246</v>
      </c>
      <c r="DV70" t="s">
        <v>818</v>
      </c>
      <c r="DW70" t="s">
        <v>246</v>
      </c>
      <c r="DX70" t="s">
        <v>423</v>
      </c>
      <c r="DY70" t="s">
        <v>209</v>
      </c>
      <c r="DZ70" t="s">
        <v>344</v>
      </c>
      <c r="EA70" t="s">
        <v>1739</v>
      </c>
      <c r="EB70" t="s">
        <v>211</v>
      </c>
      <c r="EC70" t="s">
        <v>2247</v>
      </c>
      <c r="ED70" t="s">
        <v>246</v>
      </c>
      <c r="EE70" t="s">
        <v>1029</v>
      </c>
      <c r="EF70" t="s">
        <v>820</v>
      </c>
      <c r="EG70" t="s">
        <v>265</v>
      </c>
      <c r="EH70" t="s">
        <v>2248</v>
      </c>
      <c r="EI70" t="s">
        <v>1389</v>
      </c>
      <c r="EJ70" t="s">
        <v>2249</v>
      </c>
      <c r="EK70" t="s">
        <v>246</v>
      </c>
      <c r="EL70" t="s">
        <v>427</v>
      </c>
      <c r="EM70" t="s">
        <v>1721</v>
      </c>
      <c r="EN70" t="s">
        <v>821</v>
      </c>
    </row>
    <row r="71" spans="1:158">
      <c r="A71" t="s">
        <v>2250</v>
      </c>
      <c r="B71" t="s">
        <v>159</v>
      </c>
      <c r="C71" t="s">
        <v>212</v>
      </c>
      <c r="D71" t="s">
        <v>2251</v>
      </c>
      <c r="E71" t="s">
        <v>2165</v>
      </c>
      <c r="F71" t="s">
        <v>2166</v>
      </c>
      <c r="G71">
        <v>9743611173</v>
      </c>
      <c r="H71" t="s">
        <v>164</v>
      </c>
      <c r="I71" t="s">
        <v>2167</v>
      </c>
      <c r="J71" t="s">
        <v>166</v>
      </c>
      <c r="K71" t="s">
        <v>657</v>
      </c>
      <c r="L71" t="s">
        <v>2168</v>
      </c>
      <c r="M71" t="s">
        <v>2169</v>
      </c>
      <c r="N71" t="s">
        <v>170</v>
      </c>
      <c r="AI71" t="s">
        <v>2170</v>
      </c>
      <c r="AJ71" t="s">
        <v>2171</v>
      </c>
      <c r="AK71" t="s">
        <v>2172</v>
      </c>
      <c r="AL71">
        <v>88</v>
      </c>
      <c r="AN71">
        <v>2001</v>
      </c>
      <c r="AO71" t="s">
        <v>174</v>
      </c>
      <c r="AP71" t="s">
        <v>2173</v>
      </c>
      <c r="AQ71" t="s">
        <v>2174</v>
      </c>
      <c r="AR71" t="s">
        <v>2175</v>
      </c>
      <c r="AS71">
        <v>71.33</v>
      </c>
      <c r="AU71">
        <v>2003</v>
      </c>
      <c r="AV71" t="s">
        <v>170</v>
      </c>
      <c r="BC71" t="s">
        <v>174</v>
      </c>
      <c r="BD71" t="s">
        <v>2176</v>
      </c>
      <c r="BE71" t="s">
        <v>2177</v>
      </c>
      <c r="BF71" t="s">
        <v>2178</v>
      </c>
      <c r="BG71">
        <v>73.96</v>
      </c>
      <c r="BI71">
        <v>2007</v>
      </c>
      <c r="BJ71">
        <v>2</v>
      </c>
      <c r="BL71">
        <v>9</v>
      </c>
      <c r="BN71" t="s">
        <v>174</v>
      </c>
      <c r="BO71" t="s">
        <v>2179</v>
      </c>
      <c r="BP71" t="s">
        <v>2180</v>
      </c>
      <c r="BQ71" t="s">
        <v>2181</v>
      </c>
      <c r="BR71">
        <v>82.2</v>
      </c>
      <c r="BS71">
        <v>8.97</v>
      </c>
      <c r="BT71">
        <v>2007</v>
      </c>
      <c r="BU71">
        <v>12</v>
      </c>
      <c r="BW71">
        <v>15</v>
      </c>
      <c r="BY71" t="s">
        <v>170</v>
      </c>
      <c r="CF71" t="s">
        <v>174</v>
      </c>
      <c r="CG71" t="s">
        <v>2182</v>
      </c>
      <c r="CH71" t="s">
        <v>2183</v>
      </c>
      <c r="CI71" t="s">
        <v>373</v>
      </c>
      <c r="CK71" t="s">
        <v>170</v>
      </c>
      <c r="CL71" t="s">
        <v>174</v>
      </c>
      <c r="CN71" t="s">
        <v>174</v>
      </c>
      <c r="CO71" t="s">
        <v>2184</v>
      </c>
      <c r="CP71" t="s">
        <v>2185</v>
      </c>
      <c r="CQ71" t="s">
        <v>174</v>
      </c>
      <c r="CR71">
        <v>0</v>
      </c>
      <c r="CS71">
        <v>1</v>
      </c>
      <c r="CT71">
        <v>6</v>
      </c>
      <c r="CU71" t="s">
        <v>2186</v>
      </c>
      <c r="CV71" t="s">
        <v>170</v>
      </c>
      <c r="CZ71" t="s">
        <v>170</v>
      </c>
      <c r="DC71" t="s">
        <v>2187</v>
      </c>
      <c r="DD71" t="s">
        <v>174</v>
      </c>
      <c r="DE71" t="s">
        <v>2188</v>
      </c>
      <c r="DF71" t="s">
        <v>174</v>
      </c>
      <c r="DG71" t="s">
        <v>2189</v>
      </c>
      <c r="DH71" t="s">
        <v>2190</v>
      </c>
      <c r="DI71" t="s">
        <v>2191</v>
      </c>
      <c r="DJ71" t="s">
        <v>2192</v>
      </c>
      <c r="DK71">
        <v>9</v>
      </c>
      <c r="DL71" t="s">
        <v>170</v>
      </c>
      <c r="DN71" t="s">
        <v>170</v>
      </c>
      <c r="DP71" t="s">
        <v>2243</v>
      </c>
      <c r="DQ71" t="s">
        <v>202</v>
      </c>
      <c r="DR71" t="str">
        <f>HYPERLINK("https://nconnect.nicmar.ac.in/pdf/124_resume_1771484126.pdf/Y2FyZWVy","View Resume")</f>
        <v>0</v>
      </c>
      <c r="DS71" t="s">
        <v>2194</v>
      </c>
      <c r="DT71" t="s">
        <v>2195</v>
      </c>
      <c r="DU71" t="s">
        <v>211</v>
      </c>
      <c r="DV71" t="s">
        <v>2196</v>
      </c>
      <c r="DW71" t="s">
        <v>246</v>
      </c>
      <c r="DX71" t="s">
        <v>2197</v>
      </c>
      <c r="DY71" t="s">
        <v>209</v>
      </c>
      <c r="DZ71" t="s">
        <v>2198</v>
      </c>
      <c r="EA71" t="s">
        <v>2199</v>
      </c>
      <c r="EB71" t="s">
        <v>211</v>
      </c>
      <c r="EC71" t="s">
        <v>2200</v>
      </c>
      <c r="ED71" t="s">
        <v>246</v>
      </c>
      <c r="EE71" t="s">
        <v>2201</v>
      </c>
      <c r="EF71" t="s">
        <v>2202</v>
      </c>
      <c r="EG71" t="s">
        <v>821</v>
      </c>
      <c r="EH71" t="s">
        <v>2203</v>
      </c>
      <c r="EI71" t="s">
        <v>2204</v>
      </c>
      <c r="EJ71" t="s">
        <v>1629</v>
      </c>
      <c r="EK71" t="s">
        <v>207</v>
      </c>
      <c r="EL71" t="s">
        <v>2205</v>
      </c>
      <c r="EM71" t="s">
        <v>2206</v>
      </c>
      <c r="EN71" t="s">
        <v>1387</v>
      </c>
    </row>
    <row r="72" spans="1:158">
      <c r="A72" t="s">
        <v>210</v>
      </c>
      <c r="B72" t="s">
        <v>211</v>
      </c>
      <c r="C72" t="s">
        <v>212</v>
      </c>
      <c r="D72" t="s">
        <v>213</v>
      </c>
      <c r="E72" t="s">
        <v>2252</v>
      </c>
      <c r="F72" t="s">
        <v>2253</v>
      </c>
      <c r="G72">
        <v>9473561334</v>
      </c>
      <c r="H72" t="s">
        <v>164</v>
      </c>
      <c r="I72" t="s">
        <v>2254</v>
      </c>
      <c r="J72" t="s">
        <v>217</v>
      </c>
      <c r="K72" t="s">
        <v>797</v>
      </c>
      <c r="L72" t="s">
        <v>2255</v>
      </c>
      <c r="M72" t="s">
        <v>2256</v>
      </c>
      <c r="N72" t="s">
        <v>170</v>
      </c>
      <c r="AI72" t="s">
        <v>2257</v>
      </c>
      <c r="AJ72" t="s">
        <v>2258</v>
      </c>
      <c r="AK72" t="s">
        <v>2259</v>
      </c>
      <c r="AL72">
        <v>70</v>
      </c>
      <c r="AM72">
        <v>7</v>
      </c>
      <c r="AN72">
        <v>2010</v>
      </c>
      <c r="AO72" t="s">
        <v>174</v>
      </c>
      <c r="AP72" t="s">
        <v>2260</v>
      </c>
      <c r="AQ72" t="s">
        <v>2261</v>
      </c>
      <c r="AR72" t="s">
        <v>2262</v>
      </c>
      <c r="AS72">
        <v>56.6</v>
      </c>
      <c r="AU72">
        <v>2012</v>
      </c>
      <c r="AV72" t="s">
        <v>170</v>
      </c>
      <c r="BC72" t="s">
        <v>174</v>
      </c>
      <c r="BD72" t="s">
        <v>2263</v>
      </c>
      <c r="BE72" t="s">
        <v>2264</v>
      </c>
      <c r="BF72" t="s">
        <v>2265</v>
      </c>
      <c r="BG72">
        <v>68.8</v>
      </c>
      <c r="BI72">
        <v>2016</v>
      </c>
      <c r="BJ72">
        <v>1</v>
      </c>
      <c r="BL72">
        <v>9</v>
      </c>
      <c r="BN72" t="s">
        <v>174</v>
      </c>
      <c r="BO72" t="s">
        <v>2266</v>
      </c>
      <c r="BP72" t="s">
        <v>2267</v>
      </c>
      <c r="BQ72" t="s">
        <v>2268</v>
      </c>
      <c r="BR72">
        <v>82</v>
      </c>
      <c r="BS72">
        <v>8.2</v>
      </c>
      <c r="BT72">
        <v>2020</v>
      </c>
      <c r="BU72">
        <v>14</v>
      </c>
      <c r="BW72">
        <v>47</v>
      </c>
      <c r="BY72" t="s">
        <v>170</v>
      </c>
      <c r="CF72" t="s">
        <v>174</v>
      </c>
      <c r="CG72" t="s">
        <v>2269</v>
      </c>
      <c r="CH72" t="s">
        <v>2270</v>
      </c>
      <c r="CI72" t="s">
        <v>193</v>
      </c>
      <c r="CJ72">
        <v>2025</v>
      </c>
      <c r="CL72" t="s">
        <v>174</v>
      </c>
      <c r="CM72" t="s">
        <v>2271</v>
      </c>
      <c r="CN72" t="s">
        <v>174</v>
      </c>
      <c r="CO72" t="s">
        <v>2272</v>
      </c>
      <c r="CP72" t="s">
        <v>2273</v>
      </c>
      <c r="CQ72" t="s">
        <v>174</v>
      </c>
      <c r="CR72">
        <v>5</v>
      </c>
      <c r="CS72">
        <v>9</v>
      </c>
      <c r="CT72">
        <v>3</v>
      </c>
      <c r="CU72" t="s">
        <v>2274</v>
      </c>
      <c r="CV72" t="s">
        <v>174</v>
      </c>
      <c r="CW72" t="s">
        <v>2275</v>
      </c>
      <c r="CX72" t="s">
        <v>193</v>
      </c>
      <c r="CY72">
        <v>2025</v>
      </c>
      <c r="CZ72" t="s">
        <v>170</v>
      </c>
      <c r="DB72" t="s">
        <v>2269</v>
      </c>
      <c r="DC72" t="s">
        <v>326</v>
      </c>
      <c r="DD72" t="s">
        <v>174</v>
      </c>
      <c r="DE72" t="s">
        <v>2276</v>
      </c>
      <c r="DF72" t="s">
        <v>174</v>
      </c>
      <c r="DG72" t="s">
        <v>2277</v>
      </c>
      <c r="DH72" t="s">
        <v>378</v>
      </c>
      <c r="DI72" t="s">
        <v>378</v>
      </c>
      <c r="DJ72" t="s">
        <v>2278</v>
      </c>
      <c r="DK72">
        <v>10</v>
      </c>
      <c r="DL72" t="s">
        <v>174</v>
      </c>
      <c r="DM72" t="s">
        <v>2279</v>
      </c>
      <c r="DN72" t="s">
        <v>174</v>
      </c>
      <c r="DO72" t="s">
        <v>2280</v>
      </c>
      <c r="DP72" t="s">
        <v>2281</v>
      </c>
      <c r="DQ72" t="s">
        <v>202</v>
      </c>
      <c r="DR72" t="str">
        <f>HYPERLINK("https://nconnect.nicmar.ac.in/pdf/107_resume_1771484249.pdf/Y2FyZWVy","View Resume")</f>
        <v>0</v>
      </c>
      <c r="DS72" t="s">
        <v>1387</v>
      </c>
      <c r="DT72" t="s">
        <v>2282</v>
      </c>
      <c r="DU72" t="s">
        <v>211</v>
      </c>
      <c r="DV72" t="s">
        <v>2283</v>
      </c>
      <c r="DW72" t="s">
        <v>246</v>
      </c>
      <c r="DX72" t="s">
        <v>980</v>
      </c>
      <c r="DY72" t="s">
        <v>2284</v>
      </c>
      <c r="DZ72" t="s">
        <v>1387</v>
      </c>
    </row>
    <row r="73" spans="1:158">
      <c r="A73" t="s">
        <v>293</v>
      </c>
      <c r="B73" t="s">
        <v>211</v>
      </c>
      <c r="C73" t="s">
        <v>212</v>
      </c>
      <c r="D73" t="s">
        <v>294</v>
      </c>
      <c r="E73" t="s">
        <v>2285</v>
      </c>
      <c r="F73" t="s">
        <v>2286</v>
      </c>
      <c r="G73">
        <v>9595077955</v>
      </c>
      <c r="H73" t="s">
        <v>164</v>
      </c>
      <c r="I73" t="s">
        <v>2287</v>
      </c>
      <c r="J73" t="s">
        <v>217</v>
      </c>
      <c r="K73" t="s">
        <v>2288</v>
      </c>
      <c r="L73" t="s">
        <v>2289</v>
      </c>
      <c r="M73" t="s">
        <v>2290</v>
      </c>
      <c r="N73" t="s">
        <v>170</v>
      </c>
      <c r="AI73" t="s">
        <v>2291</v>
      </c>
      <c r="AJ73" t="s">
        <v>2292</v>
      </c>
      <c r="AK73" t="s">
        <v>2293</v>
      </c>
      <c r="AL73">
        <v>73.09</v>
      </c>
      <c r="AN73">
        <v>2010</v>
      </c>
      <c r="AO73" t="s">
        <v>174</v>
      </c>
      <c r="AP73" t="s">
        <v>2294</v>
      </c>
      <c r="AQ73" t="s">
        <v>2292</v>
      </c>
      <c r="AR73" t="s">
        <v>2295</v>
      </c>
      <c r="AS73">
        <v>56.5</v>
      </c>
      <c r="AU73">
        <v>2012</v>
      </c>
      <c r="AV73" t="s">
        <v>170</v>
      </c>
      <c r="BC73" t="s">
        <v>174</v>
      </c>
      <c r="BD73" t="s">
        <v>2296</v>
      </c>
      <c r="BE73" t="s">
        <v>2297</v>
      </c>
      <c r="BF73" t="s">
        <v>2295</v>
      </c>
      <c r="BG73">
        <v>76.45</v>
      </c>
      <c r="BI73">
        <v>2015</v>
      </c>
      <c r="BJ73">
        <v>19</v>
      </c>
      <c r="BK73" t="s">
        <v>2298</v>
      </c>
      <c r="BL73">
        <v>52</v>
      </c>
      <c r="BM73" t="s">
        <v>442</v>
      </c>
      <c r="BN73" t="s">
        <v>174</v>
      </c>
      <c r="BO73" t="s">
        <v>2296</v>
      </c>
      <c r="BP73" t="s">
        <v>2299</v>
      </c>
      <c r="BQ73" t="s">
        <v>442</v>
      </c>
      <c r="BR73">
        <v>70.44</v>
      </c>
      <c r="BS73">
        <v>8.43</v>
      </c>
      <c r="BT73">
        <v>2017</v>
      </c>
      <c r="BU73">
        <v>31</v>
      </c>
      <c r="BV73" t="s">
        <v>2300</v>
      </c>
      <c r="BW73">
        <v>53</v>
      </c>
      <c r="BX73" t="s">
        <v>442</v>
      </c>
      <c r="BY73" t="s">
        <v>174</v>
      </c>
      <c r="BZ73" t="s">
        <v>2296</v>
      </c>
      <c r="CA73" t="s">
        <v>2301</v>
      </c>
      <c r="CB73" t="s">
        <v>2302</v>
      </c>
      <c r="CC73">
        <v>74.91</v>
      </c>
      <c r="CD73">
        <v>8.75</v>
      </c>
      <c r="CE73">
        <v>2019</v>
      </c>
      <c r="CF73" t="s">
        <v>174</v>
      </c>
      <c r="CG73" t="s">
        <v>2303</v>
      </c>
      <c r="CH73" t="s">
        <v>2304</v>
      </c>
      <c r="CI73" t="s">
        <v>193</v>
      </c>
      <c r="CJ73">
        <v>2025</v>
      </c>
      <c r="CL73" t="s">
        <v>174</v>
      </c>
      <c r="CM73" t="s">
        <v>2305</v>
      </c>
      <c r="CN73" t="s">
        <v>174</v>
      </c>
      <c r="CO73" t="s">
        <v>2306</v>
      </c>
      <c r="CP73" t="s">
        <v>2307</v>
      </c>
      <c r="CQ73" t="s">
        <v>174</v>
      </c>
      <c r="CR73">
        <v>14</v>
      </c>
      <c r="CS73">
        <v>1</v>
      </c>
      <c r="CU73" t="s">
        <v>2308</v>
      </c>
      <c r="CV73" t="s">
        <v>170</v>
      </c>
      <c r="CZ73" t="s">
        <v>170</v>
      </c>
      <c r="DB73" t="s">
        <v>2309</v>
      </c>
      <c r="DC73" t="s">
        <v>2310</v>
      </c>
      <c r="DD73" t="s">
        <v>174</v>
      </c>
      <c r="DE73" t="s">
        <v>2311</v>
      </c>
      <c r="DF73" t="s">
        <v>170</v>
      </c>
      <c r="DL73" t="s">
        <v>170</v>
      </c>
      <c r="DN73" t="s">
        <v>174</v>
      </c>
      <c r="DO73" t="s">
        <v>2312</v>
      </c>
      <c r="DP73" t="s">
        <v>2313</v>
      </c>
      <c r="DQ73" t="s">
        <v>202</v>
      </c>
      <c r="DR73" t="str">
        <f>HYPERLINK("https://nconnect.nicmar.ac.in/pdf/134_resume_1771484815.pdf/Y2FyZWVy","View Resume")</f>
        <v>0</v>
      </c>
      <c r="DS73" t="s">
        <v>1026</v>
      </c>
      <c r="DT73" t="s">
        <v>2314</v>
      </c>
      <c r="DU73" t="s">
        <v>2315</v>
      </c>
      <c r="DV73" t="s">
        <v>462</v>
      </c>
      <c r="DW73" t="s">
        <v>246</v>
      </c>
      <c r="DX73" t="s">
        <v>901</v>
      </c>
      <c r="DY73" t="s">
        <v>209</v>
      </c>
      <c r="DZ73" t="s">
        <v>2053</v>
      </c>
      <c r="EA73" t="s">
        <v>2316</v>
      </c>
      <c r="EB73" t="s">
        <v>351</v>
      </c>
      <c r="EC73" t="s">
        <v>2317</v>
      </c>
      <c r="ED73" t="s">
        <v>246</v>
      </c>
      <c r="EE73" t="s">
        <v>2318</v>
      </c>
      <c r="EF73" t="s">
        <v>2319</v>
      </c>
      <c r="EG73" t="s">
        <v>248</v>
      </c>
    </row>
    <row r="74" spans="1:158">
      <c r="A74" t="s">
        <v>295</v>
      </c>
      <c r="B74" t="s">
        <v>211</v>
      </c>
      <c r="C74" t="s">
        <v>267</v>
      </c>
      <c r="D74" t="s">
        <v>296</v>
      </c>
      <c r="E74" t="s">
        <v>2320</v>
      </c>
      <c r="F74" t="s">
        <v>2321</v>
      </c>
      <c r="G74">
        <v>9045911949</v>
      </c>
      <c r="H74" t="s">
        <v>164</v>
      </c>
      <c r="I74" t="s">
        <v>2322</v>
      </c>
      <c r="J74" t="s">
        <v>217</v>
      </c>
      <c r="K74" t="s">
        <v>2323</v>
      </c>
      <c r="L74" t="s">
        <v>2324</v>
      </c>
      <c r="M74" t="s">
        <v>2325</v>
      </c>
      <c r="N74" t="s">
        <v>170</v>
      </c>
      <c r="AI74" t="s">
        <v>2326</v>
      </c>
      <c r="AJ74" t="s">
        <v>2327</v>
      </c>
      <c r="AK74" t="s">
        <v>2328</v>
      </c>
      <c r="AL74">
        <v>78</v>
      </c>
      <c r="AN74">
        <v>2007</v>
      </c>
      <c r="AO74" t="s">
        <v>174</v>
      </c>
      <c r="AP74" t="s">
        <v>2329</v>
      </c>
      <c r="AQ74" t="s">
        <v>2330</v>
      </c>
      <c r="AR74" t="s">
        <v>2331</v>
      </c>
      <c r="AS74">
        <v>70.5</v>
      </c>
      <c r="AU74">
        <v>2009</v>
      </c>
      <c r="AV74" t="s">
        <v>170</v>
      </c>
      <c r="BC74" t="s">
        <v>174</v>
      </c>
      <c r="BD74" t="s">
        <v>2332</v>
      </c>
      <c r="BE74" t="s">
        <v>2332</v>
      </c>
      <c r="BF74" t="s">
        <v>1334</v>
      </c>
      <c r="BG74">
        <v>61.6</v>
      </c>
      <c r="BI74">
        <v>2012</v>
      </c>
      <c r="BJ74">
        <v>19</v>
      </c>
      <c r="BK74" t="s">
        <v>2333</v>
      </c>
      <c r="BL74">
        <v>53</v>
      </c>
      <c r="BM74" t="s">
        <v>1334</v>
      </c>
      <c r="BN74" t="s">
        <v>174</v>
      </c>
      <c r="BO74" t="s">
        <v>1296</v>
      </c>
      <c r="BP74" t="s">
        <v>2332</v>
      </c>
      <c r="BQ74" t="s">
        <v>2334</v>
      </c>
      <c r="BR74">
        <v>65.6</v>
      </c>
      <c r="BT74">
        <v>2014</v>
      </c>
      <c r="BU74">
        <v>31</v>
      </c>
      <c r="BV74" t="s">
        <v>2335</v>
      </c>
      <c r="BW74">
        <v>53</v>
      </c>
      <c r="BX74" t="s">
        <v>2334</v>
      </c>
      <c r="BY74" t="s">
        <v>170</v>
      </c>
      <c r="CF74" t="s">
        <v>174</v>
      </c>
      <c r="CG74" t="s">
        <v>1184</v>
      </c>
      <c r="CH74" t="s">
        <v>1296</v>
      </c>
      <c r="CI74" t="s">
        <v>373</v>
      </c>
      <c r="CK74" t="s">
        <v>174</v>
      </c>
      <c r="CL74" t="s">
        <v>170</v>
      </c>
      <c r="CN74" t="s">
        <v>170</v>
      </c>
      <c r="CP74" t="s">
        <v>2336</v>
      </c>
      <c r="CQ74" t="s">
        <v>170</v>
      </c>
      <c r="CV74" t="s">
        <v>170</v>
      </c>
      <c r="CZ74" t="s">
        <v>170</v>
      </c>
      <c r="DB74" t="s">
        <v>378</v>
      </c>
      <c r="DC74" t="s">
        <v>326</v>
      </c>
      <c r="DD74" t="s">
        <v>170</v>
      </c>
      <c r="DF74" t="s">
        <v>170</v>
      </c>
      <c r="DL74" t="s">
        <v>170</v>
      </c>
      <c r="DN74" t="s">
        <v>170</v>
      </c>
      <c r="DP74" t="s">
        <v>2337</v>
      </c>
      <c r="DQ74" t="s">
        <v>202</v>
      </c>
      <c r="DR74" t="str">
        <f>HYPERLINK("https://nconnect.nicmar.ac.in/pdf/138_resume_1771484793.pdf/Y2FyZWVy","View Resume")</f>
        <v>0</v>
      </c>
      <c r="DS74" t="s">
        <v>942</v>
      </c>
      <c r="DT74" t="s">
        <v>2338</v>
      </c>
      <c r="DU74" t="s">
        <v>2339</v>
      </c>
      <c r="DV74" t="s">
        <v>2340</v>
      </c>
      <c r="DW74" t="s">
        <v>207</v>
      </c>
      <c r="DX74" t="s">
        <v>1243</v>
      </c>
      <c r="DY74" t="s">
        <v>1025</v>
      </c>
      <c r="DZ74" t="s">
        <v>942</v>
      </c>
    </row>
    <row r="75" spans="1:158">
      <c r="A75" t="s">
        <v>793</v>
      </c>
      <c r="B75" t="s">
        <v>211</v>
      </c>
      <c r="C75" t="s">
        <v>267</v>
      </c>
      <c r="D75" t="s">
        <v>508</v>
      </c>
      <c r="E75" t="s">
        <v>2341</v>
      </c>
      <c r="F75" t="s">
        <v>2342</v>
      </c>
      <c r="G75">
        <v>9860572490</v>
      </c>
      <c r="H75" t="s">
        <v>271</v>
      </c>
      <c r="I75" t="s">
        <v>2343</v>
      </c>
      <c r="J75" t="s">
        <v>166</v>
      </c>
      <c r="K75" t="s">
        <v>2344</v>
      </c>
      <c r="L75" t="s">
        <v>2345</v>
      </c>
      <c r="M75" t="s">
        <v>2346</v>
      </c>
      <c r="N75" t="s">
        <v>170</v>
      </c>
      <c r="AI75" t="s">
        <v>2347</v>
      </c>
      <c r="AJ75" t="s">
        <v>2348</v>
      </c>
      <c r="AK75" t="s">
        <v>1514</v>
      </c>
      <c r="AL75">
        <v>77</v>
      </c>
      <c r="AN75">
        <v>1988</v>
      </c>
      <c r="AO75" t="s">
        <v>174</v>
      </c>
      <c r="AP75" t="s">
        <v>2349</v>
      </c>
      <c r="AQ75" t="s">
        <v>2348</v>
      </c>
      <c r="AR75" t="s">
        <v>2350</v>
      </c>
      <c r="AS75">
        <v>61.67</v>
      </c>
      <c r="AU75">
        <v>1990</v>
      </c>
      <c r="AV75" t="s">
        <v>174</v>
      </c>
      <c r="AW75" t="s">
        <v>2351</v>
      </c>
      <c r="AX75" t="s">
        <v>2352</v>
      </c>
      <c r="AY75" t="s">
        <v>2353</v>
      </c>
      <c r="AZ75">
        <v>60</v>
      </c>
      <c r="BB75">
        <v>1994</v>
      </c>
      <c r="BC75" t="s">
        <v>174</v>
      </c>
      <c r="BD75" t="s">
        <v>2354</v>
      </c>
      <c r="BE75" t="s">
        <v>2355</v>
      </c>
      <c r="BF75" t="s">
        <v>2356</v>
      </c>
      <c r="BG75">
        <v>74</v>
      </c>
      <c r="BI75">
        <v>1993</v>
      </c>
      <c r="BJ75">
        <v>19</v>
      </c>
      <c r="BK75" t="s">
        <v>807</v>
      </c>
      <c r="BL75">
        <v>33</v>
      </c>
      <c r="BN75" t="s">
        <v>174</v>
      </c>
      <c r="BO75" t="s">
        <v>2354</v>
      </c>
      <c r="BP75" t="s">
        <v>2357</v>
      </c>
      <c r="BQ75" t="s">
        <v>2358</v>
      </c>
      <c r="BR75">
        <v>72</v>
      </c>
      <c r="BT75">
        <v>1996</v>
      </c>
      <c r="BU75">
        <v>31</v>
      </c>
      <c r="BW75">
        <v>23</v>
      </c>
      <c r="BY75" t="s">
        <v>174</v>
      </c>
      <c r="BZ75" t="s">
        <v>2354</v>
      </c>
      <c r="CA75" t="s">
        <v>2354</v>
      </c>
      <c r="CB75" t="s">
        <v>2359</v>
      </c>
      <c r="CC75">
        <v>62</v>
      </c>
      <c r="CE75">
        <v>2001</v>
      </c>
      <c r="CF75" t="s">
        <v>174</v>
      </c>
      <c r="CG75" t="s">
        <v>2360</v>
      </c>
      <c r="CH75" t="s">
        <v>2361</v>
      </c>
      <c r="CI75" t="s">
        <v>193</v>
      </c>
      <c r="CJ75">
        <v>2024</v>
      </c>
      <c r="CL75" t="s">
        <v>174</v>
      </c>
      <c r="CM75" t="s">
        <v>2362</v>
      </c>
      <c r="CN75" t="s">
        <v>170</v>
      </c>
      <c r="CP75" t="s">
        <v>2363</v>
      </c>
      <c r="CQ75" t="s">
        <v>170</v>
      </c>
      <c r="CU75" t="s">
        <v>2364</v>
      </c>
      <c r="CV75" t="s">
        <v>170</v>
      </c>
      <c r="CZ75" t="s">
        <v>170</v>
      </c>
      <c r="DB75" t="s">
        <v>2365</v>
      </c>
      <c r="DC75" t="s">
        <v>2366</v>
      </c>
      <c r="DD75" t="s">
        <v>174</v>
      </c>
      <c r="DE75" t="s">
        <v>2367</v>
      </c>
      <c r="DF75" t="s">
        <v>174</v>
      </c>
      <c r="DG75" t="s">
        <v>174</v>
      </c>
      <c r="DH75" t="s">
        <v>174</v>
      </c>
      <c r="DI75" t="s">
        <v>174</v>
      </c>
      <c r="DJ75" t="s">
        <v>2368</v>
      </c>
      <c r="DK75">
        <v>10</v>
      </c>
      <c r="DL75" t="s">
        <v>170</v>
      </c>
      <c r="DN75" t="s">
        <v>170</v>
      </c>
      <c r="DP75" t="s">
        <v>2369</v>
      </c>
      <c r="DQ75" t="s">
        <v>202</v>
      </c>
      <c r="DR75" t="str">
        <f>HYPERLINK("https://nconnect.nicmar.ac.in/pdf/131_resume_1771485082.pdf/Y2FyZWVy","View Resume")</f>
        <v>0</v>
      </c>
      <c r="DS75" t="s">
        <v>2370</v>
      </c>
      <c r="DT75" t="s">
        <v>2371</v>
      </c>
      <c r="DU75" t="s">
        <v>2372</v>
      </c>
      <c r="DV75" t="s">
        <v>818</v>
      </c>
      <c r="DW75" t="s">
        <v>246</v>
      </c>
      <c r="DX75" t="s">
        <v>791</v>
      </c>
      <c r="DY75" t="s">
        <v>2373</v>
      </c>
      <c r="DZ75" t="s">
        <v>2370</v>
      </c>
    </row>
    <row r="76" spans="1:158">
      <c r="A76" t="s">
        <v>266</v>
      </c>
      <c r="B76" t="s">
        <v>211</v>
      </c>
      <c r="C76" t="s">
        <v>267</v>
      </c>
      <c r="D76" t="s">
        <v>268</v>
      </c>
      <c r="E76" t="s">
        <v>2374</v>
      </c>
      <c r="F76" t="s">
        <v>2375</v>
      </c>
      <c r="G76">
        <v>9730113355</v>
      </c>
      <c r="H76" t="s">
        <v>164</v>
      </c>
      <c r="I76" t="s">
        <v>2376</v>
      </c>
      <c r="J76" t="s">
        <v>166</v>
      </c>
      <c r="K76" t="s">
        <v>2377</v>
      </c>
      <c r="L76" t="s">
        <v>2378</v>
      </c>
      <c r="M76" t="s">
        <v>2379</v>
      </c>
      <c r="N76" t="s">
        <v>174</v>
      </c>
      <c r="O76" t="s">
        <v>2380</v>
      </c>
      <c r="P76" t="s">
        <v>471</v>
      </c>
      <c r="AI76" t="s">
        <v>2381</v>
      </c>
      <c r="AJ76" t="s">
        <v>1929</v>
      </c>
      <c r="AK76" t="s">
        <v>442</v>
      </c>
      <c r="AL76">
        <v>68.4</v>
      </c>
      <c r="AN76">
        <v>1999</v>
      </c>
      <c r="AO76" t="s">
        <v>174</v>
      </c>
      <c r="AP76" t="s">
        <v>2382</v>
      </c>
      <c r="AQ76" t="s">
        <v>2383</v>
      </c>
      <c r="AR76" t="s">
        <v>2384</v>
      </c>
      <c r="AS76">
        <v>76.17</v>
      </c>
      <c r="AU76">
        <v>2001</v>
      </c>
      <c r="AV76" t="s">
        <v>170</v>
      </c>
      <c r="BC76" t="s">
        <v>174</v>
      </c>
      <c r="BD76" t="s">
        <v>1440</v>
      </c>
      <c r="BE76" t="s">
        <v>2385</v>
      </c>
      <c r="BF76" t="s">
        <v>2386</v>
      </c>
      <c r="BG76">
        <v>63.13</v>
      </c>
      <c r="BI76">
        <v>2006</v>
      </c>
      <c r="BJ76">
        <v>19</v>
      </c>
      <c r="BK76" t="s">
        <v>2387</v>
      </c>
      <c r="BL76">
        <v>11</v>
      </c>
      <c r="BN76" t="s">
        <v>174</v>
      </c>
      <c r="BO76" t="s">
        <v>1440</v>
      </c>
      <c r="BP76" t="s">
        <v>2388</v>
      </c>
      <c r="BQ76" t="s">
        <v>2389</v>
      </c>
      <c r="BR76">
        <v>65</v>
      </c>
      <c r="BT76">
        <v>2008</v>
      </c>
      <c r="BU76">
        <v>31</v>
      </c>
      <c r="BV76" t="s">
        <v>2390</v>
      </c>
      <c r="BW76">
        <v>33</v>
      </c>
      <c r="BY76" t="s">
        <v>174</v>
      </c>
      <c r="BZ76" t="s">
        <v>2391</v>
      </c>
      <c r="CA76" t="s">
        <v>2392</v>
      </c>
      <c r="CB76" t="s">
        <v>2393</v>
      </c>
      <c r="CC76">
        <v>76.3</v>
      </c>
      <c r="CD76">
        <v>7.63</v>
      </c>
      <c r="CE76">
        <v>2021</v>
      </c>
      <c r="CF76" t="s">
        <v>174</v>
      </c>
      <c r="CG76" t="s">
        <v>296</v>
      </c>
      <c r="CH76" t="s">
        <v>2394</v>
      </c>
      <c r="CI76" t="s">
        <v>193</v>
      </c>
      <c r="CJ76">
        <v>2019</v>
      </c>
      <c r="CL76" t="s">
        <v>170</v>
      </c>
      <c r="CN76" t="s">
        <v>174</v>
      </c>
      <c r="CO76" t="s">
        <v>2395</v>
      </c>
      <c r="CP76" t="s">
        <v>408</v>
      </c>
      <c r="CQ76" t="s">
        <v>170</v>
      </c>
      <c r="CV76" t="s">
        <v>170</v>
      </c>
      <c r="CZ76" t="s">
        <v>174</v>
      </c>
      <c r="DA76" t="s">
        <v>2396</v>
      </c>
      <c r="DB76" t="s">
        <v>2397</v>
      </c>
      <c r="DC76" t="s">
        <v>2398</v>
      </c>
      <c r="DD76" t="s">
        <v>174</v>
      </c>
      <c r="DE76" t="s">
        <v>2399</v>
      </c>
      <c r="DF76" t="s">
        <v>170</v>
      </c>
      <c r="DL76" t="s">
        <v>174</v>
      </c>
      <c r="DM76" t="s">
        <v>2400</v>
      </c>
      <c r="DN76" t="s">
        <v>170</v>
      </c>
      <c r="DP76" t="s">
        <v>2401</v>
      </c>
      <c r="DQ76" t="s">
        <v>202</v>
      </c>
      <c r="DR76" t="str">
        <f>HYPERLINK("https://nconnect.nicmar.ac.in/pdf/136_resume_1771485395.pdf/Y2FyZWVy","View Resume")</f>
        <v>0</v>
      </c>
      <c r="DS76" t="s">
        <v>344</v>
      </c>
      <c r="DT76" t="s">
        <v>2402</v>
      </c>
      <c r="DU76" t="s">
        <v>211</v>
      </c>
      <c r="DV76" t="s">
        <v>818</v>
      </c>
      <c r="DW76" t="s">
        <v>246</v>
      </c>
      <c r="DX76" t="s">
        <v>423</v>
      </c>
      <c r="DY76" t="s">
        <v>209</v>
      </c>
      <c r="DZ76" t="s">
        <v>344</v>
      </c>
    </row>
    <row r="77" spans="1:158">
      <c r="A77" t="s">
        <v>356</v>
      </c>
      <c r="B77" t="s">
        <v>211</v>
      </c>
      <c r="C77" t="s">
        <v>267</v>
      </c>
      <c r="D77" t="s">
        <v>357</v>
      </c>
      <c r="E77" t="s">
        <v>2403</v>
      </c>
      <c r="F77" t="s">
        <v>2404</v>
      </c>
      <c r="G77">
        <v>9895299870</v>
      </c>
      <c r="H77" t="s">
        <v>164</v>
      </c>
      <c r="I77" t="s">
        <v>2405</v>
      </c>
      <c r="J77" t="s">
        <v>166</v>
      </c>
      <c r="K77" t="s">
        <v>2406</v>
      </c>
      <c r="L77" t="s">
        <v>2407</v>
      </c>
      <c r="M77" t="s">
        <v>2408</v>
      </c>
      <c r="N77" t="s">
        <v>170</v>
      </c>
      <c r="AI77" t="s">
        <v>2409</v>
      </c>
      <c r="AJ77" t="s">
        <v>2410</v>
      </c>
      <c r="AK77" t="s">
        <v>2411</v>
      </c>
      <c r="AL77">
        <v>80</v>
      </c>
      <c r="AN77">
        <v>1999</v>
      </c>
      <c r="AO77" t="s">
        <v>174</v>
      </c>
      <c r="AP77" t="s">
        <v>2409</v>
      </c>
      <c r="AQ77" t="s">
        <v>2412</v>
      </c>
      <c r="AR77" t="s">
        <v>2413</v>
      </c>
      <c r="AS77">
        <v>70</v>
      </c>
      <c r="AU77">
        <v>2001</v>
      </c>
      <c r="AV77" t="s">
        <v>170</v>
      </c>
      <c r="BC77" t="s">
        <v>174</v>
      </c>
      <c r="BD77" t="s">
        <v>2414</v>
      </c>
      <c r="BE77" t="s">
        <v>2415</v>
      </c>
      <c r="BF77" t="s">
        <v>2416</v>
      </c>
      <c r="BG77">
        <v>70</v>
      </c>
      <c r="BI77">
        <v>2004</v>
      </c>
      <c r="BJ77">
        <v>19</v>
      </c>
      <c r="BL77">
        <v>52</v>
      </c>
      <c r="BN77" t="s">
        <v>174</v>
      </c>
      <c r="BO77" t="s">
        <v>2417</v>
      </c>
      <c r="BP77" t="s">
        <v>2418</v>
      </c>
      <c r="BQ77" t="s">
        <v>2419</v>
      </c>
      <c r="BR77">
        <v>73</v>
      </c>
      <c r="BT77">
        <v>2006</v>
      </c>
      <c r="BU77">
        <v>31</v>
      </c>
      <c r="BV77" t="s">
        <v>2420</v>
      </c>
      <c r="BW77">
        <v>24</v>
      </c>
      <c r="BY77" t="s">
        <v>174</v>
      </c>
      <c r="BZ77" t="s">
        <v>2421</v>
      </c>
      <c r="CA77" t="s">
        <v>2418</v>
      </c>
      <c r="CB77" t="s">
        <v>2422</v>
      </c>
      <c r="CC77">
        <v>70</v>
      </c>
      <c r="CE77">
        <v>2014</v>
      </c>
      <c r="CF77" t="s">
        <v>174</v>
      </c>
      <c r="CG77" t="s">
        <v>2423</v>
      </c>
      <c r="CH77" t="s">
        <v>2418</v>
      </c>
      <c r="CI77" t="s">
        <v>193</v>
      </c>
      <c r="CJ77">
        <v>2017</v>
      </c>
      <c r="CL77" t="s">
        <v>174</v>
      </c>
      <c r="CM77" t="s">
        <v>2424</v>
      </c>
      <c r="CN77" t="s">
        <v>174</v>
      </c>
      <c r="CO77" t="s">
        <v>2425</v>
      </c>
      <c r="CP77" t="s">
        <v>2426</v>
      </c>
      <c r="CQ77" t="s">
        <v>170</v>
      </c>
      <c r="CV77" t="s">
        <v>170</v>
      </c>
      <c r="CZ77" t="s">
        <v>170</v>
      </c>
      <c r="DC77" t="s">
        <v>2427</v>
      </c>
      <c r="DD77" t="s">
        <v>170</v>
      </c>
      <c r="DF77" t="s">
        <v>170</v>
      </c>
      <c r="DL77" t="s">
        <v>170</v>
      </c>
      <c r="DN77" t="s">
        <v>170</v>
      </c>
      <c r="DP77" t="s">
        <v>2428</v>
      </c>
      <c r="DQ77" t="s">
        <v>202</v>
      </c>
      <c r="DR77" t="str">
        <f>HYPERLINK("https://nconnect.nicmar.ac.in/pdf/143_resume_1771485910.pdf/Y2FyZWVy","View Resume")</f>
        <v>0</v>
      </c>
      <c r="DS77" t="s">
        <v>2429</v>
      </c>
      <c r="DT77" t="s">
        <v>2430</v>
      </c>
      <c r="DU77" t="s">
        <v>2431</v>
      </c>
      <c r="DV77" t="s">
        <v>2432</v>
      </c>
      <c r="DW77" t="s">
        <v>246</v>
      </c>
      <c r="DX77" t="s">
        <v>383</v>
      </c>
      <c r="DY77" t="s">
        <v>2433</v>
      </c>
      <c r="DZ77" t="s">
        <v>2429</v>
      </c>
    </row>
    <row r="78" spans="1:158">
      <c r="A78" t="s">
        <v>793</v>
      </c>
      <c r="B78" t="s">
        <v>211</v>
      </c>
      <c r="C78" t="s">
        <v>267</v>
      </c>
      <c r="D78" t="s">
        <v>508</v>
      </c>
      <c r="E78" t="s">
        <v>2434</v>
      </c>
      <c r="F78" t="s">
        <v>2435</v>
      </c>
      <c r="G78">
        <v>7800169473</v>
      </c>
      <c r="H78" t="s">
        <v>271</v>
      </c>
      <c r="I78" t="s">
        <v>2436</v>
      </c>
      <c r="J78" t="s">
        <v>217</v>
      </c>
      <c r="K78" t="s">
        <v>2437</v>
      </c>
      <c r="L78" t="s">
        <v>2438</v>
      </c>
      <c r="M78" t="s">
        <v>2439</v>
      </c>
      <c r="N78" t="s">
        <v>170</v>
      </c>
      <c r="AI78" t="s">
        <v>2440</v>
      </c>
      <c r="AJ78" t="s">
        <v>2441</v>
      </c>
      <c r="AK78" t="s">
        <v>2442</v>
      </c>
      <c r="AL78">
        <v>64.6</v>
      </c>
      <c r="AM78">
        <v>6.8</v>
      </c>
      <c r="AN78">
        <v>2013</v>
      </c>
      <c r="AO78" t="s">
        <v>174</v>
      </c>
      <c r="AP78" t="s">
        <v>2443</v>
      </c>
      <c r="AQ78" t="s">
        <v>2444</v>
      </c>
      <c r="AR78" t="s">
        <v>1334</v>
      </c>
      <c r="AS78">
        <v>84.2</v>
      </c>
      <c r="AU78">
        <v>2015</v>
      </c>
      <c r="AV78" t="s">
        <v>174</v>
      </c>
      <c r="AW78" t="s">
        <v>2445</v>
      </c>
      <c r="AX78" t="s">
        <v>2446</v>
      </c>
      <c r="AY78" t="s">
        <v>2447</v>
      </c>
      <c r="AZ78">
        <v>79</v>
      </c>
      <c r="BB78">
        <v>2021</v>
      </c>
      <c r="BC78" t="s">
        <v>174</v>
      </c>
      <c r="BD78" t="s">
        <v>2446</v>
      </c>
      <c r="BE78" t="s">
        <v>2448</v>
      </c>
      <c r="BF78" t="s">
        <v>1334</v>
      </c>
      <c r="BG78">
        <v>74.5</v>
      </c>
      <c r="BH78">
        <v>7.85</v>
      </c>
      <c r="BI78">
        <v>2019</v>
      </c>
      <c r="BJ78">
        <v>19</v>
      </c>
      <c r="BK78" t="s">
        <v>2449</v>
      </c>
      <c r="BL78">
        <v>23</v>
      </c>
      <c r="BN78" t="s">
        <v>174</v>
      </c>
      <c r="BO78" t="s">
        <v>2446</v>
      </c>
      <c r="BP78" t="s">
        <v>2448</v>
      </c>
      <c r="BQ78" t="s">
        <v>1703</v>
      </c>
      <c r="BR78">
        <v>65</v>
      </c>
      <c r="BS78">
        <v>6.98</v>
      </c>
      <c r="BT78">
        <v>2021</v>
      </c>
      <c r="BU78">
        <v>31</v>
      </c>
      <c r="BV78" t="s">
        <v>1704</v>
      </c>
      <c r="BW78">
        <v>17</v>
      </c>
      <c r="BY78" t="s">
        <v>170</v>
      </c>
      <c r="CF78" t="s">
        <v>174</v>
      </c>
      <c r="CG78" t="s">
        <v>527</v>
      </c>
      <c r="CH78" t="s">
        <v>2450</v>
      </c>
      <c r="CI78" t="s">
        <v>373</v>
      </c>
      <c r="CK78" t="s">
        <v>170</v>
      </c>
      <c r="CL78" t="s">
        <v>170</v>
      </c>
      <c r="CN78" t="s">
        <v>170</v>
      </c>
      <c r="CP78" t="s">
        <v>2451</v>
      </c>
      <c r="CQ78" t="s">
        <v>174</v>
      </c>
      <c r="CR78" t="s">
        <v>2452</v>
      </c>
      <c r="CS78" t="s">
        <v>2453</v>
      </c>
      <c r="CU78" t="s">
        <v>2454</v>
      </c>
      <c r="CV78" t="s">
        <v>170</v>
      </c>
      <c r="CZ78" t="s">
        <v>170</v>
      </c>
      <c r="DB78" t="s">
        <v>378</v>
      </c>
      <c r="DC78" t="s">
        <v>326</v>
      </c>
      <c r="DD78" t="s">
        <v>170</v>
      </c>
      <c r="DF78" t="s">
        <v>170</v>
      </c>
      <c r="DL78" t="s">
        <v>170</v>
      </c>
      <c r="DN78" t="s">
        <v>170</v>
      </c>
      <c r="DP78" t="s">
        <v>2455</v>
      </c>
      <c r="DQ78" t="s">
        <v>202</v>
      </c>
      <c r="DR78" t="str">
        <f>HYPERLINK("https://nconnect.nicmar.ac.in/pdf/150_resume_1771486556.pdf/Y2FyZWVy","View Resume")</f>
        <v>0</v>
      </c>
      <c r="DS78" t="s">
        <v>292</v>
      </c>
    </row>
    <row r="79" spans="1:158">
      <c r="A79" t="s">
        <v>210</v>
      </c>
      <c r="B79" t="s">
        <v>211</v>
      </c>
      <c r="C79" t="s">
        <v>212</v>
      </c>
      <c r="D79" t="s">
        <v>213</v>
      </c>
      <c r="E79" t="s">
        <v>2456</v>
      </c>
      <c r="F79" t="s">
        <v>2457</v>
      </c>
      <c r="G79">
        <v>8130058795</v>
      </c>
      <c r="H79" t="s">
        <v>271</v>
      </c>
      <c r="I79" t="s">
        <v>2458</v>
      </c>
      <c r="J79" t="s">
        <v>217</v>
      </c>
      <c r="K79" t="s">
        <v>762</v>
      </c>
      <c r="L79" t="s">
        <v>2459</v>
      </c>
      <c r="M79" t="s">
        <v>2460</v>
      </c>
      <c r="N79" t="s">
        <v>170</v>
      </c>
      <c r="AI79" t="s">
        <v>2461</v>
      </c>
      <c r="AJ79" t="s">
        <v>2462</v>
      </c>
      <c r="AK79" t="s">
        <v>2463</v>
      </c>
      <c r="AL79">
        <v>73.5</v>
      </c>
      <c r="AN79">
        <v>2008</v>
      </c>
      <c r="AO79" t="s">
        <v>174</v>
      </c>
      <c r="AP79" t="s">
        <v>2464</v>
      </c>
      <c r="AQ79" t="s">
        <v>2462</v>
      </c>
      <c r="AR79" t="s">
        <v>2465</v>
      </c>
      <c r="AS79">
        <v>76</v>
      </c>
      <c r="AU79">
        <v>2010</v>
      </c>
      <c r="AV79" t="s">
        <v>170</v>
      </c>
      <c r="BC79" t="s">
        <v>174</v>
      </c>
      <c r="BD79" t="s">
        <v>2466</v>
      </c>
      <c r="BE79" t="s">
        <v>2467</v>
      </c>
      <c r="BF79" t="s">
        <v>2468</v>
      </c>
      <c r="BG79">
        <v>76.34</v>
      </c>
      <c r="BI79">
        <v>2014</v>
      </c>
      <c r="BJ79">
        <v>1</v>
      </c>
      <c r="BL79">
        <v>9</v>
      </c>
      <c r="BN79" t="s">
        <v>174</v>
      </c>
      <c r="BO79" t="s">
        <v>2469</v>
      </c>
      <c r="BP79" t="s">
        <v>2470</v>
      </c>
      <c r="BQ79" t="s">
        <v>2471</v>
      </c>
      <c r="BR79">
        <v>91.8</v>
      </c>
      <c r="BS79">
        <v>9.18</v>
      </c>
      <c r="BT79">
        <v>2015</v>
      </c>
      <c r="BU79">
        <v>31</v>
      </c>
      <c r="BV79" t="s">
        <v>2472</v>
      </c>
      <c r="BW79">
        <v>7</v>
      </c>
      <c r="BY79" t="s">
        <v>170</v>
      </c>
      <c r="BZ79" t="s">
        <v>2473</v>
      </c>
      <c r="CF79" t="s">
        <v>174</v>
      </c>
      <c r="CG79" t="s">
        <v>2474</v>
      </c>
      <c r="CH79" t="s">
        <v>2475</v>
      </c>
      <c r="CI79" t="s">
        <v>193</v>
      </c>
      <c r="CJ79">
        <v>2025</v>
      </c>
      <c r="CL79" t="s">
        <v>174</v>
      </c>
      <c r="CM79" t="s">
        <v>2476</v>
      </c>
      <c r="CN79" t="s">
        <v>174</v>
      </c>
      <c r="CO79" t="s">
        <v>2477</v>
      </c>
      <c r="CP79" t="s">
        <v>2478</v>
      </c>
      <c r="CQ79" t="s">
        <v>174</v>
      </c>
      <c r="CR79">
        <v>2</v>
      </c>
      <c r="CS79">
        <v>0</v>
      </c>
      <c r="CU79" t="s">
        <v>2479</v>
      </c>
      <c r="CV79" t="s">
        <v>174</v>
      </c>
      <c r="CW79" t="s">
        <v>2480</v>
      </c>
      <c r="CX79" t="s">
        <v>193</v>
      </c>
      <c r="CY79">
        <v>2025</v>
      </c>
      <c r="CZ79" t="s">
        <v>170</v>
      </c>
      <c r="DB79" t="s">
        <v>2481</v>
      </c>
      <c r="DC79" t="s">
        <v>2482</v>
      </c>
      <c r="DD79" t="s">
        <v>174</v>
      </c>
      <c r="DE79" t="s">
        <v>2483</v>
      </c>
      <c r="DF79" t="s">
        <v>174</v>
      </c>
      <c r="DG79" t="s">
        <v>378</v>
      </c>
      <c r="DH79" t="s">
        <v>2484</v>
      </c>
      <c r="DI79" t="s">
        <v>2485</v>
      </c>
      <c r="DJ79" t="s">
        <v>2486</v>
      </c>
      <c r="DK79">
        <v>9.0</v>
      </c>
      <c r="DL79" t="s">
        <v>174</v>
      </c>
      <c r="DM79" t="s">
        <v>2487</v>
      </c>
      <c r="DN79" t="s">
        <v>174</v>
      </c>
      <c r="DO79" t="s">
        <v>2488</v>
      </c>
      <c r="DP79" t="s">
        <v>2489</v>
      </c>
      <c r="DQ79" t="s">
        <v>202</v>
      </c>
      <c r="DR79" t="str">
        <f>HYPERLINK("https://nconnect.nicmar.ac.in/pdf/133_resume_1771486796.pdf/Y2FyZWVy","View Resume")</f>
        <v>0</v>
      </c>
      <c r="DS79" t="s">
        <v>1387</v>
      </c>
      <c r="DT79" t="s">
        <v>2490</v>
      </c>
      <c r="DU79" t="s">
        <v>2491</v>
      </c>
      <c r="DV79" t="s">
        <v>2492</v>
      </c>
      <c r="DW79" t="s">
        <v>246</v>
      </c>
      <c r="DX79" t="s">
        <v>1685</v>
      </c>
      <c r="DY79" t="s">
        <v>209</v>
      </c>
      <c r="DZ79" t="s">
        <v>1387</v>
      </c>
    </row>
    <row r="80" spans="1:158">
      <c r="A80" t="s">
        <v>2493</v>
      </c>
      <c r="B80" t="s">
        <v>507</v>
      </c>
      <c r="C80" t="s">
        <v>160</v>
      </c>
      <c r="D80" t="s">
        <v>2494</v>
      </c>
      <c r="E80" t="s">
        <v>2495</v>
      </c>
      <c r="F80" t="s">
        <v>2496</v>
      </c>
      <c r="G80">
        <v>9049507025</v>
      </c>
      <c r="H80" t="s">
        <v>271</v>
      </c>
      <c r="I80" t="s">
        <v>2497</v>
      </c>
      <c r="J80" t="s">
        <v>166</v>
      </c>
      <c r="K80" t="s">
        <v>2498</v>
      </c>
      <c r="L80" t="s">
        <v>2499</v>
      </c>
      <c r="M80" t="s">
        <v>2500</v>
      </c>
      <c r="N80" t="s">
        <v>170</v>
      </c>
      <c r="AI80" t="s">
        <v>2501</v>
      </c>
      <c r="AJ80" t="s">
        <v>2502</v>
      </c>
      <c r="AK80" t="s">
        <v>2503</v>
      </c>
      <c r="AL80">
        <v>82</v>
      </c>
      <c r="AN80">
        <v>2000</v>
      </c>
      <c r="AO80" t="s">
        <v>174</v>
      </c>
      <c r="AP80" t="s">
        <v>2501</v>
      </c>
      <c r="AQ80" t="s">
        <v>2502</v>
      </c>
      <c r="AR80" t="s">
        <v>2504</v>
      </c>
      <c r="AS80">
        <v>84.6</v>
      </c>
      <c r="AU80">
        <v>2002</v>
      </c>
      <c r="AV80" t="s">
        <v>170</v>
      </c>
      <c r="BC80" t="s">
        <v>174</v>
      </c>
      <c r="BD80" t="s">
        <v>2505</v>
      </c>
      <c r="BE80" t="s">
        <v>2506</v>
      </c>
      <c r="BF80" t="s">
        <v>2507</v>
      </c>
      <c r="BG80">
        <v>63</v>
      </c>
      <c r="BI80">
        <v>2007</v>
      </c>
      <c r="BJ80">
        <v>8</v>
      </c>
      <c r="BL80">
        <v>2</v>
      </c>
      <c r="BN80" t="s">
        <v>174</v>
      </c>
      <c r="BO80" t="s">
        <v>1794</v>
      </c>
      <c r="BP80" t="s">
        <v>2508</v>
      </c>
      <c r="BQ80" t="s">
        <v>2509</v>
      </c>
      <c r="BR80">
        <v>65.91</v>
      </c>
      <c r="BT80">
        <v>2010</v>
      </c>
      <c r="BU80">
        <v>31</v>
      </c>
      <c r="BV80" t="s">
        <v>2510</v>
      </c>
      <c r="BW80">
        <v>53</v>
      </c>
      <c r="BY80" t="s">
        <v>170</v>
      </c>
      <c r="CF80" t="s">
        <v>170</v>
      </c>
      <c r="CL80" t="s">
        <v>174</v>
      </c>
      <c r="CM80" t="s">
        <v>2511</v>
      </c>
      <c r="CN80" t="s">
        <v>174</v>
      </c>
      <c r="CO80" t="s">
        <v>2512</v>
      </c>
      <c r="CP80" t="s">
        <v>2513</v>
      </c>
      <c r="DP80" t="s">
        <v>2514</v>
      </c>
      <c r="DQ80" t="s">
        <v>202</v>
      </c>
      <c r="DR80" t="str">
        <f>HYPERLINK("https://nconnect.nicmar.ac.in/pdf/122_resume_1771487492.pdf/Y2FyZWVy","View Resume")</f>
        <v>0</v>
      </c>
      <c r="DS80" t="s">
        <v>2515</v>
      </c>
      <c r="DT80" t="s">
        <v>2516</v>
      </c>
      <c r="DU80" t="s">
        <v>2517</v>
      </c>
      <c r="DV80" t="s">
        <v>1811</v>
      </c>
      <c r="DW80" t="s">
        <v>207</v>
      </c>
      <c r="DX80" t="s">
        <v>689</v>
      </c>
      <c r="DY80" t="s">
        <v>2518</v>
      </c>
      <c r="DZ80" t="s">
        <v>945</v>
      </c>
      <c r="EA80" t="s">
        <v>2519</v>
      </c>
      <c r="EB80" t="s">
        <v>2520</v>
      </c>
      <c r="EC80" t="s">
        <v>818</v>
      </c>
      <c r="ED80" t="s">
        <v>207</v>
      </c>
      <c r="EE80" t="s">
        <v>2521</v>
      </c>
      <c r="EF80" t="s">
        <v>2522</v>
      </c>
      <c r="EG80" t="s">
        <v>2523</v>
      </c>
      <c r="EH80" t="s">
        <v>2524</v>
      </c>
      <c r="EI80" t="s">
        <v>2525</v>
      </c>
      <c r="EJ80" t="s">
        <v>818</v>
      </c>
      <c r="EK80" t="s">
        <v>246</v>
      </c>
      <c r="EL80" t="s">
        <v>573</v>
      </c>
      <c r="EM80" t="s">
        <v>500</v>
      </c>
      <c r="EN80" t="s">
        <v>2526</v>
      </c>
      <c r="EO80" t="s">
        <v>2527</v>
      </c>
      <c r="EP80" t="s">
        <v>507</v>
      </c>
      <c r="EQ80" t="s">
        <v>818</v>
      </c>
      <c r="ER80" t="s">
        <v>246</v>
      </c>
      <c r="ES80" t="s">
        <v>2528</v>
      </c>
      <c r="ET80" t="s">
        <v>209</v>
      </c>
      <c r="EU80" t="s">
        <v>906</v>
      </c>
    </row>
    <row r="81" spans="1:158">
      <c r="A81" t="s">
        <v>1347</v>
      </c>
      <c r="B81" t="s">
        <v>211</v>
      </c>
      <c r="C81" t="s">
        <v>267</v>
      </c>
      <c r="D81" t="s">
        <v>1348</v>
      </c>
      <c r="E81" t="s">
        <v>2529</v>
      </c>
      <c r="F81" t="s">
        <v>2530</v>
      </c>
      <c r="G81">
        <v>9142250252</v>
      </c>
      <c r="H81" t="s">
        <v>164</v>
      </c>
      <c r="I81" t="s">
        <v>2531</v>
      </c>
      <c r="J81" t="s">
        <v>217</v>
      </c>
      <c r="K81" t="s">
        <v>2437</v>
      </c>
      <c r="L81" t="s">
        <v>2532</v>
      </c>
      <c r="M81" t="s">
        <v>2533</v>
      </c>
      <c r="N81" t="s">
        <v>170</v>
      </c>
      <c r="AI81" t="s">
        <v>2534</v>
      </c>
      <c r="AJ81" t="s">
        <v>2535</v>
      </c>
      <c r="AK81" t="s">
        <v>2536</v>
      </c>
      <c r="AL81">
        <v>81</v>
      </c>
      <c r="AM81">
        <v>8.6</v>
      </c>
      <c r="AN81">
        <v>2011</v>
      </c>
      <c r="AO81" t="s">
        <v>174</v>
      </c>
      <c r="AP81" t="s">
        <v>2537</v>
      </c>
      <c r="AQ81" t="s">
        <v>2538</v>
      </c>
      <c r="AR81" t="s">
        <v>1257</v>
      </c>
      <c r="AS81">
        <v>72</v>
      </c>
      <c r="AT81">
        <v>0</v>
      </c>
      <c r="AU81">
        <v>2013</v>
      </c>
      <c r="AV81" t="s">
        <v>170</v>
      </c>
      <c r="BC81" t="s">
        <v>174</v>
      </c>
      <c r="BD81" t="s">
        <v>2539</v>
      </c>
      <c r="BE81" t="s">
        <v>2540</v>
      </c>
      <c r="BF81" t="s">
        <v>2541</v>
      </c>
      <c r="BG81">
        <v>60</v>
      </c>
      <c r="BI81">
        <v>2017</v>
      </c>
      <c r="BJ81">
        <v>19</v>
      </c>
      <c r="BL81">
        <v>24</v>
      </c>
      <c r="BN81" t="s">
        <v>174</v>
      </c>
      <c r="BO81" t="s">
        <v>2539</v>
      </c>
      <c r="BP81" t="s">
        <v>2542</v>
      </c>
      <c r="BQ81" t="s">
        <v>2543</v>
      </c>
      <c r="BR81">
        <v>73</v>
      </c>
      <c r="BT81">
        <v>2019</v>
      </c>
      <c r="BU81">
        <v>31</v>
      </c>
      <c r="BW81">
        <v>27</v>
      </c>
      <c r="BY81" t="s">
        <v>170</v>
      </c>
      <c r="CF81" t="s">
        <v>174</v>
      </c>
      <c r="CG81" t="s">
        <v>2544</v>
      </c>
      <c r="CH81" t="s">
        <v>2545</v>
      </c>
      <c r="CI81" t="s">
        <v>193</v>
      </c>
      <c r="CJ81">
        <v>2026</v>
      </c>
      <c r="CL81" t="s">
        <v>170</v>
      </c>
      <c r="CN81" t="s">
        <v>174</v>
      </c>
      <c r="CO81" t="s">
        <v>2546</v>
      </c>
      <c r="CP81" t="s">
        <v>2547</v>
      </c>
      <c r="CQ81" t="s">
        <v>170</v>
      </c>
      <c r="CV81" t="s">
        <v>174</v>
      </c>
      <c r="CW81" t="s">
        <v>2548</v>
      </c>
      <c r="CX81" t="s">
        <v>193</v>
      </c>
      <c r="CY81">
        <v>2026</v>
      </c>
      <c r="CZ81" t="s">
        <v>170</v>
      </c>
      <c r="DC81" t="s">
        <v>853</v>
      </c>
      <c r="DD81" t="s">
        <v>170</v>
      </c>
      <c r="DF81" t="s">
        <v>170</v>
      </c>
      <c r="DL81" t="s">
        <v>170</v>
      </c>
      <c r="DN81" t="s">
        <v>170</v>
      </c>
      <c r="DP81" t="s">
        <v>2549</v>
      </c>
      <c r="DQ81" t="s">
        <v>202</v>
      </c>
      <c r="DR81" t="str">
        <f>HYPERLINK("https://nconnect.nicmar.ac.in/pdf/157_resume_1771488013.pdf/Y2FyZWVy","View Resume")</f>
        <v>0</v>
      </c>
      <c r="DS81" t="s">
        <v>292</v>
      </c>
    </row>
    <row r="82" spans="1:158">
      <c r="A82" t="s">
        <v>356</v>
      </c>
      <c r="B82" t="s">
        <v>211</v>
      </c>
      <c r="C82" t="s">
        <v>267</v>
      </c>
      <c r="D82" t="s">
        <v>357</v>
      </c>
      <c r="E82" t="s">
        <v>2550</v>
      </c>
      <c r="F82" t="s">
        <v>2551</v>
      </c>
      <c r="G82">
        <v>9822840978</v>
      </c>
      <c r="H82" t="s">
        <v>271</v>
      </c>
      <c r="I82" t="s">
        <v>2552</v>
      </c>
      <c r="J82" t="s">
        <v>166</v>
      </c>
      <c r="K82" t="s">
        <v>2553</v>
      </c>
      <c r="L82" t="s">
        <v>2554</v>
      </c>
      <c r="M82" t="s">
        <v>2555</v>
      </c>
      <c r="N82" t="s">
        <v>170</v>
      </c>
      <c r="AI82" t="s">
        <v>2556</v>
      </c>
      <c r="AJ82" t="s">
        <v>2557</v>
      </c>
      <c r="AK82" t="s">
        <v>2558</v>
      </c>
      <c r="AL82">
        <v>72.5</v>
      </c>
      <c r="AN82">
        <v>1985</v>
      </c>
      <c r="AO82" t="s">
        <v>174</v>
      </c>
      <c r="AP82" t="s">
        <v>2559</v>
      </c>
      <c r="AQ82" t="s">
        <v>2560</v>
      </c>
      <c r="AR82" t="s">
        <v>2561</v>
      </c>
      <c r="AS82">
        <v>50.25</v>
      </c>
      <c r="AU82">
        <v>1987</v>
      </c>
      <c r="AV82" t="s">
        <v>170</v>
      </c>
      <c r="BC82" t="s">
        <v>174</v>
      </c>
      <c r="BD82" t="s">
        <v>2562</v>
      </c>
      <c r="BE82" t="s">
        <v>2563</v>
      </c>
      <c r="BF82" t="s">
        <v>2564</v>
      </c>
      <c r="BG82">
        <v>56</v>
      </c>
      <c r="BI82">
        <v>1990</v>
      </c>
      <c r="BJ82">
        <v>19</v>
      </c>
      <c r="BK82" t="s">
        <v>2565</v>
      </c>
      <c r="BL82">
        <v>53</v>
      </c>
      <c r="BM82" t="s">
        <v>2566</v>
      </c>
      <c r="BN82" t="s">
        <v>174</v>
      </c>
      <c r="BO82" t="s">
        <v>440</v>
      </c>
      <c r="BP82" t="s">
        <v>2567</v>
      </c>
      <c r="BQ82" t="s">
        <v>2568</v>
      </c>
      <c r="BR82">
        <v>62.97</v>
      </c>
      <c r="BS82">
        <v>4.29</v>
      </c>
      <c r="BT82">
        <v>2015</v>
      </c>
      <c r="BU82">
        <v>31</v>
      </c>
      <c r="BV82" t="s">
        <v>2569</v>
      </c>
      <c r="BW82">
        <v>53</v>
      </c>
      <c r="BX82" t="s">
        <v>2568</v>
      </c>
      <c r="BY82" t="s">
        <v>170</v>
      </c>
      <c r="CF82" t="s">
        <v>174</v>
      </c>
      <c r="CG82" t="s">
        <v>2570</v>
      </c>
      <c r="CH82" t="s">
        <v>2571</v>
      </c>
      <c r="CI82" t="s">
        <v>193</v>
      </c>
      <c r="CJ82">
        <v>2026</v>
      </c>
      <c r="CL82" t="s">
        <v>174</v>
      </c>
      <c r="CM82" t="s">
        <v>2572</v>
      </c>
      <c r="CN82" t="s">
        <v>174</v>
      </c>
      <c r="CO82" t="s">
        <v>2573</v>
      </c>
      <c r="CP82" t="s">
        <v>2574</v>
      </c>
      <c r="CQ82" t="s">
        <v>174</v>
      </c>
      <c r="CR82" t="s">
        <v>2575</v>
      </c>
      <c r="CS82" t="s">
        <v>2576</v>
      </c>
      <c r="CT82">
        <v>6</v>
      </c>
      <c r="CV82" t="s">
        <v>170</v>
      </c>
      <c r="CZ82" t="s">
        <v>170</v>
      </c>
      <c r="DB82" t="s">
        <v>2577</v>
      </c>
      <c r="DC82" t="s">
        <v>2578</v>
      </c>
      <c r="DD82" t="s">
        <v>174</v>
      </c>
      <c r="DE82" t="s">
        <v>2579</v>
      </c>
      <c r="DF82" t="s">
        <v>174</v>
      </c>
      <c r="DG82" t="s">
        <v>2580</v>
      </c>
      <c r="DH82" t="s">
        <v>2581</v>
      </c>
      <c r="DI82" t="s">
        <v>2582</v>
      </c>
      <c r="DJ82" t="s">
        <v>2583</v>
      </c>
      <c r="DK82">
        <v>9</v>
      </c>
      <c r="DL82" t="s">
        <v>170</v>
      </c>
      <c r="DN82" t="s">
        <v>170</v>
      </c>
      <c r="DP82" t="s">
        <v>2584</v>
      </c>
      <c r="DQ82" t="s">
        <v>202</v>
      </c>
      <c r="DR82" t="str">
        <f>HYPERLINK("https://nconnect.nicmar.ac.in/pdf/69_resume_1771488309.pdf/Y2FyZWVy","View Resume")</f>
        <v>0</v>
      </c>
      <c r="DS82" t="s">
        <v>2585</v>
      </c>
      <c r="DT82" t="s">
        <v>2586</v>
      </c>
      <c r="DU82" t="s">
        <v>2587</v>
      </c>
      <c r="DV82" t="s">
        <v>818</v>
      </c>
      <c r="DW82" t="s">
        <v>246</v>
      </c>
      <c r="DX82" t="s">
        <v>992</v>
      </c>
      <c r="DY82" t="s">
        <v>505</v>
      </c>
      <c r="DZ82" t="s">
        <v>1535</v>
      </c>
      <c r="EA82" t="s">
        <v>2586</v>
      </c>
      <c r="EB82" t="s">
        <v>1389</v>
      </c>
      <c r="EC82" t="s">
        <v>818</v>
      </c>
      <c r="ED82" t="s">
        <v>246</v>
      </c>
      <c r="EE82" t="s">
        <v>2588</v>
      </c>
      <c r="EF82" t="s">
        <v>2589</v>
      </c>
      <c r="EG82" t="s">
        <v>1463</v>
      </c>
      <c r="EH82" t="s">
        <v>2590</v>
      </c>
      <c r="EI82" t="s">
        <v>2591</v>
      </c>
      <c r="EJ82" t="s">
        <v>818</v>
      </c>
      <c r="EK82" t="s">
        <v>246</v>
      </c>
      <c r="EL82" t="s">
        <v>2588</v>
      </c>
      <c r="EM82" t="s">
        <v>859</v>
      </c>
      <c r="EN82" t="s">
        <v>2131</v>
      </c>
      <c r="EO82" t="s">
        <v>2592</v>
      </c>
      <c r="EP82" t="s">
        <v>1389</v>
      </c>
      <c r="EQ82" t="s">
        <v>818</v>
      </c>
      <c r="ER82" t="s">
        <v>246</v>
      </c>
      <c r="ES82" t="s">
        <v>1203</v>
      </c>
      <c r="ET82" t="s">
        <v>1594</v>
      </c>
      <c r="EU82" t="s">
        <v>339</v>
      </c>
      <c r="EV82" t="s">
        <v>2593</v>
      </c>
      <c r="EW82" t="s">
        <v>2594</v>
      </c>
      <c r="EX82" t="s">
        <v>818</v>
      </c>
      <c r="EY82" t="s">
        <v>207</v>
      </c>
      <c r="EZ82" t="s">
        <v>2595</v>
      </c>
      <c r="FA82" t="s">
        <v>2596</v>
      </c>
      <c r="FB82" t="s">
        <v>2597</v>
      </c>
    </row>
    <row r="83" spans="1:158">
      <c r="A83" t="s">
        <v>586</v>
      </c>
      <c r="B83" t="s">
        <v>159</v>
      </c>
      <c r="C83" t="s">
        <v>267</v>
      </c>
      <c r="D83" t="s">
        <v>357</v>
      </c>
      <c r="E83" t="s">
        <v>2598</v>
      </c>
      <c r="F83" t="s">
        <v>2599</v>
      </c>
      <c r="G83">
        <v>7045927988</v>
      </c>
      <c r="H83" t="s">
        <v>164</v>
      </c>
      <c r="I83" t="s">
        <v>2600</v>
      </c>
      <c r="J83" t="s">
        <v>166</v>
      </c>
      <c r="K83" t="s">
        <v>2601</v>
      </c>
      <c r="L83" t="s">
        <v>2602</v>
      </c>
      <c r="M83" t="s">
        <v>2603</v>
      </c>
      <c r="N83" t="s">
        <v>170</v>
      </c>
      <c r="AI83" t="s">
        <v>2604</v>
      </c>
      <c r="AJ83" t="s">
        <v>2605</v>
      </c>
      <c r="AK83" t="s">
        <v>2606</v>
      </c>
      <c r="AL83">
        <v>63</v>
      </c>
      <c r="AM83">
        <v>8</v>
      </c>
      <c r="AN83">
        <v>1981</v>
      </c>
      <c r="AO83" t="s">
        <v>174</v>
      </c>
      <c r="AP83" t="s">
        <v>2607</v>
      </c>
      <c r="AQ83" t="s">
        <v>2605</v>
      </c>
      <c r="AR83" t="s">
        <v>2608</v>
      </c>
      <c r="AS83">
        <v>67</v>
      </c>
      <c r="AT83">
        <v>8</v>
      </c>
      <c r="AU83">
        <v>1983</v>
      </c>
      <c r="AV83" t="s">
        <v>170</v>
      </c>
      <c r="BC83" t="s">
        <v>174</v>
      </c>
      <c r="BD83" t="s">
        <v>2609</v>
      </c>
      <c r="BE83" t="s">
        <v>2610</v>
      </c>
      <c r="BF83" t="s">
        <v>2611</v>
      </c>
      <c r="BG83">
        <v>47.5</v>
      </c>
      <c r="BH83">
        <v>5</v>
      </c>
      <c r="BI83">
        <v>1985</v>
      </c>
      <c r="BJ83">
        <v>19</v>
      </c>
      <c r="BK83" t="s">
        <v>524</v>
      </c>
      <c r="BL83">
        <v>53</v>
      </c>
      <c r="BM83" t="s">
        <v>2612</v>
      </c>
      <c r="BN83" t="s">
        <v>174</v>
      </c>
      <c r="BO83" t="s">
        <v>2613</v>
      </c>
      <c r="BP83" t="s">
        <v>2614</v>
      </c>
      <c r="BQ83" t="s">
        <v>2615</v>
      </c>
      <c r="BR83">
        <v>63</v>
      </c>
      <c r="BS83">
        <v>8</v>
      </c>
      <c r="BT83">
        <v>1988</v>
      </c>
      <c r="BU83">
        <v>31</v>
      </c>
      <c r="BV83" t="s">
        <v>2616</v>
      </c>
      <c r="BW83">
        <v>53</v>
      </c>
      <c r="BX83" t="s">
        <v>2617</v>
      </c>
      <c r="BY83" t="s">
        <v>174</v>
      </c>
      <c r="BZ83" t="s">
        <v>2618</v>
      </c>
      <c r="CA83" t="s">
        <v>783</v>
      </c>
      <c r="CB83" t="s">
        <v>2619</v>
      </c>
      <c r="CC83">
        <v>61</v>
      </c>
      <c r="CD83">
        <v>7</v>
      </c>
      <c r="CE83">
        <v>1997</v>
      </c>
      <c r="CF83" t="s">
        <v>174</v>
      </c>
      <c r="CG83" t="s">
        <v>1336</v>
      </c>
      <c r="CH83" t="s">
        <v>2620</v>
      </c>
      <c r="CI83" t="s">
        <v>193</v>
      </c>
      <c r="CJ83">
        <v>2022</v>
      </c>
      <c r="CL83" t="s">
        <v>174</v>
      </c>
      <c r="CN83" t="s">
        <v>174</v>
      </c>
      <c r="CO83" t="s">
        <v>2621</v>
      </c>
      <c r="CP83" t="s">
        <v>2622</v>
      </c>
      <c r="CQ83" t="s">
        <v>174</v>
      </c>
      <c r="CR83" t="s">
        <v>2623</v>
      </c>
      <c r="CS83" t="s">
        <v>2624</v>
      </c>
      <c r="CT83">
        <v>0</v>
      </c>
      <c r="CU83" t="s">
        <v>2625</v>
      </c>
      <c r="CV83" t="s">
        <v>170</v>
      </c>
      <c r="CZ83" t="s">
        <v>170</v>
      </c>
      <c r="DC83" t="s">
        <v>2626</v>
      </c>
      <c r="DD83" t="s">
        <v>174</v>
      </c>
      <c r="DE83" t="s">
        <v>2627</v>
      </c>
      <c r="DF83" t="s">
        <v>170</v>
      </c>
      <c r="DL83" t="s">
        <v>174</v>
      </c>
      <c r="DM83" t="s">
        <v>2628</v>
      </c>
      <c r="DN83" t="s">
        <v>170</v>
      </c>
      <c r="DP83" t="s">
        <v>2629</v>
      </c>
      <c r="DQ83" t="s">
        <v>202</v>
      </c>
      <c r="DR83" t="str">
        <f>HYPERLINK("https://nconnect.nicmar.ac.in/pdf/151_resume_1771488494.pdf/Y2FyZWVy","View Resume")</f>
        <v>0</v>
      </c>
      <c r="DS83" t="s">
        <v>292</v>
      </c>
    </row>
    <row r="84" spans="1:158">
      <c r="A84" t="s">
        <v>793</v>
      </c>
      <c r="B84" t="s">
        <v>211</v>
      </c>
      <c r="C84" t="s">
        <v>267</v>
      </c>
      <c r="D84" t="s">
        <v>508</v>
      </c>
      <c r="E84" t="s">
        <v>2630</v>
      </c>
      <c r="F84" t="s">
        <v>2631</v>
      </c>
      <c r="G84">
        <v>6398487264</v>
      </c>
      <c r="H84" t="s">
        <v>271</v>
      </c>
      <c r="I84" t="s">
        <v>2632</v>
      </c>
      <c r="J84" t="s">
        <v>166</v>
      </c>
      <c r="K84" t="s">
        <v>831</v>
      </c>
      <c r="L84" t="s">
        <v>2633</v>
      </c>
      <c r="M84" t="s">
        <v>2634</v>
      </c>
      <c r="N84" t="s">
        <v>170</v>
      </c>
      <c r="AI84" t="s">
        <v>2635</v>
      </c>
      <c r="AJ84" t="s">
        <v>2330</v>
      </c>
      <c r="AK84" t="s">
        <v>1254</v>
      </c>
      <c r="AL84">
        <v>76</v>
      </c>
      <c r="AN84">
        <v>2011</v>
      </c>
      <c r="AO84" t="s">
        <v>174</v>
      </c>
      <c r="AP84" t="s">
        <v>2636</v>
      </c>
      <c r="AQ84" t="s">
        <v>2330</v>
      </c>
      <c r="AR84" t="s">
        <v>1334</v>
      </c>
      <c r="AS84">
        <v>80</v>
      </c>
      <c r="AU84">
        <v>2013</v>
      </c>
      <c r="AV84" t="s">
        <v>170</v>
      </c>
      <c r="BC84" t="s">
        <v>174</v>
      </c>
      <c r="BD84" t="s">
        <v>1296</v>
      </c>
      <c r="BE84" t="s">
        <v>2637</v>
      </c>
      <c r="BF84" t="s">
        <v>1334</v>
      </c>
      <c r="BG84">
        <v>76.5</v>
      </c>
      <c r="BI84">
        <v>2016</v>
      </c>
      <c r="BJ84">
        <v>19</v>
      </c>
      <c r="BK84" t="s">
        <v>2638</v>
      </c>
      <c r="BL84">
        <v>23</v>
      </c>
      <c r="BN84" t="s">
        <v>174</v>
      </c>
      <c r="BO84" t="s">
        <v>1296</v>
      </c>
      <c r="BP84" t="s">
        <v>2639</v>
      </c>
      <c r="BQ84" t="s">
        <v>527</v>
      </c>
      <c r="BR84">
        <v>81.7</v>
      </c>
      <c r="BT84">
        <v>2018</v>
      </c>
      <c r="BU84">
        <v>4</v>
      </c>
      <c r="BW84">
        <v>23</v>
      </c>
      <c r="BY84" t="s">
        <v>170</v>
      </c>
      <c r="BZ84" t="s">
        <v>1296</v>
      </c>
      <c r="CF84" t="s">
        <v>174</v>
      </c>
      <c r="CG84" t="s">
        <v>527</v>
      </c>
      <c r="CH84" t="s">
        <v>2640</v>
      </c>
      <c r="CI84" t="s">
        <v>193</v>
      </c>
      <c r="CJ84">
        <v>2024</v>
      </c>
      <c r="CL84" t="s">
        <v>174</v>
      </c>
      <c r="CM84" t="s">
        <v>2641</v>
      </c>
      <c r="CN84" t="s">
        <v>174</v>
      </c>
      <c r="CO84" t="s">
        <v>2642</v>
      </c>
      <c r="CP84" t="s">
        <v>2643</v>
      </c>
      <c r="CQ84" t="s">
        <v>174</v>
      </c>
      <c r="CR84">
        <v>7</v>
      </c>
      <c r="CS84">
        <v>0</v>
      </c>
      <c r="CT84">
        <v>1</v>
      </c>
      <c r="CU84" t="s">
        <v>2644</v>
      </c>
      <c r="CV84" t="s">
        <v>170</v>
      </c>
      <c r="CZ84" t="s">
        <v>170</v>
      </c>
      <c r="DB84" t="s">
        <v>2645</v>
      </c>
      <c r="DC84" t="s">
        <v>2646</v>
      </c>
      <c r="DD84" t="s">
        <v>174</v>
      </c>
      <c r="DE84" t="s">
        <v>2647</v>
      </c>
      <c r="DF84" t="s">
        <v>174</v>
      </c>
      <c r="DG84" t="s">
        <v>2648</v>
      </c>
      <c r="DH84">
        <v>0</v>
      </c>
      <c r="DI84" t="s">
        <v>2649</v>
      </c>
      <c r="DJ84" t="s">
        <v>1162</v>
      </c>
      <c r="DK84">
        <v>8</v>
      </c>
      <c r="DL84" t="s">
        <v>174</v>
      </c>
      <c r="DM84" t="s">
        <v>2650</v>
      </c>
      <c r="DN84" t="s">
        <v>174</v>
      </c>
      <c r="DO84" t="s">
        <v>2651</v>
      </c>
      <c r="DP84" t="s">
        <v>2652</v>
      </c>
      <c r="DQ84" t="s">
        <v>202</v>
      </c>
      <c r="DR84" t="str">
        <f>HYPERLINK("https://nconnect.nicmar.ac.in/pdf/154_resume_1771488681.pdf/Y2FyZWVy","View Resume")</f>
        <v>0</v>
      </c>
      <c r="DS84" t="s">
        <v>574</v>
      </c>
      <c r="DT84" t="s">
        <v>415</v>
      </c>
      <c r="DU84" t="s">
        <v>211</v>
      </c>
      <c r="DV84" t="s">
        <v>417</v>
      </c>
      <c r="DW84" t="s">
        <v>246</v>
      </c>
      <c r="DX84" t="s">
        <v>994</v>
      </c>
      <c r="DY84" t="s">
        <v>209</v>
      </c>
      <c r="DZ84" t="s">
        <v>865</v>
      </c>
      <c r="EA84" t="s">
        <v>2653</v>
      </c>
      <c r="EB84" t="s">
        <v>211</v>
      </c>
      <c r="EC84" t="s">
        <v>2036</v>
      </c>
      <c r="ED84" t="s">
        <v>246</v>
      </c>
      <c r="EE84" t="s">
        <v>900</v>
      </c>
      <c r="EF84" t="s">
        <v>418</v>
      </c>
      <c r="EG84" t="s">
        <v>460</v>
      </c>
    </row>
    <row r="85" spans="1:158">
      <c r="A85" t="s">
        <v>210</v>
      </c>
      <c r="B85" t="s">
        <v>211</v>
      </c>
      <c r="C85" t="s">
        <v>212</v>
      </c>
      <c r="D85" t="s">
        <v>213</v>
      </c>
      <c r="E85" t="s">
        <v>2654</v>
      </c>
      <c r="F85" t="s">
        <v>2655</v>
      </c>
      <c r="G85">
        <v>9890244093</v>
      </c>
      <c r="H85" t="s">
        <v>164</v>
      </c>
      <c r="I85" t="s">
        <v>2656</v>
      </c>
      <c r="J85" t="s">
        <v>166</v>
      </c>
      <c r="K85" t="s">
        <v>2657</v>
      </c>
      <c r="L85" t="s">
        <v>2658</v>
      </c>
      <c r="M85" t="s">
        <v>2659</v>
      </c>
      <c r="N85" t="s">
        <v>170</v>
      </c>
      <c r="AI85" t="s">
        <v>2660</v>
      </c>
      <c r="AJ85" t="s">
        <v>2661</v>
      </c>
      <c r="AK85" t="s">
        <v>1249</v>
      </c>
      <c r="AL85">
        <v>55.73</v>
      </c>
      <c r="AN85">
        <v>1999</v>
      </c>
      <c r="AO85" t="s">
        <v>174</v>
      </c>
      <c r="AP85" t="s">
        <v>2662</v>
      </c>
      <c r="AQ85" t="s">
        <v>2661</v>
      </c>
      <c r="AR85" t="s">
        <v>2663</v>
      </c>
      <c r="AS85">
        <v>73.33</v>
      </c>
      <c r="AU85">
        <v>2001</v>
      </c>
      <c r="AV85" t="s">
        <v>174</v>
      </c>
      <c r="AW85" t="s">
        <v>2664</v>
      </c>
      <c r="AX85" t="s">
        <v>2665</v>
      </c>
      <c r="AY85" t="s">
        <v>2666</v>
      </c>
      <c r="AZ85">
        <v>66.21</v>
      </c>
      <c r="BB85">
        <v>2004</v>
      </c>
      <c r="BC85" t="s">
        <v>174</v>
      </c>
      <c r="BD85" t="s">
        <v>2667</v>
      </c>
      <c r="BE85" t="s">
        <v>2668</v>
      </c>
      <c r="BF85" t="s">
        <v>2669</v>
      </c>
      <c r="BG85">
        <v>63.64</v>
      </c>
      <c r="BI85">
        <v>2007</v>
      </c>
      <c r="BJ85">
        <v>2</v>
      </c>
      <c r="BL85">
        <v>9</v>
      </c>
      <c r="BN85" t="s">
        <v>174</v>
      </c>
      <c r="BO85" t="s">
        <v>2670</v>
      </c>
      <c r="BP85" t="s">
        <v>2671</v>
      </c>
      <c r="BQ85" t="s">
        <v>2672</v>
      </c>
      <c r="BR85">
        <v>70.5</v>
      </c>
      <c r="BS85">
        <v>7.55</v>
      </c>
      <c r="BT85">
        <v>2009</v>
      </c>
      <c r="BU85">
        <v>14</v>
      </c>
      <c r="BW85">
        <v>7</v>
      </c>
      <c r="BY85" t="s">
        <v>170</v>
      </c>
      <c r="CF85" t="s">
        <v>174</v>
      </c>
      <c r="CG85" t="s">
        <v>550</v>
      </c>
      <c r="CH85" t="s">
        <v>2673</v>
      </c>
      <c r="CI85" t="s">
        <v>193</v>
      </c>
      <c r="CJ85">
        <v>2024</v>
      </c>
      <c r="CL85" t="s">
        <v>170</v>
      </c>
      <c r="CN85" t="s">
        <v>174</v>
      </c>
      <c r="CO85" t="s">
        <v>2674</v>
      </c>
      <c r="CP85" t="s">
        <v>2675</v>
      </c>
      <c r="CQ85" t="s">
        <v>174</v>
      </c>
      <c r="CR85">
        <v>5</v>
      </c>
      <c r="CS85">
        <v>10</v>
      </c>
      <c r="CT85">
        <v>10</v>
      </c>
      <c r="CV85" t="s">
        <v>170</v>
      </c>
      <c r="CZ85" t="s">
        <v>170</v>
      </c>
      <c r="DC85" t="s">
        <v>2676</v>
      </c>
      <c r="DD85" t="s">
        <v>174</v>
      </c>
      <c r="DE85" t="s">
        <v>2677</v>
      </c>
      <c r="DF85" t="s">
        <v>174</v>
      </c>
      <c r="DG85">
        <v>10</v>
      </c>
      <c r="DH85" t="s">
        <v>2678</v>
      </c>
      <c r="DI85" t="s">
        <v>2679</v>
      </c>
      <c r="DJ85" t="s">
        <v>2680</v>
      </c>
      <c r="DK85">
        <v>9</v>
      </c>
      <c r="DL85" t="s">
        <v>170</v>
      </c>
      <c r="DN85" t="s">
        <v>170</v>
      </c>
      <c r="DP85" t="s">
        <v>2681</v>
      </c>
      <c r="DQ85" t="str">
        <f>HYPERLINK("https://nconnect.nicmar.ac.in/storage/profile/6996ca8326ddf.png","Download")</f>
        <v>0</v>
      </c>
      <c r="DR85" t="str">
        <f>HYPERLINK("https://nconnect.nicmar.ac.in/pdf/140_resume_1771489085.pdf/Y2FyZWVy","View Resume")</f>
        <v>0</v>
      </c>
      <c r="DS85" t="s">
        <v>2682</v>
      </c>
      <c r="DT85" t="s">
        <v>2683</v>
      </c>
      <c r="DU85" t="s">
        <v>2684</v>
      </c>
      <c r="DV85" t="s">
        <v>2685</v>
      </c>
      <c r="DW85" t="s">
        <v>246</v>
      </c>
      <c r="DX85" t="s">
        <v>995</v>
      </c>
      <c r="DY85" t="s">
        <v>209</v>
      </c>
      <c r="DZ85" t="s">
        <v>2053</v>
      </c>
      <c r="EA85" t="s">
        <v>2686</v>
      </c>
      <c r="EB85" t="s">
        <v>1282</v>
      </c>
      <c r="EC85" t="s">
        <v>2687</v>
      </c>
      <c r="ED85" t="s">
        <v>246</v>
      </c>
      <c r="EE85" t="s">
        <v>428</v>
      </c>
      <c r="EF85" t="s">
        <v>980</v>
      </c>
      <c r="EG85" t="s">
        <v>2688</v>
      </c>
      <c r="EH85" t="s">
        <v>2689</v>
      </c>
      <c r="EI85" t="s">
        <v>1282</v>
      </c>
      <c r="EJ85" t="s">
        <v>2687</v>
      </c>
      <c r="EK85" t="s">
        <v>246</v>
      </c>
      <c r="EL85" t="s">
        <v>2134</v>
      </c>
      <c r="EM85" t="s">
        <v>573</v>
      </c>
      <c r="EN85" t="s">
        <v>2690</v>
      </c>
      <c r="EO85" t="s">
        <v>2691</v>
      </c>
      <c r="EP85" t="s">
        <v>693</v>
      </c>
      <c r="EQ85" t="s">
        <v>2692</v>
      </c>
      <c r="ER85" t="s">
        <v>246</v>
      </c>
      <c r="ES85" t="s">
        <v>2693</v>
      </c>
      <c r="ET85" t="s">
        <v>2134</v>
      </c>
      <c r="EU85" t="s">
        <v>2694</v>
      </c>
      <c r="EV85" t="s">
        <v>2695</v>
      </c>
      <c r="EW85" t="s">
        <v>693</v>
      </c>
      <c r="EX85" t="s">
        <v>568</v>
      </c>
      <c r="EY85" t="s">
        <v>246</v>
      </c>
      <c r="EZ85" t="s">
        <v>864</v>
      </c>
      <c r="FA85" t="s">
        <v>2696</v>
      </c>
      <c r="FB85" t="s">
        <v>460</v>
      </c>
    </row>
    <row r="86" spans="1:158">
      <c r="A86" t="s">
        <v>506</v>
      </c>
      <c r="B86" t="s">
        <v>507</v>
      </c>
      <c r="C86" t="s">
        <v>267</v>
      </c>
      <c r="D86" t="s">
        <v>508</v>
      </c>
      <c r="E86" t="s">
        <v>2697</v>
      </c>
      <c r="F86" t="s">
        <v>2698</v>
      </c>
      <c r="G86">
        <v>9830726317</v>
      </c>
      <c r="H86" t="s">
        <v>164</v>
      </c>
      <c r="I86" t="s">
        <v>2699</v>
      </c>
      <c r="J86" t="s">
        <v>217</v>
      </c>
      <c r="K86" t="s">
        <v>2700</v>
      </c>
      <c r="L86" t="s">
        <v>2701</v>
      </c>
      <c r="M86" t="s">
        <v>2702</v>
      </c>
      <c r="N86" t="s">
        <v>170</v>
      </c>
      <c r="AI86" t="s">
        <v>2703</v>
      </c>
      <c r="AJ86" t="s">
        <v>2704</v>
      </c>
      <c r="AK86" t="s">
        <v>2705</v>
      </c>
      <c r="AL86">
        <v>65</v>
      </c>
      <c r="AN86">
        <v>1995</v>
      </c>
      <c r="AO86" t="s">
        <v>174</v>
      </c>
      <c r="AP86" t="s">
        <v>2703</v>
      </c>
      <c r="AQ86" t="s">
        <v>2706</v>
      </c>
      <c r="AR86" t="s">
        <v>598</v>
      </c>
      <c r="AS86">
        <v>76</v>
      </c>
      <c r="AU86">
        <v>1997</v>
      </c>
      <c r="AV86" t="s">
        <v>170</v>
      </c>
      <c r="BA86">
        <v>0</v>
      </c>
      <c r="BC86" t="s">
        <v>174</v>
      </c>
      <c r="BD86" t="s">
        <v>2707</v>
      </c>
      <c r="BE86" t="s">
        <v>2708</v>
      </c>
      <c r="BF86" t="s">
        <v>2709</v>
      </c>
      <c r="BG86">
        <v>57</v>
      </c>
      <c r="BI86">
        <v>2000</v>
      </c>
      <c r="BJ86">
        <v>19</v>
      </c>
      <c r="BK86" t="s">
        <v>2710</v>
      </c>
      <c r="BL86">
        <v>23</v>
      </c>
      <c r="BN86" t="s">
        <v>174</v>
      </c>
      <c r="BO86" t="s">
        <v>2707</v>
      </c>
      <c r="BP86" t="s">
        <v>2707</v>
      </c>
      <c r="BQ86" t="s">
        <v>2711</v>
      </c>
      <c r="BR86">
        <v>63</v>
      </c>
      <c r="BT86">
        <v>2002</v>
      </c>
      <c r="BU86">
        <v>31</v>
      </c>
      <c r="BV86" t="s">
        <v>2712</v>
      </c>
      <c r="BW86">
        <v>23</v>
      </c>
      <c r="BY86" t="s">
        <v>174</v>
      </c>
      <c r="BZ86" t="s">
        <v>2713</v>
      </c>
      <c r="CA86" t="s">
        <v>2714</v>
      </c>
      <c r="CB86" t="s">
        <v>2715</v>
      </c>
      <c r="CC86">
        <v>85</v>
      </c>
      <c r="CE86">
        <v>2011</v>
      </c>
      <c r="CF86" t="s">
        <v>174</v>
      </c>
      <c r="CG86" t="s">
        <v>2715</v>
      </c>
      <c r="CH86" t="s">
        <v>2716</v>
      </c>
      <c r="CI86" t="s">
        <v>193</v>
      </c>
      <c r="CJ86">
        <v>2017</v>
      </c>
      <c r="CL86" t="s">
        <v>174</v>
      </c>
      <c r="CM86" t="s">
        <v>2717</v>
      </c>
      <c r="CN86" t="s">
        <v>174</v>
      </c>
      <c r="CO86" t="s">
        <v>2718</v>
      </c>
      <c r="CP86" t="s">
        <v>2719</v>
      </c>
      <c r="CQ86" t="s">
        <v>174</v>
      </c>
      <c r="CR86">
        <v>0</v>
      </c>
      <c r="CS86">
        <v>7</v>
      </c>
      <c r="CT86">
        <v>2</v>
      </c>
      <c r="CU86" t="s">
        <v>2720</v>
      </c>
      <c r="CV86" t="s">
        <v>170</v>
      </c>
      <c r="CZ86" t="s">
        <v>170</v>
      </c>
      <c r="DB86" t="s">
        <v>2721</v>
      </c>
      <c r="DC86" t="s">
        <v>2722</v>
      </c>
      <c r="DD86" t="s">
        <v>170</v>
      </c>
      <c r="DF86" t="s">
        <v>170</v>
      </c>
      <c r="DG86">
        <v>2</v>
      </c>
      <c r="DI86">
        <v>1</v>
      </c>
      <c r="DL86" t="s">
        <v>174</v>
      </c>
      <c r="DM86" t="s">
        <v>2723</v>
      </c>
      <c r="DN86" t="s">
        <v>174</v>
      </c>
      <c r="DO86" t="s">
        <v>2724</v>
      </c>
      <c r="DP86" t="s">
        <v>2725</v>
      </c>
      <c r="DQ86" t="s">
        <v>202</v>
      </c>
      <c r="DR86" t="str">
        <f>HYPERLINK("https://nconnect.nicmar.ac.in/pdf/28_resume_1771482099.pdf/Y2FyZWVy","View Resume")</f>
        <v>0</v>
      </c>
      <c r="DS86" t="s">
        <v>574</v>
      </c>
      <c r="DT86" t="s">
        <v>2726</v>
      </c>
      <c r="DU86" t="s">
        <v>2727</v>
      </c>
      <c r="DV86" t="s">
        <v>2728</v>
      </c>
      <c r="DW86" t="s">
        <v>246</v>
      </c>
      <c r="DX86" t="s">
        <v>1318</v>
      </c>
      <c r="DY86" t="s">
        <v>209</v>
      </c>
      <c r="DZ86" t="s">
        <v>574</v>
      </c>
    </row>
    <row r="87" spans="1:158">
      <c r="A87" t="s">
        <v>295</v>
      </c>
      <c r="B87" t="s">
        <v>211</v>
      </c>
      <c r="C87" t="s">
        <v>267</v>
      </c>
      <c r="D87" t="s">
        <v>296</v>
      </c>
      <c r="E87" t="s">
        <v>2729</v>
      </c>
      <c r="F87" t="s">
        <v>2730</v>
      </c>
      <c r="G87">
        <v>9198152335</v>
      </c>
      <c r="H87" t="s">
        <v>271</v>
      </c>
      <c r="I87" t="s">
        <v>2731</v>
      </c>
      <c r="J87" t="s">
        <v>217</v>
      </c>
      <c r="K87" t="s">
        <v>762</v>
      </c>
      <c r="L87" t="s">
        <v>2732</v>
      </c>
      <c r="M87" t="s">
        <v>2733</v>
      </c>
      <c r="N87" t="s">
        <v>170</v>
      </c>
      <c r="AI87" t="s">
        <v>2734</v>
      </c>
      <c r="AJ87" t="s">
        <v>2735</v>
      </c>
      <c r="AK87" t="s">
        <v>2736</v>
      </c>
      <c r="AL87">
        <v>89</v>
      </c>
      <c r="AM87">
        <v>9.4</v>
      </c>
      <c r="AN87">
        <v>2014</v>
      </c>
      <c r="AO87" t="s">
        <v>174</v>
      </c>
      <c r="AP87" t="s">
        <v>2737</v>
      </c>
      <c r="AQ87" t="s">
        <v>2738</v>
      </c>
      <c r="AR87" t="s">
        <v>1334</v>
      </c>
      <c r="AS87">
        <v>70</v>
      </c>
      <c r="AU87">
        <v>2016</v>
      </c>
      <c r="AV87" t="s">
        <v>170</v>
      </c>
      <c r="BC87" t="s">
        <v>174</v>
      </c>
      <c r="BD87" t="s">
        <v>2739</v>
      </c>
      <c r="BE87" t="s">
        <v>2740</v>
      </c>
      <c r="BF87" t="s">
        <v>2741</v>
      </c>
      <c r="BG87">
        <v>64</v>
      </c>
      <c r="BI87">
        <v>2019</v>
      </c>
      <c r="BJ87">
        <v>9</v>
      </c>
      <c r="BL87">
        <v>23</v>
      </c>
      <c r="BN87" t="s">
        <v>174</v>
      </c>
      <c r="BO87" t="s">
        <v>2742</v>
      </c>
      <c r="BP87" t="s">
        <v>2743</v>
      </c>
      <c r="BQ87" t="s">
        <v>2741</v>
      </c>
      <c r="BR87">
        <v>74</v>
      </c>
      <c r="BT87">
        <v>2021</v>
      </c>
      <c r="BU87">
        <v>28</v>
      </c>
      <c r="BW87">
        <v>23</v>
      </c>
      <c r="BY87" t="s">
        <v>170</v>
      </c>
      <c r="CF87" t="s">
        <v>174</v>
      </c>
      <c r="CG87" t="s">
        <v>2744</v>
      </c>
      <c r="CH87" t="s">
        <v>2745</v>
      </c>
      <c r="CI87" t="s">
        <v>373</v>
      </c>
      <c r="CK87" t="s">
        <v>170</v>
      </c>
      <c r="CL87" t="s">
        <v>174</v>
      </c>
      <c r="CM87" t="s">
        <v>2746</v>
      </c>
      <c r="CN87" t="s">
        <v>174</v>
      </c>
      <c r="CO87" t="s">
        <v>2747</v>
      </c>
      <c r="CP87" t="s">
        <v>408</v>
      </c>
      <c r="CQ87" t="s">
        <v>170</v>
      </c>
      <c r="CV87" t="s">
        <v>170</v>
      </c>
      <c r="CZ87" t="s">
        <v>170</v>
      </c>
      <c r="DB87" t="s">
        <v>2748</v>
      </c>
      <c r="DC87" t="s">
        <v>2749</v>
      </c>
      <c r="DD87" t="s">
        <v>174</v>
      </c>
      <c r="DE87" t="s">
        <v>2750</v>
      </c>
      <c r="DF87" t="s">
        <v>170</v>
      </c>
      <c r="DG87" t="s">
        <v>468</v>
      </c>
      <c r="DJ87" t="s">
        <v>2751</v>
      </c>
      <c r="DL87" t="s">
        <v>174</v>
      </c>
      <c r="DM87" t="s">
        <v>2752</v>
      </c>
      <c r="DN87" t="s">
        <v>170</v>
      </c>
      <c r="DP87" t="s">
        <v>2753</v>
      </c>
      <c r="DQ87" t="s">
        <v>202</v>
      </c>
      <c r="DR87" t="str">
        <f>HYPERLINK("https://nconnect.nicmar.ac.in/pdf/146_resume_1771489616.pdf/Y2FyZWVy","View Resume")</f>
        <v>0</v>
      </c>
      <c r="DS87" t="s">
        <v>259</v>
      </c>
      <c r="DT87" t="s">
        <v>2754</v>
      </c>
      <c r="DU87" t="s">
        <v>2315</v>
      </c>
      <c r="DV87" t="s">
        <v>818</v>
      </c>
      <c r="DW87" t="s">
        <v>246</v>
      </c>
      <c r="DX87" t="s">
        <v>995</v>
      </c>
      <c r="DY87" t="s">
        <v>209</v>
      </c>
      <c r="DZ87" t="s">
        <v>2053</v>
      </c>
      <c r="EA87" t="s">
        <v>2755</v>
      </c>
      <c r="EB87" t="s">
        <v>2315</v>
      </c>
      <c r="EC87" t="s">
        <v>2756</v>
      </c>
      <c r="ED87" t="s">
        <v>246</v>
      </c>
      <c r="EE87" t="s">
        <v>2757</v>
      </c>
      <c r="EF87" t="s">
        <v>995</v>
      </c>
      <c r="EG87" t="s">
        <v>989</v>
      </c>
      <c r="EH87" t="s">
        <v>2758</v>
      </c>
      <c r="EI87" t="s">
        <v>2315</v>
      </c>
      <c r="EJ87" t="s">
        <v>642</v>
      </c>
      <c r="EK87" t="s">
        <v>246</v>
      </c>
      <c r="EL87" t="s">
        <v>951</v>
      </c>
      <c r="EM87" t="s">
        <v>2757</v>
      </c>
      <c r="EN87" t="s">
        <v>574</v>
      </c>
      <c r="EO87" t="s">
        <v>2759</v>
      </c>
      <c r="EP87" t="s">
        <v>2760</v>
      </c>
      <c r="EQ87" t="s">
        <v>642</v>
      </c>
      <c r="ER87" t="s">
        <v>207</v>
      </c>
      <c r="ES87" t="s">
        <v>644</v>
      </c>
      <c r="ET87" t="s">
        <v>904</v>
      </c>
      <c r="EU87" t="s">
        <v>821</v>
      </c>
    </row>
    <row r="88" spans="1:158">
      <c r="A88" t="s">
        <v>470</v>
      </c>
      <c r="B88" t="s">
        <v>211</v>
      </c>
      <c r="C88" t="s">
        <v>471</v>
      </c>
      <c r="D88" t="s">
        <v>472</v>
      </c>
      <c r="E88" t="s">
        <v>2761</v>
      </c>
      <c r="F88" t="s">
        <v>2762</v>
      </c>
      <c r="G88">
        <v>9701259476</v>
      </c>
      <c r="H88" t="s">
        <v>164</v>
      </c>
      <c r="I88" t="s">
        <v>2763</v>
      </c>
      <c r="J88" t="s">
        <v>217</v>
      </c>
      <c r="K88" t="s">
        <v>2764</v>
      </c>
      <c r="L88" t="s">
        <v>2765</v>
      </c>
      <c r="M88" t="s">
        <v>2766</v>
      </c>
      <c r="N88" t="s">
        <v>170</v>
      </c>
      <c r="AI88" t="s">
        <v>2767</v>
      </c>
      <c r="AJ88" t="s">
        <v>2768</v>
      </c>
      <c r="AK88" t="s">
        <v>2769</v>
      </c>
      <c r="AL88">
        <v>68.7</v>
      </c>
      <c r="AN88">
        <v>2011</v>
      </c>
      <c r="AO88" t="s">
        <v>174</v>
      </c>
      <c r="AP88" t="s">
        <v>2770</v>
      </c>
      <c r="AQ88" t="s">
        <v>2771</v>
      </c>
      <c r="AR88" t="s">
        <v>2772</v>
      </c>
      <c r="AS88">
        <v>68.9</v>
      </c>
      <c r="AU88">
        <v>2013</v>
      </c>
      <c r="AV88" t="s">
        <v>170</v>
      </c>
      <c r="BC88" t="s">
        <v>174</v>
      </c>
      <c r="BD88" t="s">
        <v>2773</v>
      </c>
      <c r="BE88" t="s">
        <v>2774</v>
      </c>
      <c r="BF88" t="s">
        <v>485</v>
      </c>
      <c r="BG88">
        <v>72.34</v>
      </c>
      <c r="BI88">
        <v>2017</v>
      </c>
      <c r="BJ88">
        <v>1</v>
      </c>
      <c r="BL88">
        <v>9</v>
      </c>
      <c r="BN88" t="s">
        <v>174</v>
      </c>
      <c r="BO88" t="s">
        <v>2775</v>
      </c>
      <c r="BP88" t="s">
        <v>2776</v>
      </c>
      <c r="BQ88" t="s">
        <v>2777</v>
      </c>
      <c r="BR88">
        <v>96.5</v>
      </c>
      <c r="BS88">
        <v>9.65</v>
      </c>
      <c r="BT88">
        <v>2022</v>
      </c>
      <c r="BU88">
        <v>12</v>
      </c>
      <c r="BW88">
        <v>15</v>
      </c>
      <c r="BY88" t="s">
        <v>170</v>
      </c>
      <c r="CF88" t="s">
        <v>174</v>
      </c>
      <c r="CG88" t="s">
        <v>2778</v>
      </c>
      <c r="CH88" t="s">
        <v>2099</v>
      </c>
      <c r="CI88" t="s">
        <v>373</v>
      </c>
      <c r="CK88" t="s">
        <v>170</v>
      </c>
      <c r="CL88" t="s">
        <v>174</v>
      </c>
      <c r="CM88" t="s">
        <v>2779</v>
      </c>
      <c r="CN88" t="s">
        <v>174</v>
      </c>
      <c r="CO88" t="s">
        <v>2780</v>
      </c>
      <c r="CP88" t="s">
        <v>2781</v>
      </c>
      <c r="CQ88" t="s">
        <v>174</v>
      </c>
      <c r="CR88">
        <v>0</v>
      </c>
      <c r="CS88">
        <v>1</v>
      </c>
      <c r="CT88">
        <v>0</v>
      </c>
      <c r="CU88" t="s">
        <v>2782</v>
      </c>
      <c r="CV88" t="s">
        <v>170</v>
      </c>
      <c r="CZ88" t="s">
        <v>170</v>
      </c>
      <c r="DB88" t="s">
        <v>2783</v>
      </c>
      <c r="DC88" t="s">
        <v>2784</v>
      </c>
      <c r="DD88" t="s">
        <v>174</v>
      </c>
      <c r="DE88" t="s">
        <v>2785</v>
      </c>
      <c r="DF88" t="s">
        <v>170</v>
      </c>
      <c r="DG88" t="s">
        <v>2786</v>
      </c>
      <c r="DH88" t="s">
        <v>378</v>
      </c>
      <c r="DI88" t="s">
        <v>378</v>
      </c>
      <c r="DJ88" t="s">
        <v>378</v>
      </c>
      <c r="DK88">
        <v>8</v>
      </c>
      <c r="DL88" t="s">
        <v>170</v>
      </c>
      <c r="DN88" t="s">
        <v>170</v>
      </c>
      <c r="DP88" t="s">
        <v>2787</v>
      </c>
      <c r="DQ88" t="str">
        <f>HYPERLINK("https://nconnect.nicmar.ac.in/storage/profile/6996ce07e712f.png","Download")</f>
        <v>0</v>
      </c>
      <c r="DR88" t="str">
        <f>HYPERLINK("https://nconnect.nicmar.ac.in/pdf/158_resume_1771490765.pdf/Y2FyZWVy","View Resume")</f>
        <v>0</v>
      </c>
      <c r="DS88" t="s">
        <v>2244</v>
      </c>
      <c r="DT88" t="s">
        <v>2788</v>
      </c>
      <c r="DU88" t="s">
        <v>211</v>
      </c>
      <c r="DV88" t="s">
        <v>2789</v>
      </c>
      <c r="DW88" t="s">
        <v>246</v>
      </c>
      <c r="DX88" t="s">
        <v>904</v>
      </c>
      <c r="DY88" t="s">
        <v>983</v>
      </c>
      <c r="DZ88" t="s">
        <v>989</v>
      </c>
      <c r="EA88" t="s">
        <v>2790</v>
      </c>
      <c r="EB88" t="s">
        <v>211</v>
      </c>
      <c r="EC88" t="s">
        <v>2789</v>
      </c>
      <c r="ED88" t="s">
        <v>246</v>
      </c>
      <c r="EE88" t="s">
        <v>757</v>
      </c>
      <c r="EF88" t="s">
        <v>980</v>
      </c>
      <c r="EG88" t="s">
        <v>574</v>
      </c>
      <c r="EH88" t="s">
        <v>2791</v>
      </c>
      <c r="EI88" t="s">
        <v>2792</v>
      </c>
      <c r="EJ88" t="s">
        <v>2789</v>
      </c>
      <c r="EK88" t="s">
        <v>246</v>
      </c>
      <c r="EL88" t="s">
        <v>980</v>
      </c>
      <c r="EM88" t="s">
        <v>209</v>
      </c>
      <c r="EN88" t="s">
        <v>908</v>
      </c>
    </row>
    <row r="89" spans="1:158">
      <c r="A89" t="s">
        <v>584</v>
      </c>
      <c r="B89" t="s">
        <v>211</v>
      </c>
      <c r="C89" t="s">
        <v>471</v>
      </c>
      <c r="D89" t="s">
        <v>585</v>
      </c>
      <c r="E89" t="s">
        <v>2761</v>
      </c>
      <c r="F89" t="s">
        <v>2762</v>
      </c>
      <c r="G89">
        <v>9701259476</v>
      </c>
      <c r="H89" t="s">
        <v>164</v>
      </c>
      <c r="I89" t="s">
        <v>2763</v>
      </c>
      <c r="J89" t="s">
        <v>217</v>
      </c>
      <c r="K89" t="s">
        <v>2764</v>
      </c>
      <c r="L89" t="s">
        <v>2765</v>
      </c>
      <c r="M89" t="s">
        <v>2766</v>
      </c>
      <c r="N89" t="s">
        <v>170</v>
      </c>
      <c r="AI89" t="s">
        <v>2767</v>
      </c>
      <c r="AJ89" t="s">
        <v>2768</v>
      </c>
      <c r="AK89" t="s">
        <v>2769</v>
      </c>
      <c r="AL89">
        <v>68.7</v>
      </c>
      <c r="AN89">
        <v>2011</v>
      </c>
      <c r="AO89" t="s">
        <v>174</v>
      </c>
      <c r="AP89" t="s">
        <v>2770</v>
      </c>
      <c r="AQ89" t="s">
        <v>2771</v>
      </c>
      <c r="AR89" t="s">
        <v>2772</v>
      </c>
      <c r="AS89">
        <v>68.9</v>
      </c>
      <c r="AU89">
        <v>2013</v>
      </c>
      <c r="AV89" t="s">
        <v>170</v>
      </c>
      <c r="BC89" t="s">
        <v>174</v>
      </c>
      <c r="BD89" t="s">
        <v>2773</v>
      </c>
      <c r="BE89" t="s">
        <v>2774</v>
      </c>
      <c r="BF89" t="s">
        <v>485</v>
      </c>
      <c r="BG89">
        <v>72.34</v>
      </c>
      <c r="BI89">
        <v>2017</v>
      </c>
      <c r="BJ89">
        <v>1</v>
      </c>
      <c r="BL89">
        <v>9</v>
      </c>
      <c r="BN89" t="s">
        <v>174</v>
      </c>
      <c r="BO89" t="s">
        <v>2775</v>
      </c>
      <c r="BP89" t="s">
        <v>2776</v>
      </c>
      <c r="BQ89" t="s">
        <v>2777</v>
      </c>
      <c r="BR89">
        <v>96.5</v>
      </c>
      <c r="BS89">
        <v>9.65</v>
      </c>
      <c r="BT89">
        <v>2022</v>
      </c>
      <c r="BU89">
        <v>12</v>
      </c>
      <c r="BW89">
        <v>15</v>
      </c>
      <c r="BY89" t="s">
        <v>170</v>
      </c>
      <c r="CF89" t="s">
        <v>174</v>
      </c>
      <c r="CG89" t="s">
        <v>2778</v>
      </c>
      <c r="CH89" t="s">
        <v>2099</v>
      </c>
      <c r="CI89" t="s">
        <v>373</v>
      </c>
      <c r="CK89" t="s">
        <v>170</v>
      </c>
      <c r="CL89" t="s">
        <v>174</v>
      </c>
      <c r="CM89" t="s">
        <v>2779</v>
      </c>
      <c r="CN89" t="s">
        <v>174</v>
      </c>
      <c r="CO89" t="s">
        <v>2780</v>
      </c>
      <c r="CP89" t="s">
        <v>2781</v>
      </c>
      <c r="CQ89" t="s">
        <v>174</v>
      </c>
      <c r="CR89">
        <v>0</v>
      </c>
      <c r="CS89">
        <v>1</v>
      </c>
      <c r="CT89">
        <v>0</v>
      </c>
      <c r="CU89" t="s">
        <v>2782</v>
      </c>
      <c r="CV89" t="s">
        <v>170</v>
      </c>
      <c r="CZ89" t="s">
        <v>170</v>
      </c>
      <c r="DB89" t="s">
        <v>2783</v>
      </c>
      <c r="DC89" t="s">
        <v>2784</v>
      </c>
      <c r="DD89" t="s">
        <v>174</v>
      </c>
      <c r="DE89" t="s">
        <v>2785</v>
      </c>
      <c r="DF89" t="s">
        <v>170</v>
      </c>
      <c r="DG89" t="s">
        <v>2786</v>
      </c>
      <c r="DH89" t="s">
        <v>378</v>
      </c>
      <c r="DI89" t="s">
        <v>378</v>
      </c>
      <c r="DJ89" t="s">
        <v>378</v>
      </c>
      <c r="DK89">
        <v>8</v>
      </c>
      <c r="DL89" t="s">
        <v>170</v>
      </c>
      <c r="DN89" t="s">
        <v>170</v>
      </c>
      <c r="DP89" t="s">
        <v>2793</v>
      </c>
      <c r="DQ89" t="str">
        <f>HYPERLINK("https://nconnect.nicmar.ac.in/storage/profile/6996ce07e712f.png","Download")</f>
        <v>0</v>
      </c>
      <c r="DR89" t="str">
        <f>HYPERLINK("https://nconnect.nicmar.ac.in/pdf/158_resume_1771490765.pdf/Y2FyZWVy","View Resume")</f>
        <v>0</v>
      </c>
      <c r="DS89" t="s">
        <v>2244</v>
      </c>
      <c r="DT89" t="s">
        <v>2788</v>
      </c>
      <c r="DU89" t="s">
        <v>211</v>
      </c>
      <c r="DV89" t="s">
        <v>2789</v>
      </c>
      <c r="DW89" t="s">
        <v>246</v>
      </c>
      <c r="DX89" t="s">
        <v>904</v>
      </c>
      <c r="DY89" t="s">
        <v>983</v>
      </c>
      <c r="DZ89" t="s">
        <v>989</v>
      </c>
      <c r="EA89" t="s">
        <v>2790</v>
      </c>
      <c r="EB89" t="s">
        <v>211</v>
      </c>
      <c r="EC89" t="s">
        <v>2789</v>
      </c>
      <c r="ED89" t="s">
        <v>246</v>
      </c>
      <c r="EE89" t="s">
        <v>757</v>
      </c>
      <c r="EF89" t="s">
        <v>980</v>
      </c>
      <c r="EG89" t="s">
        <v>574</v>
      </c>
      <c r="EH89" t="s">
        <v>2791</v>
      </c>
      <c r="EI89" t="s">
        <v>2792</v>
      </c>
      <c r="EJ89" t="s">
        <v>2789</v>
      </c>
      <c r="EK89" t="s">
        <v>246</v>
      </c>
      <c r="EL89" t="s">
        <v>980</v>
      </c>
      <c r="EM89" t="s">
        <v>209</v>
      </c>
      <c r="EN89" t="s">
        <v>908</v>
      </c>
    </row>
    <row r="90" spans="1:158">
      <c r="A90" t="s">
        <v>295</v>
      </c>
      <c r="B90" t="s">
        <v>211</v>
      </c>
      <c r="C90" t="s">
        <v>267</v>
      </c>
      <c r="D90" t="s">
        <v>296</v>
      </c>
      <c r="E90" t="s">
        <v>2794</v>
      </c>
      <c r="F90" t="s">
        <v>2795</v>
      </c>
      <c r="G90">
        <v>8748956358</v>
      </c>
      <c r="H90" t="s">
        <v>164</v>
      </c>
      <c r="I90" t="s">
        <v>2796</v>
      </c>
      <c r="J90" t="s">
        <v>166</v>
      </c>
      <c r="K90" t="s">
        <v>657</v>
      </c>
      <c r="L90" t="s">
        <v>2797</v>
      </c>
      <c r="M90" t="s">
        <v>2798</v>
      </c>
      <c r="N90" t="s">
        <v>170</v>
      </c>
      <c r="AI90" t="s">
        <v>2799</v>
      </c>
      <c r="AJ90" t="s">
        <v>2800</v>
      </c>
      <c r="AK90" t="s">
        <v>2801</v>
      </c>
      <c r="AL90">
        <v>76.96</v>
      </c>
      <c r="AN90">
        <v>2012</v>
      </c>
      <c r="AO90" t="s">
        <v>174</v>
      </c>
      <c r="AP90" t="s">
        <v>2802</v>
      </c>
      <c r="AQ90" t="s">
        <v>2803</v>
      </c>
      <c r="AR90" t="s">
        <v>2804</v>
      </c>
      <c r="AS90">
        <v>61.2</v>
      </c>
      <c r="AU90">
        <v>2014</v>
      </c>
      <c r="AV90" t="s">
        <v>170</v>
      </c>
      <c r="BC90" t="s">
        <v>174</v>
      </c>
      <c r="BD90" t="s">
        <v>2805</v>
      </c>
      <c r="BE90" t="s">
        <v>2806</v>
      </c>
      <c r="BF90" t="s">
        <v>2807</v>
      </c>
      <c r="BG90">
        <v>62.78</v>
      </c>
      <c r="BI90">
        <v>2018</v>
      </c>
      <c r="BJ90">
        <v>19</v>
      </c>
      <c r="BK90" t="s">
        <v>2298</v>
      </c>
      <c r="BL90">
        <v>24</v>
      </c>
      <c r="BN90" t="s">
        <v>174</v>
      </c>
      <c r="BO90" t="s">
        <v>2808</v>
      </c>
      <c r="BP90" t="s">
        <v>2809</v>
      </c>
      <c r="BQ90" t="s">
        <v>1184</v>
      </c>
      <c r="BR90">
        <v>69</v>
      </c>
      <c r="BS90">
        <v>7.36</v>
      </c>
      <c r="BT90">
        <v>2020</v>
      </c>
      <c r="BU90">
        <v>31</v>
      </c>
      <c r="BV90" t="s">
        <v>528</v>
      </c>
      <c r="BW90">
        <v>33</v>
      </c>
      <c r="BY90" t="s">
        <v>170</v>
      </c>
      <c r="CF90" t="s">
        <v>174</v>
      </c>
      <c r="CG90" t="s">
        <v>1265</v>
      </c>
      <c r="CH90" t="s">
        <v>2810</v>
      </c>
      <c r="CI90" t="s">
        <v>193</v>
      </c>
      <c r="CJ90">
        <v>2025</v>
      </c>
      <c r="CL90" t="s">
        <v>174</v>
      </c>
      <c r="CM90" t="s">
        <v>2811</v>
      </c>
      <c r="CN90" t="s">
        <v>174</v>
      </c>
      <c r="CO90" t="s">
        <v>2812</v>
      </c>
      <c r="CP90" t="s">
        <v>2680</v>
      </c>
      <c r="CQ90" t="s">
        <v>174</v>
      </c>
      <c r="CR90">
        <v>2</v>
      </c>
      <c r="CS90">
        <v>1</v>
      </c>
      <c r="CT90">
        <v>0</v>
      </c>
      <c r="CU90" t="s">
        <v>2813</v>
      </c>
      <c r="CV90" t="s">
        <v>170</v>
      </c>
      <c r="CZ90" t="s">
        <v>170</v>
      </c>
      <c r="DB90" t="s">
        <v>2814</v>
      </c>
      <c r="DC90" t="s">
        <v>2815</v>
      </c>
      <c r="DD90" t="s">
        <v>170</v>
      </c>
      <c r="DF90" t="s">
        <v>170</v>
      </c>
      <c r="DL90" t="s">
        <v>174</v>
      </c>
      <c r="DM90" t="s">
        <v>2816</v>
      </c>
      <c r="DN90" t="s">
        <v>170</v>
      </c>
      <c r="DP90" t="s">
        <v>2817</v>
      </c>
      <c r="DQ90" t="s">
        <v>202</v>
      </c>
      <c r="DR90" t="str">
        <f>HYPERLINK("https://nconnect.nicmar.ac.in/pdf/167_resume_1771490951.pdf/Y2FyZWVy","View Resume")</f>
        <v>0</v>
      </c>
      <c r="DS90" t="s">
        <v>908</v>
      </c>
      <c r="DT90" t="s">
        <v>2818</v>
      </c>
      <c r="DU90" t="s">
        <v>1282</v>
      </c>
      <c r="DV90" t="s">
        <v>2819</v>
      </c>
      <c r="DW90" t="s">
        <v>246</v>
      </c>
      <c r="DX90" t="s">
        <v>980</v>
      </c>
      <c r="DY90" t="s">
        <v>209</v>
      </c>
      <c r="DZ90" t="s">
        <v>908</v>
      </c>
    </row>
    <row r="91" spans="1:158">
      <c r="A91" t="s">
        <v>826</v>
      </c>
      <c r="B91" t="s">
        <v>211</v>
      </c>
      <c r="C91" t="s">
        <v>267</v>
      </c>
      <c r="D91" t="s">
        <v>827</v>
      </c>
      <c r="E91" t="s">
        <v>2820</v>
      </c>
      <c r="F91" t="s">
        <v>2821</v>
      </c>
      <c r="G91">
        <v>9823583222</v>
      </c>
      <c r="H91" t="s">
        <v>164</v>
      </c>
      <c r="I91" t="s">
        <v>2822</v>
      </c>
      <c r="J91" t="s">
        <v>166</v>
      </c>
      <c r="K91" t="s">
        <v>2823</v>
      </c>
      <c r="L91" t="s">
        <v>2824</v>
      </c>
      <c r="M91" t="s">
        <v>2825</v>
      </c>
      <c r="N91" t="s">
        <v>170</v>
      </c>
      <c r="AI91" t="s">
        <v>2826</v>
      </c>
      <c r="AJ91" t="s">
        <v>548</v>
      </c>
      <c r="AK91" t="s">
        <v>2827</v>
      </c>
      <c r="AL91">
        <v>82.93</v>
      </c>
      <c r="AN91">
        <v>1996</v>
      </c>
      <c r="AO91" t="s">
        <v>174</v>
      </c>
      <c r="AP91" t="s">
        <v>2828</v>
      </c>
      <c r="AQ91" t="s">
        <v>548</v>
      </c>
      <c r="AR91" t="s">
        <v>627</v>
      </c>
      <c r="AS91">
        <v>67</v>
      </c>
      <c r="AU91">
        <v>1998</v>
      </c>
      <c r="AV91" t="s">
        <v>170</v>
      </c>
      <c r="BC91" t="s">
        <v>174</v>
      </c>
      <c r="BD91" t="s">
        <v>2829</v>
      </c>
      <c r="BE91" t="s">
        <v>2830</v>
      </c>
      <c r="BF91" t="s">
        <v>2831</v>
      </c>
      <c r="BG91">
        <v>66.02</v>
      </c>
      <c r="BI91">
        <v>2003</v>
      </c>
      <c r="BJ91">
        <v>19</v>
      </c>
      <c r="BK91" t="s">
        <v>443</v>
      </c>
      <c r="BL91">
        <v>53</v>
      </c>
      <c r="BM91" t="s">
        <v>2832</v>
      </c>
      <c r="BN91" t="s">
        <v>174</v>
      </c>
      <c r="BO91" t="s">
        <v>2833</v>
      </c>
      <c r="BP91" t="s">
        <v>2834</v>
      </c>
      <c r="BQ91" t="s">
        <v>2835</v>
      </c>
      <c r="BR91">
        <v>64.7</v>
      </c>
      <c r="BT91">
        <v>2007</v>
      </c>
      <c r="BU91">
        <v>31</v>
      </c>
      <c r="BV91" t="s">
        <v>2836</v>
      </c>
      <c r="BW91">
        <v>53</v>
      </c>
      <c r="BX91" t="s">
        <v>2837</v>
      </c>
      <c r="BY91" t="s">
        <v>174</v>
      </c>
      <c r="BZ91" t="s">
        <v>2838</v>
      </c>
      <c r="CA91" t="s">
        <v>2839</v>
      </c>
      <c r="CB91" t="s">
        <v>2840</v>
      </c>
      <c r="CC91">
        <v>92.3</v>
      </c>
      <c r="CD91">
        <v>9.23</v>
      </c>
      <c r="CE91">
        <v>2022</v>
      </c>
      <c r="CF91" t="s">
        <v>174</v>
      </c>
      <c r="CG91" t="s">
        <v>2841</v>
      </c>
      <c r="CH91" t="s">
        <v>2842</v>
      </c>
      <c r="CI91" t="s">
        <v>193</v>
      </c>
      <c r="CJ91">
        <v>2017</v>
      </c>
      <c r="CL91" t="s">
        <v>170</v>
      </c>
      <c r="CN91" t="s">
        <v>170</v>
      </c>
      <c r="CP91" t="s">
        <v>2843</v>
      </c>
      <c r="CQ91" t="s">
        <v>174</v>
      </c>
      <c r="CR91">
        <v>1</v>
      </c>
      <c r="CS91">
        <v>0</v>
      </c>
      <c r="CT91">
        <v>4</v>
      </c>
      <c r="CU91" t="s">
        <v>2844</v>
      </c>
      <c r="CV91" t="s">
        <v>170</v>
      </c>
      <c r="CZ91" t="s">
        <v>170</v>
      </c>
      <c r="DB91" t="s">
        <v>2845</v>
      </c>
      <c r="DC91" t="s">
        <v>781</v>
      </c>
      <c r="DD91" t="s">
        <v>174</v>
      </c>
      <c r="DE91" t="s">
        <v>2846</v>
      </c>
      <c r="DF91" t="s">
        <v>170</v>
      </c>
      <c r="DL91" t="s">
        <v>170</v>
      </c>
      <c r="DN91" t="s">
        <v>170</v>
      </c>
      <c r="DP91" t="s">
        <v>2847</v>
      </c>
      <c r="DQ91" t="str">
        <f>HYPERLINK("https://nconnect.nicmar.ac.in/storage/profile/6996cee936833.png","Download")</f>
        <v>0</v>
      </c>
      <c r="DR91" t="str">
        <f>HYPERLINK("https://nconnect.nicmar.ac.in/pdf/128_resume_1771490869.pdf/Y2FyZWVy","View Resume")</f>
        <v>0</v>
      </c>
      <c r="DS91" t="s">
        <v>2848</v>
      </c>
      <c r="DT91" t="s">
        <v>2849</v>
      </c>
      <c r="DU91" t="s">
        <v>507</v>
      </c>
      <c r="DV91" t="s">
        <v>818</v>
      </c>
      <c r="DW91" t="s">
        <v>246</v>
      </c>
      <c r="DX91" t="s">
        <v>468</v>
      </c>
      <c r="DY91" t="s">
        <v>209</v>
      </c>
      <c r="DZ91" t="s">
        <v>469</v>
      </c>
      <c r="EA91" t="s">
        <v>2245</v>
      </c>
      <c r="EB91" t="s">
        <v>2850</v>
      </c>
      <c r="EC91" t="s">
        <v>818</v>
      </c>
      <c r="ED91" t="s">
        <v>246</v>
      </c>
      <c r="EE91" t="s">
        <v>505</v>
      </c>
      <c r="EF91" t="s">
        <v>468</v>
      </c>
      <c r="EG91" t="s">
        <v>1682</v>
      </c>
      <c r="EH91" t="s">
        <v>2851</v>
      </c>
      <c r="EI91" t="s">
        <v>2850</v>
      </c>
      <c r="EJ91" t="s">
        <v>2852</v>
      </c>
      <c r="EK91" t="s">
        <v>246</v>
      </c>
      <c r="EL91" t="s">
        <v>2853</v>
      </c>
      <c r="EM91" t="s">
        <v>825</v>
      </c>
      <c r="EN91" t="s">
        <v>1387</v>
      </c>
      <c r="EO91" t="s">
        <v>2854</v>
      </c>
      <c r="EP91" t="s">
        <v>507</v>
      </c>
      <c r="EQ91" t="s">
        <v>2855</v>
      </c>
      <c r="ER91" t="s">
        <v>246</v>
      </c>
      <c r="ES91" t="s">
        <v>2856</v>
      </c>
      <c r="ET91" t="s">
        <v>2857</v>
      </c>
      <c r="EU91" t="s">
        <v>2858</v>
      </c>
      <c r="EV91" t="s">
        <v>2859</v>
      </c>
      <c r="EW91" t="s">
        <v>351</v>
      </c>
      <c r="EX91" t="s">
        <v>818</v>
      </c>
      <c r="EY91" t="s">
        <v>246</v>
      </c>
      <c r="EZ91" t="s">
        <v>343</v>
      </c>
      <c r="FA91" t="s">
        <v>2856</v>
      </c>
      <c r="FB91" t="s">
        <v>908</v>
      </c>
    </row>
    <row r="92" spans="1:158">
      <c r="A92" t="s">
        <v>210</v>
      </c>
      <c r="B92" t="s">
        <v>211</v>
      </c>
      <c r="C92" t="s">
        <v>212</v>
      </c>
      <c r="D92" t="s">
        <v>213</v>
      </c>
      <c r="E92" t="s">
        <v>2860</v>
      </c>
      <c r="F92" t="s">
        <v>2861</v>
      </c>
      <c r="G92">
        <v>6303963384</v>
      </c>
      <c r="H92" t="s">
        <v>164</v>
      </c>
      <c r="I92" t="s">
        <v>2862</v>
      </c>
      <c r="J92" t="s">
        <v>166</v>
      </c>
      <c r="K92" t="s">
        <v>2863</v>
      </c>
      <c r="L92" t="s">
        <v>2864</v>
      </c>
      <c r="M92" t="s">
        <v>2865</v>
      </c>
      <c r="N92" t="s">
        <v>170</v>
      </c>
      <c r="AI92" t="s">
        <v>2866</v>
      </c>
      <c r="AJ92" t="s">
        <v>2867</v>
      </c>
      <c r="AK92" t="s">
        <v>2868</v>
      </c>
      <c r="AL92">
        <v>85.3</v>
      </c>
      <c r="AN92">
        <v>2010</v>
      </c>
      <c r="AO92" t="s">
        <v>174</v>
      </c>
      <c r="AP92" t="s">
        <v>2869</v>
      </c>
      <c r="AQ92" t="s">
        <v>2870</v>
      </c>
      <c r="AR92" t="s">
        <v>2871</v>
      </c>
      <c r="AS92">
        <v>70.6</v>
      </c>
      <c r="AT92">
        <v>7.06</v>
      </c>
      <c r="AU92">
        <v>2012</v>
      </c>
      <c r="AV92" t="s">
        <v>170</v>
      </c>
      <c r="BC92" t="s">
        <v>174</v>
      </c>
      <c r="BD92" t="s">
        <v>2869</v>
      </c>
      <c r="BE92" t="s">
        <v>2869</v>
      </c>
      <c r="BF92" t="s">
        <v>485</v>
      </c>
      <c r="BG92">
        <v>81.4</v>
      </c>
      <c r="BH92">
        <v>8.14</v>
      </c>
      <c r="BI92">
        <v>2016</v>
      </c>
      <c r="BJ92">
        <v>1</v>
      </c>
      <c r="BL92">
        <v>9</v>
      </c>
      <c r="BN92" t="s">
        <v>174</v>
      </c>
      <c r="BO92" t="s">
        <v>2872</v>
      </c>
      <c r="BP92" t="s">
        <v>2872</v>
      </c>
      <c r="BQ92" t="s">
        <v>213</v>
      </c>
      <c r="BR92">
        <v>91.8</v>
      </c>
      <c r="BS92">
        <v>9.18</v>
      </c>
      <c r="BT92">
        <v>2018</v>
      </c>
      <c r="BU92">
        <v>14</v>
      </c>
      <c r="BW92">
        <v>47</v>
      </c>
      <c r="BY92" t="s">
        <v>170</v>
      </c>
      <c r="CF92" t="s">
        <v>174</v>
      </c>
      <c r="CG92" t="s">
        <v>2873</v>
      </c>
      <c r="CH92" t="s">
        <v>2874</v>
      </c>
      <c r="CI92" t="s">
        <v>193</v>
      </c>
      <c r="CJ92">
        <v>2025</v>
      </c>
      <c r="CL92" t="s">
        <v>174</v>
      </c>
      <c r="CM92" t="s">
        <v>2875</v>
      </c>
      <c r="CN92" t="s">
        <v>174</v>
      </c>
      <c r="CO92" t="s">
        <v>2876</v>
      </c>
      <c r="CP92" t="s">
        <v>2877</v>
      </c>
      <c r="CQ92" t="s">
        <v>174</v>
      </c>
      <c r="CR92">
        <v>3</v>
      </c>
      <c r="CS92">
        <v>2</v>
      </c>
      <c r="CT92">
        <v>2</v>
      </c>
      <c r="CV92" t="s">
        <v>170</v>
      </c>
      <c r="CZ92" t="s">
        <v>170</v>
      </c>
      <c r="DB92" t="s">
        <v>170</v>
      </c>
      <c r="DC92" t="s">
        <v>2878</v>
      </c>
      <c r="DD92" t="s">
        <v>174</v>
      </c>
      <c r="DE92" t="s">
        <v>2879</v>
      </c>
      <c r="DF92" t="s">
        <v>170</v>
      </c>
      <c r="DL92" t="s">
        <v>174</v>
      </c>
      <c r="DM92" t="s">
        <v>2876</v>
      </c>
      <c r="DN92" t="s">
        <v>174</v>
      </c>
      <c r="DO92" t="s">
        <v>2880</v>
      </c>
      <c r="DP92" t="s">
        <v>2881</v>
      </c>
      <c r="DQ92" t="str">
        <f>HYPERLINK("https://nconnect.nicmar.ac.in/storage/profile/6996d028dad36.png","Download")</f>
        <v>0</v>
      </c>
      <c r="DR92" t="str">
        <f>HYPERLINK("https://nconnect.nicmar.ac.in/pdf/160_resume_1771491150.pdf/Y2FyZWVy","View Resume")</f>
        <v>0</v>
      </c>
      <c r="DS92" t="s">
        <v>906</v>
      </c>
      <c r="DT92" t="s">
        <v>2882</v>
      </c>
      <c r="DU92" t="s">
        <v>2883</v>
      </c>
      <c r="DV92" t="s">
        <v>2882</v>
      </c>
      <c r="DW92" t="s">
        <v>246</v>
      </c>
      <c r="DX92" t="s">
        <v>2433</v>
      </c>
      <c r="DY92" t="s">
        <v>648</v>
      </c>
      <c r="DZ92" t="s">
        <v>906</v>
      </c>
    </row>
    <row r="93" spans="1:158">
      <c r="A93" t="s">
        <v>586</v>
      </c>
      <c r="B93" t="s">
        <v>159</v>
      </c>
      <c r="C93" t="s">
        <v>267</v>
      </c>
      <c r="D93" t="s">
        <v>357</v>
      </c>
      <c r="E93" t="s">
        <v>2884</v>
      </c>
      <c r="F93" t="s">
        <v>2885</v>
      </c>
      <c r="G93">
        <v>9819785475</v>
      </c>
      <c r="H93" t="s">
        <v>164</v>
      </c>
      <c r="I93" t="s">
        <v>2886</v>
      </c>
      <c r="J93" t="s">
        <v>166</v>
      </c>
      <c r="K93" t="s">
        <v>2887</v>
      </c>
      <c r="L93" t="s">
        <v>2888</v>
      </c>
      <c r="M93" t="s">
        <v>2889</v>
      </c>
      <c r="N93" t="s">
        <v>170</v>
      </c>
      <c r="AI93" t="s">
        <v>2890</v>
      </c>
      <c r="AJ93" t="s">
        <v>2891</v>
      </c>
      <c r="AK93" t="s">
        <v>2892</v>
      </c>
      <c r="AL93">
        <v>73.14</v>
      </c>
      <c r="AN93">
        <v>1991</v>
      </c>
      <c r="AO93" t="s">
        <v>174</v>
      </c>
      <c r="AP93" t="s">
        <v>2893</v>
      </c>
      <c r="AQ93" t="s">
        <v>2891</v>
      </c>
      <c r="AR93" t="s">
        <v>2736</v>
      </c>
      <c r="AS93">
        <v>61.5</v>
      </c>
      <c r="AU93">
        <v>1993</v>
      </c>
      <c r="AV93" t="s">
        <v>174</v>
      </c>
      <c r="AW93" t="s">
        <v>2894</v>
      </c>
      <c r="AX93" t="s">
        <v>2895</v>
      </c>
      <c r="AY93" t="s">
        <v>2896</v>
      </c>
      <c r="AZ93">
        <v>76.09</v>
      </c>
      <c r="BB93">
        <v>1996</v>
      </c>
      <c r="BC93" t="s">
        <v>174</v>
      </c>
      <c r="BD93" t="s">
        <v>2897</v>
      </c>
      <c r="BE93" t="s">
        <v>2898</v>
      </c>
      <c r="BF93" t="s">
        <v>2899</v>
      </c>
      <c r="BG93">
        <v>54.5</v>
      </c>
      <c r="BI93">
        <v>2001</v>
      </c>
      <c r="BJ93">
        <v>19</v>
      </c>
      <c r="BK93" t="s">
        <v>2900</v>
      </c>
      <c r="BL93">
        <v>11</v>
      </c>
      <c r="BN93" t="s">
        <v>174</v>
      </c>
      <c r="BO93" t="s">
        <v>2901</v>
      </c>
      <c r="BP93" t="s">
        <v>2891</v>
      </c>
      <c r="BQ93" t="s">
        <v>2902</v>
      </c>
      <c r="BR93">
        <v>70.71</v>
      </c>
      <c r="BT93">
        <v>2009</v>
      </c>
      <c r="BU93">
        <v>31</v>
      </c>
      <c r="BV93" t="s">
        <v>2903</v>
      </c>
      <c r="BW93">
        <v>54</v>
      </c>
      <c r="BY93" t="s">
        <v>174</v>
      </c>
      <c r="BZ93" t="s">
        <v>2904</v>
      </c>
      <c r="CA93" t="s">
        <v>2905</v>
      </c>
      <c r="CB93" t="s">
        <v>399</v>
      </c>
      <c r="CC93">
        <v>66.22</v>
      </c>
      <c r="CE93">
        <v>2013</v>
      </c>
      <c r="CF93" t="s">
        <v>170</v>
      </c>
      <c r="CJ93">
        <v>2017</v>
      </c>
      <c r="CL93" t="s">
        <v>174</v>
      </c>
      <c r="CN93" t="s">
        <v>174</v>
      </c>
      <c r="CO93" t="s">
        <v>2906</v>
      </c>
      <c r="CP93" t="s">
        <v>2907</v>
      </c>
      <c r="CQ93" t="s">
        <v>174</v>
      </c>
      <c r="CR93">
        <v>4</v>
      </c>
      <c r="CS93">
        <v>4</v>
      </c>
      <c r="CT93">
        <v>4</v>
      </c>
      <c r="CU93" t="s">
        <v>2908</v>
      </c>
      <c r="CV93" t="s">
        <v>170</v>
      </c>
      <c r="CZ93" t="s">
        <v>170</v>
      </c>
      <c r="DB93" t="s">
        <v>2909</v>
      </c>
      <c r="DC93" t="s">
        <v>2910</v>
      </c>
      <c r="DD93" t="s">
        <v>174</v>
      </c>
      <c r="DE93" t="s">
        <v>2911</v>
      </c>
      <c r="DF93" t="s">
        <v>174</v>
      </c>
      <c r="DG93" t="s">
        <v>174</v>
      </c>
      <c r="DH93" t="s">
        <v>174</v>
      </c>
      <c r="DI93" t="s">
        <v>2912</v>
      </c>
      <c r="DJ93" t="s">
        <v>2913</v>
      </c>
      <c r="DK93">
        <v>9</v>
      </c>
      <c r="DL93" t="s">
        <v>174</v>
      </c>
      <c r="DM93" t="s">
        <v>2914</v>
      </c>
      <c r="DN93" t="s">
        <v>174</v>
      </c>
      <c r="DO93" t="s">
        <v>2915</v>
      </c>
      <c r="DP93" t="s">
        <v>2916</v>
      </c>
      <c r="DQ93" t="s">
        <v>202</v>
      </c>
      <c r="DR93" t="str">
        <f>HYPERLINK("https://nconnect.nicmar.ac.in/pdf/153_resume_1771491372.pdf/Y2FyZWVy","View Resume")</f>
        <v>0</v>
      </c>
      <c r="DS93" t="s">
        <v>2917</v>
      </c>
      <c r="DT93" t="s">
        <v>2918</v>
      </c>
      <c r="DU93" t="s">
        <v>2919</v>
      </c>
      <c r="DV93" t="s">
        <v>333</v>
      </c>
      <c r="DW93" t="s">
        <v>207</v>
      </c>
      <c r="DX93" t="s">
        <v>2433</v>
      </c>
      <c r="DY93" t="s">
        <v>209</v>
      </c>
      <c r="DZ93" t="s">
        <v>906</v>
      </c>
      <c r="EA93" t="s">
        <v>2920</v>
      </c>
      <c r="EB93" t="s">
        <v>2921</v>
      </c>
      <c r="EC93" t="s">
        <v>333</v>
      </c>
      <c r="ED93" t="s">
        <v>207</v>
      </c>
      <c r="EE93" t="s">
        <v>2135</v>
      </c>
      <c r="EF93" t="s">
        <v>2528</v>
      </c>
      <c r="EG93" t="s">
        <v>1017</v>
      </c>
      <c r="EH93" t="s">
        <v>2922</v>
      </c>
      <c r="EI93" t="s">
        <v>2923</v>
      </c>
      <c r="EJ93" t="s">
        <v>2924</v>
      </c>
      <c r="EK93" t="s">
        <v>207</v>
      </c>
      <c r="EL93" t="s">
        <v>2925</v>
      </c>
      <c r="EM93" t="s">
        <v>2021</v>
      </c>
      <c r="EN93" t="s">
        <v>2926</v>
      </c>
      <c r="EO93" t="s">
        <v>2927</v>
      </c>
      <c r="EP93" t="s">
        <v>1988</v>
      </c>
      <c r="EQ93" t="s">
        <v>2928</v>
      </c>
      <c r="ER93" t="s">
        <v>207</v>
      </c>
      <c r="ES93" t="s">
        <v>338</v>
      </c>
      <c r="ET93" t="s">
        <v>2197</v>
      </c>
      <c r="EU93" t="s">
        <v>1316</v>
      </c>
      <c r="EV93" t="s">
        <v>2929</v>
      </c>
      <c r="EW93" t="s">
        <v>2930</v>
      </c>
      <c r="EX93" t="s">
        <v>2928</v>
      </c>
      <c r="EY93" t="s">
        <v>207</v>
      </c>
      <c r="EZ93" t="s">
        <v>348</v>
      </c>
      <c r="FA93" t="s">
        <v>338</v>
      </c>
      <c r="FB93" t="s">
        <v>1215</v>
      </c>
    </row>
    <row r="94" spans="1:158">
      <c r="A94" t="s">
        <v>158</v>
      </c>
      <c r="B94" t="s">
        <v>159</v>
      </c>
      <c r="C94" t="s">
        <v>160</v>
      </c>
      <c r="D94" t="s">
        <v>161</v>
      </c>
      <c r="E94" t="s">
        <v>2884</v>
      </c>
      <c r="F94" t="s">
        <v>2885</v>
      </c>
      <c r="G94">
        <v>9819785475</v>
      </c>
      <c r="H94" t="s">
        <v>164</v>
      </c>
      <c r="I94" t="s">
        <v>2886</v>
      </c>
      <c r="J94" t="s">
        <v>166</v>
      </c>
      <c r="K94" t="s">
        <v>2887</v>
      </c>
      <c r="L94" t="s">
        <v>2888</v>
      </c>
      <c r="M94" t="s">
        <v>2889</v>
      </c>
      <c r="N94" t="s">
        <v>170</v>
      </c>
      <c r="AI94" t="s">
        <v>2890</v>
      </c>
      <c r="AJ94" t="s">
        <v>2891</v>
      </c>
      <c r="AK94" t="s">
        <v>2892</v>
      </c>
      <c r="AL94">
        <v>73.14</v>
      </c>
      <c r="AN94">
        <v>1991</v>
      </c>
      <c r="AO94" t="s">
        <v>174</v>
      </c>
      <c r="AP94" t="s">
        <v>2893</v>
      </c>
      <c r="AQ94" t="s">
        <v>2891</v>
      </c>
      <c r="AR94" t="s">
        <v>2736</v>
      </c>
      <c r="AS94">
        <v>61.5</v>
      </c>
      <c r="AU94">
        <v>1993</v>
      </c>
      <c r="AV94" t="s">
        <v>174</v>
      </c>
      <c r="AW94" t="s">
        <v>2894</v>
      </c>
      <c r="AX94" t="s">
        <v>2895</v>
      </c>
      <c r="AY94" t="s">
        <v>2896</v>
      </c>
      <c r="AZ94">
        <v>76.09</v>
      </c>
      <c r="BB94">
        <v>1996</v>
      </c>
      <c r="BC94" t="s">
        <v>174</v>
      </c>
      <c r="BD94" t="s">
        <v>2897</v>
      </c>
      <c r="BE94" t="s">
        <v>2898</v>
      </c>
      <c r="BF94" t="s">
        <v>2899</v>
      </c>
      <c r="BG94">
        <v>54.5</v>
      </c>
      <c r="BI94">
        <v>2001</v>
      </c>
      <c r="BJ94">
        <v>19</v>
      </c>
      <c r="BK94" t="s">
        <v>2900</v>
      </c>
      <c r="BL94">
        <v>11</v>
      </c>
      <c r="BN94" t="s">
        <v>174</v>
      </c>
      <c r="BO94" t="s">
        <v>2901</v>
      </c>
      <c r="BP94" t="s">
        <v>2891</v>
      </c>
      <c r="BQ94" t="s">
        <v>2902</v>
      </c>
      <c r="BR94">
        <v>70.71</v>
      </c>
      <c r="BT94">
        <v>2009</v>
      </c>
      <c r="BU94">
        <v>31</v>
      </c>
      <c r="BV94" t="s">
        <v>2903</v>
      </c>
      <c r="BW94">
        <v>54</v>
      </c>
      <c r="BY94" t="s">
        <v>174</v>
      </c>
      <c r="BZ94" t="s">
        <v>2904</v>
      </c>
      <c r="CA94" t="s">
        <v>2905</v>
      </c>
      <c r="CB94" t="s">
        <v>399</v>
      </c>
      <c r="CC94">
        <v>66.22</v>
      </c>
      <c r="CE94">
        <v>2013</v>
      </c>
      <c r="CF94" t="s">
        <v>170</v>
      </c>
      <c r="CJ94">
        <v>2017</v>
      </c>
      <c r="CL94" t="s">
        <v>174</v>
      </c>
      <c r="CN94" t="s">
        <v>174</v>
      </c>
      <c r="CO94" t="s">
        <v>2906</v>
      </c>
      <c r="CP94" t="s">
        <v>2907</v>
      </c>
      <c r="CQ94" t="s">
        <v>174</v>
      </c>
      <c r="CR94">
        <v>4</v>
      </c>
      <c r="CS94">
        <v>4</v>
      </c>
      <c r="CT94">
        <v>4</v>
      </c>
      <c r="CU94" t="s">
        <v>2908</v>
      </c>
      <c r="CV94" t="s">
        <v>170</v>
      </c>
      <c r="CZ94" t="s">
        <v>170</v>
      </c>
      <c r="DB94" t="s">
        <v>2909</v>
      </c>
      <c r="DC94" t="s">
        <v>2910</v>
      </c>
      <c r="DD94" t="s">
        <v>174</v>
      </c>
      <c r="DE94" t="s">
        <v>2911</v>
      </c>
      <c r="DF94" t="s">
        <v>174</v>
      </c>
      <c r="DG94" t="s">
        <v>174</v>
      </c>
      <c r="DH94" t="s">
        <v>174</v>
      </c>
      <c r="DI94" t="s">
        <v>2912</v>
      </c>
      <c r="DJ94" t="s">
        <v>2913</v>
      </c>
      <c r="DK94">
        <v>9</v>
      </c>
      <c r="DL94" t="s">
        <v>174</v>
      </c>
      <c r="DM94" t="s">
        <v>2914</v>
      </c>
      <c r="DN94" t="s">
        <v>174</v>
      </c>
      <c r="DO94" t="s">
        <v>2915</v>
      </c>
      <c r="DP94" t="s">
        <v>2931</v>
      </c>
      <c r="DQ94" t="s">
        <v>202</v>
      </c>
      <c r="DR94" t="str">
        <f>HYPERLINK("https://nconnect.nicmar.ac.in/pdf/153_resume_1771491372.pdf/Y2FyZWVy","View Resume")</f>
        <v>0</v>
      </c>
      <c r="DS94" t="s">
        <v>2917</v>
      </c>
      <c r="DT94" t="s">
        <v>2918</v>
      </c>
      <c r="DU94" t="s">
        <v>2919</v>
      </c>
      <c r="DV94" t="s">
        <v>333</v>
      </c>
      <c r="DW94" t="s">
        <v>207</v>
      </c>
      <c r="DX94" t="s">
        <v>2433</v>
      </c>
      <c r="DY94" t="s">
        <v>209</v>
      </c>
      <c r="DZ94" t="s">
        <v>906</v>
      </c>
      <c r="EA94" t="s">
        <v>2920</v>
      </c>
      <c r="EB94" t="s">
        <v>2921</v>
      </c>
      <c r="EC94" t="s">
        <v>333</v>
      </c>
      <c r="ED94" t="s">
        <v>207</v>
      </c>
      <c r="EE94" t="s">
        <v>2135</v>
      </c>
      <c r="EF94" t="s">
        <v>2528</v>
      </c>
      <c r="EG94" t="s">
        <v>1017</v>
      </c>
      <c r="EH94" t="s">
        <v>2922</v>
      </c>
      <c r="EI94" t="s">
        <v>2923</v>
      </c>
      <c r="EJ94" t="s">
        <v>2924</v>
      </c>
      <c r="EK94" t="s">
        <v>207</v>
      </c>
      <c r="EL94" t="s">
        <v>2925</v>
      </c>
      <c r="EM94" t="s">
        <v>2021</v>
      </c>
      <c r="EN94" t="s">
        <v>2926</v>
      </c>
      <c r="EO94" t="s">
        <v>2927</v>
      </c>
      <c r="EP94" t="s">
        <v>1988</v>
      </c>
      <c r="EQ94" t="s">
        <v>2928</v>
      </c>
      <c r="ER94" t="s">
        <v>207</v>
      </c>
      <c r="ES94" t="s">
        <v>338</v>
      </c>
      <c r="ET94" t="s">
        <v>2197</v>
      </c>
      <c r="EU94" t="s">
        <v>1316</v>
      </c>
      <c r="EV94" t="s">
        <v>2929</v>
      </c>
      <c r="EW94" t="s">
        <v>2930</v>
      </c>
      <c r="EX94" t="s">
        <v>2928</v>
      </c>
      <c r="EY94" t="s">
        <v>207</v>
      </c>
      <c r="EZ94" t="s">
        <v>348</v>
      </c>
      <c r="FA94" t="s">
        <v>338</v>
      </c>
      <c r="FB94" t="s">
        <v>1215</v>
      </c>
    </row>
    <row r="95" spans="1:158">
      <c r="A95" t="s">
        <v>295</v>
      </c>
      <c r="B95" t="s">
        <v>211</v>
      </c>
      <c r="C95" t="s">
        <v>267</v>
      </c>
      <c r="D95" t="s">
        <v>296</v>
      </c>
      <c r="E95" t="s">
        <v>2932</v>
      </c>
      <c r="F95" t="s">
        <v>2933</v>
      </c>
      <c r="G95">
        <v>8209048275</v>
      </c>
      <c r="H95" t="s">
        <v>271</v>
      </c>
      <c r="I95" t="s">
        <v>2934</v>
      </c>
      <c r="J95" t="s">
        <v>166</v>
      </c>
      <c r="K95" t="s">
        <v>797</v>
      </c>
      <c r="L95" t="s">
        <v>2935</v>
      </c>
      <c r="M95" t="s">
        <v>2936</v>
      </c>
      <c r="N95" t="s">
        <v>170</v>
      </c>
      <c r="AI95" t="s">
        <v>2937</v>
      </c>
      <c r="AJ95" t="s">
        <v>2938</v>
      </c>
      <c r="AK95" t="s">
        <v>438</v>
      </c>
      <c r="AL95">
        <v>68</v>
      </c>
      <c r="AN95">
        <v>2003</v>
      </c>
      <c r="AO95" t="s">
        <v>174</v>
      </c>
      <c r="AP95" t="s">
        <v>2937</v>
      </c>
      <c r="AQ95" t="s">
        <v>2938</v>
      </c>
      <c r="AR95" t="s">
        <v>1040</v>
      </c>
      <c r="AS95">
        <v>59.6</v>
      </c>
      <c r="AU95">
        <v>2005</v>
      </c>
      <c r="AV95" t="s">
        <v>170</v>
      </c>
      <c r="BC95" t="s">
        <v>174</v>
      </c>
      <c r="BD95" t="s">
        <v>2939</v>
      </c>
      <c r="BE95" t="s">
        <v>2940</v>
      </c>
      <c r="BF95" t="s">
        <v>438</v>
      </c>
      <c r="BG95">
        <v>68</v>
      </c>
      <c r="BI95">
        <v>2006</v>
      </c>
      <c r="BJ95">
        <v>19</v>
      </c>
      <c r="BK95" t="s">
        <v>2005</v>
      </c>
      <c r="BL95">
        <v>53</v>
      </c>
      <c r="BN95" t="s">
        <v>174</v>
      </c>
      <c r="BO95" t="s">
        <v>2941</v>
      </c>
      <c r="BP95" t="s">
        <v>2942</v>
      </c>
      <c r="BQ95" t="s">
        <v>2943</v>
      </c>
      <c r="BR95">
        <v>72</v>
      </c>
      <c r="BT95">
        <v>2009</v>
      </c>
      <c r="BU95">
        <v>31</v>
      </c>
      <c r="BV95" t="s">
        <v>528</v>
      </c>
      <c r="BW95">
        <v>53</v>
      </c>
      <c r="BX95" t="s">
        <v>1184</v>
      </c>
      <c r="BY95" t="s">
        <v>170</v>
      </c>
      <c r="CF95" t="s">
        <v>174</v>
      </c>
      <c r="CG95" t="s">
        <v>1336</v>
      </c>
      <c r="CH95" t="s">
        <v>2944</v>
      </c>
      <c r="CI95" t="s">
        <v>193</v>
      </c>
      <c r="CJ95">
        <v>2016</v>
      </c>
      <c r="CL95" t="s">
        <v>170</v>
      </c>
      <c r="CN95" t="s">
        <v>174</v>
      </c>
      <c r="CO95" t="s">
        <v>2945</v>
      </c>
      <c r="CP95" t="s">
        <v>408</v>
      </c>
      <c r="CQ95" t="s">
        <v>174</v>
      </c>
      <c r="CR95" t="s">
        <v>2946</v>
      </c>
      <c r="CS95" t="s">
        <v>2947</v>
      </c>
      <c r="CT95">
        <v>10</v>
      </c>
      <c r="CV95" t="s">
        <v>170</v>
      </c>
      <c r="CZ95" t="s">
        <v>174</v>
      </c>
      <c r="DA95" t="s">
        <v>2948</v>
      </c>
      <c r="DB95" t="s">
        <v>2949</v>
      </c>
      <c r="DC95" t="s">
        <v>2950</v>
      </c>
      <c r="DD95" t="s">
        <v>174</v>
      </c>
      <c r="DE95" t="s">
        <v>2951</v>
      </c>
      <c r="DF95" t="s">
        <v>170</v>
      </c>
      <c r="DL95" t="s">
        <v>174</v>
      </c>
      <c r="DM95" t="s">
        <v>2952</v>
      </c>
      <c r="DN95" t="s">
        <v>174</v>
      </c>
      <c r="DO95" t="s">
        <v>2953</v>
      </c>
      <c r="DP95" t="s">
        <v>2931</v>
      </c>
      <c r="DQ95" t="s">
        <v>202</v>
      </c>
      <c r="DR95" t="str">
        <f>HYPERLINK("https://nconnect.nicmar.ac.in/pdf/166_resume_1771491448.pdf/Y2FyZWVy","View Resume")</f>
        <v>0</v>
      </c>
      <c r="DS95" t="s">
        <v>2954</v>
      </c>
      <c r="DT95" t="s">
        <v>2245</v>
      </c>
      <c r="DU95" t="s">
        <v>507</v>
      </c>
      <c r="DV95" t="s">
        <v>818</v>
      </c>
      <c r="DW95" t="s">
        <v>246</v>
      </c>
      <c r="DX95" t="s">
        <v>2955</v>
      </c>
      <c r="DY95" t="s">
        <v>209</v>
      </c>
      <c r="DZ95" t="s">
        <v>2954</v>
      </c>
    </row>
    <row r="96" spans="1:158">
      <c r="A96" t="s">
        <v>758</v>
      </c>
      <c r="B96" t="s">
        <v>159</v>
      </c>
      <c r="C96" t="s">
        <v>212</v>
      </c>
      <c r="D96" t="s">
        <v>213</v>
      </c>
      <c r="E96" t="s">
        <v>2884</v>
      </c>
      <c r="F96" t="s">
        <v>2885</v>
      </c>
      <c r="G96">
        <v>9819785475</v>
      </c>
      <c r="H96" t="s">
        <v>164</v>
      </c>
      <c r="I96" t="s">
        <v>2886</v>
      </c>
      <c r="J96" t="s">
        <v>166</v>
      </c>
      <c r="K96" t="s">
        <v>2887</v>
      </c>
      <c r="L96" t="s">
        <v>2888</v>
      </c>
      <c r="M96" t="s">
        <v>2889</v>
      </c>
      <c r="N96" t="s">
        <v>170</v>
      </c>
      <c r="AI96" t="s">
        <v>2890</v>
      </c>
      <c r="AJ96" t="s">
        <v>2891</v>
      </c>
      <c r="AK96" t="s">
        <v>2892</v>
      </c>
      <c r="AL96">
        <v>73.14</v>
      </c>
      <c r="AN96">
        <v>1991</v>
      </c>
      <c r="AO96" t="s">
        <v>174</v>
      </c>
      <c r="AP96" t="s">
        <v>2893</v>
      </c>
      <c r="AQ96" t="s">
        <v>2891</v>
      </c>
      <c r="AR96" t="s">
        <v>2736</v>
      </c>
      <c r="AS96">
        <v>61.5</v>
      </c>
      <c r="AU96">
        <v>1993</v>
      </c>
      <c r="AV96" t="s">
        <v>174</v>
      </c>
      <c r="AW96" t="s">
        <v>2894</v>
      </c>
      <c r="AX96" t="s">
        <v>2895</v>
      </c>
      <c r="AY96" t="s">
        <v>2896</v>
      </c>
      <c r="AZ96">
        <v>76.09</v>
      </c>
      <c r="BB96">
        <v>1996</v>
      </c>
      <c r="BC96" t="s">
        <v>174</v>
      </c>
      <c r="BD96" t="s">
        <v>2897</v>
      </c>
      <c r="BE96" t="s">
        <v>2898</v>
      </c>
      <c r="BF96" t="s">
        <v>2899</v>
      </c>
      <c r="BG96">
        <v>54.5</v>
      </c>
      <c r="BI96">
        <v>2001</v>
      </c>
      <c r="BJ96">
        <v>19</v>
      </c>
      <c r="BK96" t="s">
        <v>2900</v>
      </c>
      <c r="BL96">
        <v>11</v>
      </c>
      <c r="BN96" t="s">
        <v>174</v>
      </c>
      <c r="BO96" t="s">
        <v>2901</v>
      </c>
      <c r="BP96" t="s">
        <v>2891</v>
      </c>
      <c r="BQ96" t="s">
        <v>2902</v>
      </c>
      <c r="BR96">
        <v>70.71</v>
      </c>
      <c r="BT96">
        <v>2009</v>
      </c>
      <c r="BU96">
        <v>31</v>
      </c>
      <c r="BV96" t="s">
        <v>2903</v>
      </c>
      <c r="BW96">
        <v>54</v>
      </c>
      <c r="BY96" t="s">
        <v>174</v>
      </c>
      <c r="BZ96" t="s">
        <v>2904</v>
      </c>
      <c r="CA96" t="s">
        <v>2905</v>
      </c>
      <c r="CB96" t="s">
        <v>399</v>
      </c>
      <c r="CC96">
        <v>66.22</v>
      </c>
      <c r="CE96">
        <v>2013</v>
      </c>
      <c r="CF96" t="s">
        <v>170</v>
      </c>
      <c r="CJ96">
        <v>2017</v>
      </c>
      <c r="CL96" t="s">
        <v>174</v>
      </c>
      <c r="CN96" t="s">
        <v>174</v>
      </c>
      <c r="CO96" t="s">
        <v>2906</v>
      </c>
      <c r="CP96" t="s">
        <v>2907</v>
      </c>
      <c r="CQ96" t="s">
        <v>174</v>
      </c>
      <c r="CR96">
        <v>4</v>
      </c>
      <c r="CS96">
        <v>4</v>
      </c>
      <c r="CT96">
        <v>4</v>
      </c>
      <c r="CU96" t="s">
        <v>2908</v>
      </c>
      <c r="CV96" t="s">
        <v>170</v>
      </c>
      <c r="CZ96" t="s">
        <v>170</v>
      </c>
      <c r="DB96" t="s">
        <v>2909</v>
      </c>
      <c r="DC96" t="s">
        <v>2910</v>
      </c>
      <c r="DD96" t="s">
        <v>174</v>
      </c>
      <c r="DE96" t="s">
        <v>2911</v>
      </c>
      <c r="DF96" t="s">
        <v>174</v>
      </c>
      <c r="DG96" t="s">
        <v>174</v>
      </c>
      <c r="DH96" t="s">
        <v>174</v>
      </c>
      <c r="DI96" t="s">
        <v>2912</v>
      </c>
      <c r="DJ96" t="s">
        <v>2913</v>
      </c>
      <c r="DK96">
        <v>9</v>
      </c>
      <c r="DL96" t="s">
        <v>174</v>
      </c>
      <c r="DM96" t="s">
        <v>2914</v>
      </c>
      <c r="DN96" t="s">
        <v>174</v>
      </c>
      <c r="DO96" t="s">
        <v>2915</v>
      </c>
      <c r="DP96" t="s">
        <v>2931</v>
      </c>
      <c r="DQ96" t="s">
        <v>202</v>
      </c>
      <c r="DR96" t="str">
        <f>HYPERLINK("https://nconnect.nicmar.ac.in/pdf/153_resume_1771491372.pdf/Y2FyZWVy","View Resume")</f>
        <v>0</v>
      </c>
      <c r="DS96" t="s">
        <v>2917</v>
      </c>
      <c r="DT96" t="s">
        <v>2918</v>
      </c>
      <c r="DU96" t="s">
        <v>2919</v>
      </c>
      <c r="DV96" t="s">
        <v>333</v>
      </c>
      <c r="DW96" t="s">
        <v>207</v>
      </c>
      <c r="DX96" t="s">
        <v>2433</v>
      </c>
      <c r="DY96" t="s">
        <v>209</v>
      </c>
      <c r="DZ96" t="s">
        <v>906</v>
      </c>
      <c r="EA96" t="s">
        <v>2920</v>
      </c>
      <c r="EB96" t="s">
        <v>2921</v>
      </c>
      <c r="EC96" t="s">
        <v>333</v>
      </c>
      <c r="ED96" t="s">
        <v>207</v>
      </c>
      <c r="EE96" t="s">
        <v>2135</v>
      </c>
      <c r="EF96" t="s">
        <v>2528</v>
      </c>
      <c r="EG96" t="s">
        <v>1017</v>
      </c>
      <c r="EH96" t="s">
        <v>2922</v>
      </c>
      <c r="EI96" t="s">
        <v>2923</v>
      </c>
      <c r="EJ96" t="s">
        <v>2924</v>
      </c>
      <c r="EK96" t="s">
        <v>207</v>
      </c>
      <c r="EL96" t="s">
        <v>2925</v>
      </c>
      <c r="EM96" t="s">
        <v>2021</v>
      </c>
      <c r="EN96" t="s">
        <v>2926</v>
      </c>
      <c r="EO96" t="s">
        <v>2927</v>
      </c>
      <c r="EP96" t="s">
        <v>1988</v>
      </c>
      <c r="EQ96" t="s">
        <v>2928</v>
      </c>
      <c r="ER96" t="s">
        <v>207</v>
      </c>
      <c r="ES96" t="s">
        <v>338</v>
      </c>
      <c r="ET96" t="s">
        <v>2197</v>
      </c>
      <c r="EU96" t="s">
        <v>1316</v>
      </c>
      <c r="EV96" t="s">
        <v>2929</v>
      </c>
      <c r="EW96" t="s">
        <v>2930</v>
      </c>
      <c r="EX96" t="s">
        <v>2928</v>
      </c>
      <c r="EY96" t="s">
        <v>207</v>
      </c>
      <c r="EZ96" t="s">
        <v>348</v>
      </c>
      <c r="FA96" t="s">
        <v>338</v>
      </c>
      <c r="FB96" t="s">
        <v>1215</v>
      </c>
    </row>
    <row r="97" spans="1:158">
      <c r="A97" t="s">
        <v>210</v>
      </c>
      <c r="B97" t="s">
        <v>211</v>
      </c>
      <c r="C97" t="s">
        <v>212</v>
      </c>
      <c r="D97" t="s">
        <v>213</v>
      </c>
      <c r="E97" t="s">
        <v>2956</v>
      </c>
      <c r="F97" t="s">
        <v>2957</v>
      </c>
      <c r="G97">
        <v>7455063212</v>
      </c>
      <c r="H97" t="s">
        <v>164</v>
      </c>
      <c r="I97" t="s">
        <v>2958</v>
      </c>
      <c r="J97" t="s">
        <v>217</v>
      </c>
      <c r="K97" t="s">
        <v>218</v>
      </c>
      <c r="L97" t="s">
        <v>2959</v>
      </c>
      <c r="M97" t="s">
        <v>2960</v>
      </c>
      <c r="N97" t="s">
        <v>170</v>
      </c>
      <c r="AI97" t="s">
        <v>2961</v>
      </c>
      <c r="AJ97" t="s">
        <v>2962</v>
      </c>
      <c r="AK97" t="s">
        <v>2963</v>
      </c>
      <c r="AL97">
        <v>85.33</v>
      </c>
      <c r="AN97">
        <v>2008</v>
      </c>
      <c r="AO97" t="s">
        <v>174</v>
      </c>
      <c r="AP97" t="s">
        <v>2964</v>
      </c>
      <c r="AQ97" t="s">
        <v>2962</v>
      </c>
      <c r="AR97" t="s">
        <v>2295</v>
      </c>
      <c r="AS97">
        <v>82.16</v>
      </c>
      <c r="AU97">
        <v>2010</v>
      </c>
      <c r="AV97" t="s">
        <v>170</v>
      </c>
      <c r="BC97" t="s">
        <v>174</v>
      </c>
      <c r="BD97" t="s">
        <v>2965</v>
      </c>
      <c r="BE97" t="s">
        <v>2966</v>
      </c>
      <c r="BF97" t="s">
        <v>2967</v>
      </c>
      <c r="BG97">
        <v>80.8</v>
      </c>
      <c r="BI97">
        <v>2014</v>
      </c>
      <c r="BJ97">
        <v>1</v>
      </c>
      <c r="BL97">
        <v>9</v>
      </c>
      <c r="BN97" t="s">
        <v>174</v>
      </c>
      <c r="BO97" t="s">
        <v>2968</v>
      </c>
      <c r="BP97" t="s">
        <v>2969</v>
      </c>
      <c r="BQ97" t="s">
        <v>2970</v>
      </c>
      <c r="BR97">
        <v>83.0</v>
      </c>
      <c r="BT97">
        <v>2017</v>
      </c>
      <c r="BU97">
        <v>14</v>
      </c>
      <c r="BW97">
        <v>47</v>
      </c>
      <c r="BY97" t="s">
        <v>170</v>
      </c>
      <c r="CF97" t="s">
        <v>174</v>
      </c>
      <c r="CG97" t="s">
        <v>2971</v>
      </c>
      <c r="CH97" t="s">
        <v>2972</v>
      </c>
      <c r="CI97" t="s">
        <v>193</v>
      </c>
      <c r="CJ97">
        <v>2025</v>
      </c>
      <c r="CL97" t="s">
        <v>170</v>
      </c>
      <c r="CN97" t="s">
        <v>174</v>
      </c>
      <c r="CO97" t="s">
        <v>2973</v>
      </c>
      <c r="CP97" t="s">
        <v>2974</v>
      </c>
      <c r="CQ97" t="s">
        <v>174</v>
      </c>
      <c r="CR97">
        <v>3</v>
      </c>
      <c r="CS97">
        <v>2</v>
      </c>
      <c r="CT97">
        <v>1</v>
      </c>
      <c r="CU97" t="s">
        <v>2975</v>
      </c>
      <c r="CV97" t="s">
        <v>170</v>
      </c>
      <c r="CZ97" t="s">
        <v>170</v>
      </c>
      <c r="DB97" t="s">
        <v>933</v>
      </c>
      <c r="DC97" t="s">
        <v>2976</v>
      </c>
      <c r="DD97" t="s">
        <v>170</v>
      </c>
      <c r="DF97" t="s">
        <v>170</v>
      </c>
      <c r="DL97" t="s">
        <v>170</v>
      </c>
      <c r="DN97" t="s">
        <v>170</v>
      </c>
      <c r="DP97" t="s">
        <v>2977</v>
      </c>
      <c r="DQ97" t="str">
        <f>HYPERLINK("https://nconnect.nicmar.ac.in/storage/profile/6996d1ab6c667.png","Download")</f>
        <v>0</v>
      </c>
      <c r="DR97" t="str">
        <f>HYPERLINK("https://nconnect.nicmar.ac.in/pdf/142_resume_1771566356.pdf/Y2FyZWVy","View Resume")</f>
        <v>0</v>
      </c>
      <c r="DS97" t="s">
        <v>870</v>
      </c>
      <c r="DT97" t="s">
        <v>2978</v>
      </c>
      <c r="DU97" t="s">
        <v>211</v>
      </c>
      <c r="DV97" t="s">
        <v>2979</v>
      </c>
      <c r="DW97" t="s">
        <v>246</v>
      </c>
      <c r="DX97" t="s">
        <v>428</v>
      </c>
      <c r="DY97" t="s">
        <v>2980</v>
      </c>
      <c r="DZ97" t="s">
        <v>501</v>
      </c>
      <c r="EA97" t="s">
        <v>1673</v>
      </c>
      <c r="EB97" t="s">
        <v>950</v>
      </c>
      <c r="EC97" t="s">
        <v>2981</v>
      </c>
      <c r="ED97" t="s">
        <v>207</v>
      </c>
      <c r="EE97" t="s">
        <v>418</v>
      </c>
      <c r="EF97" t="s">
        <v>980</v>
      </c>
      <c r="EG97" t="s">
        <v>821</v>
      </c>
      <c r="EH97" t="s">
        <v>1673</v>
      </c>
      <c r="EI97" t="s">
        <v>950</v>
      </c>
      <c r="EJ97" t="s">
        <v>2981</v>
      </c>
      <c r="EK97" t="s">
        <v>246</v>
      </c>
      <c r="EL97" t="s">
        <v>980</v>
      </c>
      <c r="EM97" t="s">
        <v>1198</v>
      </c>
      <c r="EN97" t="s">
        <v>908</v>
      </c>
    </row>
    <row r="98" spans="1:158">
      <c r="A98" t="s">
        <v>293</v>
      </c>
      <c r="B98" t="s">
        <v>211</v>
      </c>
      <c r="C98" t="s">
        <v>212</v>
      </c>
      <c r="D98" t="s">
        <v>294</v>
      </c>
      <c r="E98" t="s">
        <v>2982</v>
      </c>
      <c r="F98" t="s">
        <v>2983</v>
      </c>
      <c r="G98">
        <v>8317267963</v>
      </c>
      <c r="H98" t="s">
        <v>271</v>
      </c>
      <c r="I98" t="s">
        <v>2984</v>
      </c>
      <c r="J98" t="s">
        <v>217</v>
      </c>
      <c r="K98" t="s">
        <v>2985</v>
      </c>
      <c r="L98" t="s">
        <v>2986</v>
      </c>
      <c r="M98" t="s">
        <v>2987</v>
      </c>
      <c r="N98" t="s">
        <v>170</v>
      </c>
      <c r="AI98" t="s">
        <v>2988</v>
      </c>
      <c r="AJ98" t="s">
        <v>2989</v>
      </c>
      <c r="AK98" t="s">
        <v>2990</v>
      </c>
      <c r="AL98">
        <v>80.8</v>
      </c>
      <c r="AN98">
        <v>2014</v>
      </c>
      <c r="AO98" t="s">
        <v>174</v>
      </c>
      <c r="AP98" t="s">
        <v>2988</v>
      </c>
      <c r="AQ98" t="s">
        <v>2991</v>
      </c>
      <c r="AR98" t="s">
        <v>2992</v>
      </c>
      <c r="AS98">
        <v>65.38</v>
      </c>
      <c r="AU98">
        <v>2016</v>
      </c>
      <c r="AV98" t="s">
        <v>170</v>
      </c>
      <c r="BC98" t="s">
        <v>174</v>
      </c>
      <c r="BD98" t="s">
        <v>2993</v>
      </c>
      <c r="BE98" t="s">
        <v>2994</v>
      </c>
      <c r="BF98" t="s">
        <v>2995</v>
      </c>
      <c r="BG98">
        <v>75.96</v>
      </c>
      <c r="BI98">
        <v>2019</v>
      </c>
      <c r="BJ98">
        <v>19</v>
      </c>
      <c r="BK98" t="s">
        <v>1702</v>
      </c>
      <c r="BL98">
        <v>11</v>
      </c>
      <c r="BN98" t="s">
        <v>174</v>
      </c>
      <c r="BO98" t="s">
        <v>2993</v>
      </c>
      <c r="BP98" t="s">
        <v>2996</v>
      </c>
      <c r="BQ98" t="s">
        <v>2997</v>
      </c>
      <c r="BR98">
        <v>77.6</v>
      </c>
      <c r="BT98">
        <v>2021</v>
      </c>
      <c r="BU98">
        <v>31</v>
      </c>
      <c r="BV98" t="s">
        <v>2998</v>
      </c>
      <c r="BW98">
        <v>53</v>
      </c>
      <c r="BX98" t="s">
        <v>2999</v>
      </c>
      <c r="BY98" t="s">
        <v>170</v>
      </c>
      <c r="CF98" t="s">
        <v>170</v>
      </c>
      <c r="CL98" t="s">
        <v>174</v>
      </c>
      <c r="CM98" t="s">
        <v>3000</v>
      </c>
      <c r="CN98" t="s">
        <v>170</v>
      </c>
      <c r="CP98" t="s">
        <v>3001</v>
      </c>
      <c r="CQ98" t="s">
        <v>170</v>
      </c>
      <c r="CV98" t="s">
        <v>170</v>
      </c>
      <c r="CZ98" t="s">
        <v>170</v>
      </c>
      <c r="DB98" t="s">
        <v>3002</v>
      </c>
      <c r="DC98" t="s">
        <v>3003</v>
      </c>
      <c r="DD98" t="s">
        <v>170</v>
      </c>
      <c r="DF98" t="s">
        <v>170</v>
      </c>
      <c r="DL98" t="s">
        <v>170</v>
      </c>
      <c r="DN98" t="s">
        <v>170</v>
      </c>
      <c r="DP98" t="s">
        <v>3004</v>
      </c>
      <c r="DQ98" t="s">
        <v>202</v>
      </c>
      <c r="DR98" t="str">
        <f>HYPERLINK("https://nconnect.nicmar.ac.in/pdf/178_resume_1771492044.pdf/Y2FyZWVy","View Resume")</f>
        <v>0</v>
      </c>
      <c r="DS98" t="s">
        <v>292</v>
      </c>
    </row>
    <row r="99" spans="1:158">
      <c r="A99" t="s">
        <v>1347</v>
      </c>
      <c r="B99" t="s">
        <v>211</v>
      </c>
      <c r="C99" t="s">
        <v>267</v>
      </c>
      <c r="D99" t="s">
        <v>1348</v>
      </c>
      <c r="E99" t="s">
        <v>3005</v>
      </c>
      <c r="F99" t="s">
        <v>3006</v>
      </c>
      <c r="G99">
        <v>9555683336</v>
      </c>
      <c r="H99" t="s">
        <v>164</v>
      </c>
      <c r="I99" t="s">
        <v>3007</v>
      </c>
      <c r="J99" t="s">
        <v>217</v>
      </c>
      <c r="K99" t="s">
        <v>797</v>
      </c>
      <c r="L99" t="s">
        <v>3008</v>
      </c>
      <c r="M99" t="s">
        <v>3009</v>
      </c>
      <c r="N99" t="s">
        <v>170</v>
      </c>
      <c r="AI99" t="s">
        <v>3010</v>
      </c>
      <c r="AJ99" t="s">
        <v>1929</v>
      </c>
      <c r="AK99" t="s">
        <v>3011</v>
      </c>
      <c r="AL99">
        <v>83.6</v>
      </c>
      <c r="AM99">
        <v>8.8</v>
      </c>
      <c r="AN99">
        <v>2012</v>
      </c>
      <c r="AO99" t="s">
        <v>174</v>
      </c>
      <c r="AP99" t="s">
        <v>3012</v>
      </c>
      <c r="AQ99" t="s">
        <v>1929</v>
      </c>
      <c r="AR99" t="s">
        <v>3013</v>
      </c>
      <c r="AS99">
        <v>95.2</v>
      </c>
      <c r="AU99">
        <v>2014</v>
      </c>
      <c r="AV99" t="s">
        <v>174</v>
      </c>
      <c r="AW99" t="s">
        <v>3014</v>
      </c>
      <c r="AX99" t="s">
        <v>3015</v>
      </c>
      <c r="AY99" t="s">
        <v>3016</v>
      </c>
      <c r="AZ99">
        <v>65</v>
      </c>
      <c r="BB99">
        <v>2021</v>
      </c>
      <c r="BC99" t="s">
        <v>174</v>
      </c>
      <c r="BD99" t="s">
        <v>2035</v>
      </c>
      <c r="BE99" t="s">
        <v>3017</v>
      </c>
      <c r="BF99" t="s">
        <v>3018</v>
      </c>
      <c r="BG99">
        <v>65</v>
      </c>
      <c r="BI99">
        <v>2017</v>
      </c>
      <c r="BJ99">
        <v>19</v>
      </c>
      <c r="BK99" t="s">
        <v>3019</v>
      </c>
      <c r="BL99">
        <v>17</v>
      </c>
      <c r="BN99" t="s">
        <v>174</v>
      </c>
      <c r="BO99" t="s">
        <v>2039</v>
      </c>
      <c r="BP99" t="s">
        <v>2039</v>
      </c>
      <c r="BQ99" t="s">
        <v>3020</v>
      </c>
      <c r="BR99">
        <v>60</v>
      </c>
      <c r="BT99">
        <v>2020</v>
      </c>
      <c r="BU99">
        <v>31</v>
      </c>
      <c r="BV99" t="s">
        <v>3021</v>
      </c>
      <c r="BW99">
        <v>53</v>
      </c>
      <c r="BX99" t="s">
        <v>3020</v>
      </c>
      <c r="BY99" t="s">
        <v>170</v>
      </c>
      <c r="CF99" t="s">
        <v>174</v>
      </c>
      <c r="CG99" t="s">
        <v>3022</v>
      </c>
      <c r="CH99" t="s">
        <v>3023</v>
      </c>
      <c r="CI99" t="s">
        <v>373</v>
      </c>
      <c r="CK99" t="s">
        <v>174</v>
      </c>
      <c r="CL99" t="s">
        <v>174</v>
      </c>
      <c r="CM99" t="s">
        <v>2162</v>
      </c>
      <c r="CN99" t="s">
        <v>174</v>
      </c>
      <c r="CO99" t="s">
        <v>3024</v>
      </c>
      <c r="CP99" t="s">
        <v>721</v>
      </c>
      <c r="CQ99" t="s">
        <v>174</v>
      </c>
      <c r="CR99">
        <v>1</v>
      </c>
      <c r="CS99">
        <v>0</v>
      </c>
      <c r="CT99">
        <v>4</v>
      </c>
      <c r="CU99" t="s">
        <v>3025</v>
      </c>
      <c r="CV99" t="s">
        <v>170</v>
      </c>
      <c r="CX99" t="s">
        <v>193</v>
      </c>
      <c r="CY99">
        <v>2027</v>
      </c>
      <c r="CZ99" t="s">
        <v>170</v>
      </c>
      <c r="DB99" t="s">
        <v>3026</v>
      </c>
      <c r="DC99" t="s">
        <v>3027</v>
      </c>
      <c r="DD99" t="s">
        <v>170</v>
      </c>
      <c r="DF99" t="s">
        <v>170</v>
      </c>
      <c r="DL99" t="s">
        <v>174</v>
      </c>
      <c r="DM99" t="s">
        <v>3028</v>
      </c>
      <c r="DN99" t="s">
        <v>174</v>
      </c>
      <c r="DO99" t="s">
        <v>3029</v>
      </c>
      <c r="DP99" t="s">
        <v>3030</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793</v>
      </c>
      <c r="B100" t="s">
        <v>211</v>
      </c>
      <c r="C100" t="s">
        <v>267</v>
      </c>
      <c r="D100" t="s">
        <v>508</v>
      </c>
      <c r="E100" t="s">
        <v>3031</v>
      </c>
      <c r="F100" t="s">
        <v>3032</v>
      </c>
      <c r="G100">
        <v>7501129120</v>
      </c>
      <c r="H100" t="s">
        <v>164</v>
      </c>
      <c r="I100" t="s">
        <v>3033</v>
      </c>
      <c r="J100" t="s">
        <v>217</v>
      </c>
      <c r="K100" t="s">
        <v>831</v>
      </c>
      <c r="L100" t="s">
        <v>3034</v>
      </c>
      <c r="M100" t="s">
        <v>3035</v>
      </c>
      <c r="N100" t="s">
        <v>170</v>
      </c>
      <c r="AI100" t="s">
        <v>3036</v>
      </c>
      <c r="AJ100" t="s">
        <v>3037</v>
      </c>
      <c r="AK100" t="s">
        <v>3038</v>
      </c>
      <c r="AL100">
        <v>95</v>
      </c>
      <c r="AM100">
        <v>10</v>
      </c>
      <c r="AN100">
        <v>2013</v>
      </c>
      <c r="AO100" t="s">
        <v>174</v>
      </c>
      <c r="AP100" t="s">
        <v>3036</v>
      </c>
      <c r="AQ100" t="s">
        <v>3037</v>
      </c>
      <c r="AR100" t="s">
        <v>3039</v>
      </c>
      <c r="AS100">
        <v>93.88</v>
      </c>
      <c r="AU100">
        <v>2015</v>
      </c>
      <c r="AV100" t="s">
        <v>170</v>
      </c>
      <c r="BC100" t="s">
        <v>174</v>
      </c>
      <c r="BD100" t="s">
        <v>3040</v>
      </c>
      <c r="BE100" t="s">
        <v>3041</v>
      </c>
      <c r="BF100" t="s">
        <v>3042</v>
      </c>
      <c r="BG100">
        <v>57.33</v>
      </c>
      <c r="BH100">
        <v>6.4</v>
      </c>
      <c r="BI100">
        <v>2018</v>
      </c>
      <c r="BJ100">
        <v>19</v>
      </c>
      <c r="BK100" t="s">
        <v>2298</v>
      </c>
      <c r="BL100">
        <v>27</v>
      </c>
      <c r="BN100" t="s">
        <v>174</v>
      </c>
      <c r="BO100" t="s">
        <v>3043</v>
      </c>
      <c r="BP100" t="s">
        <v>3043</v>
      </c>
      <c r="BQ100" t="s">
        <v>3044</v>
      </c>
      <c r="BR100">
        <v>87.33</v>
      </c>
      <c r="BS100">
        <v>3.33</v>
      </c>
      <c r="BT100">
        <v>2021</v>
      </c>
      <c r="BU100">
        <v>31</v>
      </c>
      <c r="BV100" t="s">
        <v>3045</v>
      </c>
      <c r="BW100">
        <v>23</v>
      </c>
      <c r="BY100" t="s">
        <v>170</v>
      </c>
      <c r="CF100" t="s">
        <v>174</v>
      </c>
      <c r="CG100" t="s">
        <v>3046</v>
      </c>
      <c r="CH100" t="s">
        <v>3047</v>
      </c>
      <c r="CI100" t="s">
        <v>373</v>
      </c>
      <c r="CK100" t="s">
        <v>174</v>
      </c>
      <c r="CL100" t="s">
        <v>174</v>
      </c>
      <c r="CM100" t="s">
        <v>3048</v>
      </c>
      <c r="CN100" t="s">
        <v>174</v>
      </c>
      <c r="CO100" t="s">
        <v>3049</v>
      </c>
      <c r="CP100" t="s">
        <v>3050</v>
      </c>
      <c r="CQ100" t="s">
        <v>174</v>
      </c>
      <c r="CR100">
        <v>2</v>
      </c>
      <c r="CS100">
        <v>0</v>
      </c>
      <c r="CT100">
        <v>0</v>
      </c>
      <c r="CV100" t="s">
        <v>170</v>
      </c>
      <c r="CZ100" t="s">
        <v>170</v>
      </c>
      <c r="DB100" t="s">
        <v>3051</v>
      </c>
      <c r="DC100" t="s">
        <v>2368</v>
      </c>
      <c r="DD100" t="s">
        <v>170</v>
      </c>
      <c r="DF100" t="s">
        <v>170</v>
      </c>
      <c r="DL100" t="s">
        <v>170</v>
      </c>
      <c r="DN100" t="s">
        <v>170</v>
      </c>
      <c r="DP100" t="s">
        <v>3052</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3053</v>
      </c>
      <c r="F101" t="s">
        <v>3054</v>
      </c>
      <c r="G101">
        <v>7688897332</v>
      </c>
      <c r="H101" t="s">
        <v>271</v>
      </c>
      <c r="I101" t="s">
        <v>3055</v>
      </c>
      <c r="J101" t="s">
        <v>217</v>
      </c>
      <c r="K101" t="s">
        <v>797</v>
      </c>
      <c r="L101" t="s">
        <v>3056</v>
      </c>
      <c r="M101" t="s">
        <v>3057</v>
      </c>
      <c r="N101" t="s">
        <v>170</v>
      </c>
      <c r="AI101" t="s">
        <v>3058</v>
      </c>
      <c r="AJ101" t="s">
        <v>3059</v>
      </c>
      <c r="AK101" t="s">
        <v>3060</v>
      </c>
      <c r="AL101">
        <v>84.5</v>
      </c>
      <c r="AN101">
        <v>2012</v>
      </c>
      <c r="AO101" t="s">
        <v>174</v>
      </c>
      <c r="AP101" t="s">
        <v>3061</v>
      </c>
      <c r="AQ101" t="s">
        <v>3059</v>
      </c>
      <c r="AR101" t="s">
        <v>1074</v>
      </c>
      <c r="AS101">
        <v>86.0</v>
      </c>
      <c r="AU101">
        <v>2014</v>
      </c>
      <c r="AV101" t="s">
        <v>170</v>
      </c>
      <c r="BC101" t="s">
        <v>174</v>
      </c>
      <c r="BD101" t="s">
        <v>3062</v>
      </c>
      <c r="BE101" t="s">
        <v>3063</v>
      </c>
      <c r="BF101" t="s">
        <v>1074</v>
      </c>
      <c r="BG101">
        <v>77.18</v>
      </c>
      <c r="BI101">
        <v>2017</v>
      </c>
      <c r="BJ101">
        <v>19</v>
      </c>
      <c r="BK101" t="s">
        <v>443</v>
      </c>
      <c r="BL101">
        <v>52</v>
      </c>
      <c r="BN101" t="s">
        <v>174</v>
      </c>
      <c r="BO101" t="s">
        <v>3064</v>
      </c>
      <c r="BP101" t="s">
        <v>3065</v>
      </c>
      <c r="BQ101" t="s">
        <v>442</v>
      </c>
      <c r="BR101">
        <v>76.68</v>
      </c>
      <c r="BT101">
        <v>2019</v>
      </c>
      <c r="BU101">
        <v>31</v>
      </c>
      <c r="BV101" t="s">
        <v>446</v>
      </c>
      <c r="BW101">
        <v>52</v>
      </c>
      <c r="BY101" t="s">
        <v>170</v>
      </c>
      <c r="CF101" t="s">
        <v>174</v>
      </c>
      <c r="CG101" t="s">
        <v>3066</v>
      </c>
      <c r="CH101" t="s">
        <v>3067</v>
      </c>
      <c r="CI101" t="s">
        <v>193</v>
      </c>
      <c r="CJ101">
        <v>2025</v>
      </c>
      <c r="CL101" t="s">
        <v>174</v>
      </c>
      <c r="CM101" t="s">
        <v>3068</v>
      </c>
      <c r="CN101" t="s">
        <v>174</v>
      </c>
      <c r="CO101" t="s">
        <v>3069</v>
      </c>
      <c r="CP101" t="s">
        <v>3070</v>
      </c>
      <c r="CQ101" t="s">
        <v>174</v>
      </c>
      <c r="CR101">
        <v>4</v>
      </c>
      <c r="CS101">
        <v>0</v>
      </c>
      <c r="CT101">
        <v>0</v>
      </c>
      <c r="CU101" t="s">
        <v>3071</v>
      </c>
      <c r="CV101" t="s">
        <v>170</v>
      </c>
      <c r="CZ101" t="s">
        <v>170</v>
      </c>
      <c r="DC101" t="s">
        <v>3072</v>
      </c>
      <c r="DD101" t="s">
        <v>170</v>
      </c>
      <c r="DF101" t="s">
        <v>170</v>
      </c>
      <c r="DL101" t="s">
        <v>174</v>
      </c>
      <c r="DM101" t="s">
        <v>3073</v>
      </c>
      <c r="DN101" t="s">
        <v>170</v>
      </c>
      <c r="DP101" t="s">
        <v>3074</v>
      </c>
      <c r="DQ101" t="s">
        <v>202</v>
      </c>
      <c r="DR101" t="str">
        <f>HYPERLINK("https://nconnect.nicmar.ac.in/pdf/177_resume_1771492275.pdf/Y2FyZWVy","View Resume")</f>
        <v>0</v>
      </c>
      <c r="DS101" t="s">
        <v>292</v>
      </c>
    </row>
    <row r="102" spans="1:158">
      <c r="A102" t="s">
        <v>1062</v>
      </c>
      <c r="B102" t="s">
        <v>507</v>
      </c>
      <c r="C102" t="s">
        <v>212</v>
      </c>
      <c r="D102" t="s">
        <v>213</v>
      </c>
      <c r="E102" t="s">
        <v>3075</v>
      </c>
      <c r="F102" t="s">
        <v>3076</v>
      </c>
      <c r="G102">
        <v>9149459436</v>
      </c>
      <c r="H102" t="s">
        <v>164</v>
      </c>
      <c r="I102" t="s">
        <v>3077</v>
      </c>
      <c r="J102" t="s">
        <v>166</v>
      </c>
      <c r="K102" t="s">
        <v>3078</v>
      </c>
      <c r="L102" t="s">
        <v>3079</v>
      </c>
      <c r="M102" t="s">
        <v>3080</v>
      </c>
      <c r="N102" t="s">
        <v>170</v>
      </c>
      <c r="AI102" t="s">
        <v>3081</v>
      </c>
      <c r="AJ102" t="s">
        <v>3082</v>
      </c>
      <c r="AK102" t="s">
        <v>3083</v>
      </c>
      <c r="AL102">
        <v>63.4</v>
      </c>
      <c r="AN102">
        <v>2004</v>
      </c>
      <c r="AO102" t="s">
        <v>174</v>
      </c>
      <c r="AP102" t="s">
        <v>3084</v>
      </c>
      <c r="AQ102" t="s">
        <v>3082</v>
      </c>
      <c r="AR102" t="s">
        <v>3085</v>
      </c>
      <c r="AS102">
        <v>57</v>
      </c>
      <c r="AU102">
        <v>2006</v>
      </c>
      <c r="AV102" t="s">
        <v>170</v>
      </c>
      <c r="BC102" t="s">
        <v>174</v>
      </c>
      <c r="BD102" t="s">
        <v>3086</v>
      </c>
      <c r="BE102" t="s">
        <v>3086</v>
      </c>
      <c r="BF102" t="s">
        <v>485</v>
      </c>
      <c r="BG102">
        <v>72.8</v>
      </c>
      <c r="BH102">
        <v>7.28</v>
      </c>
      <c r="BI102">
        <v>2011</v>
      </c>
      <c r="BJ102">
        <v>2</v>
      </c>
      <c r="BL102">
        <v>9</v>
      </c>
      <c r="BN102" t="s">
        <v>174</v>
      </c>
      <c r="BO102" t="s">
        <v>3086</v>
      </c>
      <c r="BP102" t="s">
        <v>3086</v>
      </c>
      <c r="BQ102" t="s">
        <v>3087</v>
      </c>
      <c r="BR102">
        <v>78.0</v>
      </c>
      <c r="BS102">
        <v>7.8</v>
      </c>
      <c r="BT102">
        <v>2013</v>
      </c>
      <c r="BU102">
        <v>14</v>
      </c>
      <c r="BW102">
        <v>7</v>
      </c>
      <c r="BY102" t="s">
        <v>170</v>
      </c>
      <c r="BZ102" t="s">
        <v>3088</v>
      </c>
      <c r="CA102" t="s">
        <v>3089</v>
      </c>
      <c r="CB102" t="s">
        <v>3090</v>
      </c>
      <c r="CF102" t="s">
        <v>174</v>
      </c>
      <c r="CG102" t="s">
        <v>3091</v>
      </c>
      <c r="CH102" t="s">
        <v>3086</v>
      </c>
      <c r="CI102" t="s">
        <v>193</v>
      </c>
      <c r="CJ102">
        <v>2021</v>
      </c>
      <c r="CL102" t="s">
        <v>174</v>
      </c>
      <c r="CN102" t="s">
        <v>170</v>
      </c>
      <c r="CP102" t="s">
        <v>3092</v>
      </c>
      <c r="CQ102" t="s">
        <v>174</v>
      </c>
      <c r="CR102">
        <v>3</v>
      </c>
      <c r="CS102">
        <v>8</v>
      </c>
      <c r="CT102">
        <v>11</v>
      </c>
      <c r="CU102" t="s">
        <v>3093</v>
      </c>
      <c r="CV102" t="s">
        <v>170</v>
      </c>
      <c r="CZ102" t="s">
        <v>170</v>
      </c>
      <c r="DC102" t="s">
        <v>3094</v>
      </c>
      <c r="DD102" t="s">
        <v>174</v>
      </c>
      <c r="DE102" t="s">
        <v>3095</v>
      </c>
      <c r="DF102" t="s">
        <v>170</v>
      </c>
      <c r="DL102" t="s">
        <v>170</v>
      </c>
      <c r="DN102" t="s">
        <v>174</v>
      </c>
      <c r="DO102" t="s">
        <v>3096</v>
      </c>
      <c r="DP102" t="s">
        <v>3097</v>
      </c>
      <c r="DQ102" t="s">
        <v>202</v>
      </c>
      <c r="DR102" t="str">
        <f>HYPERLINK("https://nconnect.nicmar.ac.in/pdf/180_resume_1771492644.pdf/Y2FyZWVy","View Resume")</f>
        <v>0</v>
      </c>
      <c r="DS102" t="s">
        <v>3098</v>
      </c>
      <c r="DT102" t="s">
        <v>3099</v>
      </c>
      <c r="DU102" t="s">
        <v>3100</v>
      </c>
      <c r="DV102" t="s">
        <v>1687</v>
      </c>
      <c r="DW102" t="s">
        <v>246</v>
      </c>
      <c r="DX102" t="s">
        <v>418</v>
      </c>
      <c r="DY102" t="s">
        <v>209</v>
      </c>
      <c r="DZ102" t="s">
        <v>419</v>
      </c>
      <c r="EA102" t="s">
        <v>3101</v>
      </c>
      <c r="EB102" t="s">
        <v>351</v>
      </c>
      <c r="EC102" t="s">
        <v>3102</v>
      </c>
      <c r="ED102" t="s">
        <v>246</v>
      </c>
      <c r="EE102" t="s">
        <v>907</v>
      </c>
      <c r="EF102" t="s">
        <v>905</v>
      </c>
      <c r="EG102" t="s">
        <v>419</v>
      </c>
      <c r="EH102" t="s">
        <v>3103</v>
      </c>
      <c r="EI102" t="s">
        <v>3104</v>
      </c>
      <c r="EJ102" t="s">
        <v>3105</v>
      </c>
      <c r="EK102" t="s">
        <v>246</v>
      </c>
      <c r="EL102" t="s">
        <v>905</v>
      </c>
      <c r="EM102" t="s">
        <v>423</v>
      </c>
      <c r="EN102" t="s">
        <v>265</v>
      </c>
      <c r="EO102" t="s">
        <v>3106</v>
      </c>
      <c r="EP102" t="s">
        <v>351</v>
      </c>
      <c r="EQ102" t="s">
        <v>3102</v>
      </c>
      <c r="ER102" t="s">
        <v>246</v>
      </c>
      <c r="ES102" t="s">
        <v>3107</v>
      </c>
      <c r="ET102" t="s">
        <v>907</v>
      </c>
      <c r="EU102" t="s">
        <v>265</v>
      </c>
      <c r="EV102" t="s">
        <v>1739</v>
      </c>
      <c r="EW102" t="s">
        <v>211</v>
      </c>
      <c r="EX102" t="s">
        <v>3108</v>
      </c>
      <c r="EY102" t="s">
        <v>246</v>
      </c>
      <c r="EZ102" t="s">
        <v>3109</v>
      </c>
      <c r="FA102" t="s">
        <v>1584</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1074</v>
      </c>
      <c r="AS103">
        <v>77.2</v>
      </c>
      <c r="AU103">
        <v>2010</v>
      </c>
      <c r="AV103" t="s">
        <v>170</v>
      </c>
      <c r="BC103" t="s">
        <v>174</v>
      </c>
      <c r="BD103" t="s">
        <v>2332</v>
      </c>
      <c r="BE103" t="s">
        <v>3121</v>
      </c>
      <c r="BF103" t="s">
        <v>2384</v>
      </c>
      <c r="BG103">
        <v>68</v>
      </c>
      <c r="BI103">
        <v>2014</v>
      </c>
      <c r="BJ103">
        <v>19</v>
      </c>
      <c r="BK103" t="s">
        <v>443</v>
      </c>
      <c r="BL103">
        <v>53</v>
      </c>
      <c r="BM103" t="s">
        <v>442</v>
      </c>
      <c r="BN103" t="s">
        <v>174</v>
      </c>
      <c r="BO103" t="s">
        <v>2332</v>
      </c>
      <c r="BP103" t="s">
        <v>3121</v>
      </c>
      <c r="BQ103" t="s">
        <v>442</v>
      </c>
      <c r="BR103">
        <v>73</v>
      </c>
      <c r="BT103">
        <v>2016</v>
      </c>
      <c r="BU103">
        <v>31</v>
      </c>
      <c r="BV103" t="s">
        <v>446</v>
      </c>
      <c r="BW103">
        <v>53</v>
      </c>
      <c r="BX103" t="s">
        <v>442</v>
      </c>
      <c r="BY103" t="s">
        <v>170</v>
      </c>
      <c r="CF103" t="s">
        <v>174</v>
      </c>
      <c r="CG103" t="s">
        <v>3122</v>
      </c>
      <c r="CH103" t="s">
        <v>2332</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3097</v>
      </c>
      <c r="DQ103" t="str">
        <f>HYPERLINK("https://nconnect.nicmar.ac.in/storage/profile/6996cb75ec6c3.png","Download")</f>
        <v>0</v>
      </c>
      <c r="DR103" t="str">
        <f>HYPERLINK("https://nconnect.nicmar.ac.in/pdf/170_resume_1771492537.pdf/Y2FyZWVy","View Resume")</f>
        <v>0</v>
      </c>
      <c r="DS103" t="s">
        <v>419</v>
      </c>
      <c r="DT103" t="s">
        <v>3132</v>
      </c>
      <c r="DU103" t="s">
        <v>211</v>
      </c>
      <c r="DV103" t="s">
        <v>1629</v>
      </c>
      <c r="DW103" t="s">
        <v>246</v>
      </c>
      <c r="DX103" t="s">
        <v>2757</v>
      </c>
      <c r="DY103" t="s">
        <v>3133</v>
      </c>
      <c r="DZ103" t="s">
        <v>419</v>
      </c>
    </row>
    <row r="104" spans="1:158">
      <c r="A104" t="s">
        <v>210</v>
      </c>
      <c r="B104" t="s">
        <v>211</v>
      </c>
      <c r="C104" t="s">
        <v>212</v>
      </c>
      <c r="D104" t="s">
        <v>213</v>
      </c>
      <c r="E104" t="s">
        <v>3075</v>
      </c>
      <c r="F104" t="s">
        <v>3076</v>
      </c>
      <c r="G104">
        <v>9149459436</v>
      </c>
      <c r="H104" t="s">
        <v>164</v>
      </c>
      <c r="I104" t="s">
        <v>3077</v>
      </c>
      <c r="J104" t="s">
        <v>166</v>
      </c>
      <c r="K104" t="s">
        <v>3078</v>
      </c>
      <c r="L104" t="s">
        <v>3079</v>
      </c>
      <c r="M104" t="s">
        <v>3080</v>
      </c>
      <c r="N104" t="s">
        <v>170</v>
      </c>
      <c r="AI104" t="s">
        <v>3081</v>
      </c>
      <c r="AJ104" t="s">
        <v>3082</v>
      </c>
      <c r="AK104" t="s">
        <v>3083</v>
      </c>
      <c r="AL104">
        <v>63.4</v>
      </c>
      <c r="AN104">
        <v>2004</v>
      </c>
      <c r="AO104" t="s">
        <v>174</v>
      </c>
      <c r="AP104" t="s">
        <v>3084</v>
      </c>
      <c r="AQ104" t="s">
        <v>3082</v>
      </c>
      <c r="AR104" t="s">
        <v>3085</v>
      </c>
      <c r="AS104">
        <v>57</v>
      </c>
      <c r="AU104">
        <v>2006</v>
      </c>
      <c r="AV104" t="s">
        <v>170</v>
      </c>
      <c r="BC104" t="s">
        <v>174</v>
      </c>
      <c r="BD104" t="s">
        <v>3086</v>
      </c>
      <c r="BE104" t="s">
        <v>3086</v>
      </c>
      <c r="BF104" t="s">
        <v>485</v>
      </c>
      <c r="BG104">
        <v>72.8</v>
      </c>
      <c r="BH104">
        <v>7.28</v>
      </c>
      <c r="BI104">
        <v>2011</v>
      </c>
      <c r="BJ104">
        <v>2</v>
      </c>
      <c r="BL104">
        <v>9</v>
      </c>
      <c r="BN104" t="s">
        <v>174</v>
      </c>
      <c r="BO104" t="s">
        <v>3086</v>
      </c>
      <c r="BP104" t="s">
        <v>3086</v>
      </c>
      <c r="BQ104" t="s">
        <v>3087</v>
      </c>
      <c r="BR104">
        <v>78.0</v>
      </c>
      <c r="BS104">
        <v>7.8</v>
      </c>
      <c r="BT104">
        <v>2013</v>
      </c>
      <c r="BU104">
        <v>14</v>
      </c>
      <c r="BW104">
        <v>7</v>
      </c>
      <c r="BY104" t="s">
        <v>170</v>
      </c>
      <c r="BZ104" t="s">
        <v>3088</v>
      </c>
      <c r="CA104" t="s">
        <v>3089</v>
      </c>
      <c r="CB104" t="s">
        <v>3090</v>
      </c>
      <c r="CF104" t="s">
        <v>174</v>
      </c>
      <c r="CG104" t="s">
        <v>3091</v>
      </c>
      <c r="CH104" t="s">
        <v>3086</v>
      </c>
      <c r="CI104" t="s">
        <v>193</v>
      </c>
      <c r="CJ104">
        <v>2021</v>
      </c>
      <c r="CL104" t="s">
        <v>174</v>
      </c>
      <c r="CN104" t="s">
        <v>170</v>
      </c>
      <c r="CP104" t="s">
        <v>3092</v>
      </c>
      <c r="CQ104" t="s">
        <v>174</v>
      </c>
      <c r="CR104">
        <v>3</v>
      </c>
      <c r="CS104">
        <v>8</v>
      </c>
      <c r="CT104">
        <v>11</v>
      </c>
      <c r="CU104" t="s">
        <v>3093</v>
      </c>
      <c r="CV104" t="s">
        <v>170</v>
      </c>
      <c r="CZ104" t="s">
        <v>170</v>
      </c>
      <c r="DC104" t="s">
        <v>3094</v>
      </c>
      <c r="DD104" t="s">
        <v>174</v>
      </c>
      <c r="DE104" t="s">
        <v>3095</v>
      </c>
      <c r="DF104" t="s">
        <v>170</v>
      </c>
      <c r="DL104" t="s">
        <v>170</v>
      </c>
      <c r="DN104" t="s">
        <v>174</v>
      </c>
      <c r="DO104" t="s">
        <v>3096</v>
      </c>
      <c r="DP104" t="s">
        <v>3134</v>
      </c>
      <c r="DQ104" t="s">
        <v>202</v>
      </c>
      <c r="DR104" t="str">
        <f>HYPERLINK("https://nconnect.nicmar.ac.in/pdf/180_resume_1771492644.pdf/Y2FyZWVy","View Resume")</f>
        <v>0</v>
      </c>
      <c r="DS104" t="s">
        <v>3098</v>
      </c>
      <c r="DT104" t="s">
        <v>3099</v>
      </c>
      <c r="DU104" t="s">
        <v>3100</v>
      </c>
      <c r="DV104" t="s">
        <v>1687</v>
      </c>
      <c r="DW104" t="s">
        <v>246</v>
      </c>
      <c r="DX104" t="s">
        <v>418</v>
      </c>
      <c r="DY104" t="s">
        <v>209</v>
      </c>
      <c r="DZ104" t="s">
        <v>419</v>
      </c>
      <c r="EA104" t="s">
        <v>3101</v>
      </c>
      <c r="EB104" t="s">
        <v>351</v>
      </c>
      <c r="EC104" t="s">
        <v>3102</v>
      </c>
      <c r="ED104" t="s">
        <v>246</v>
      </c>
      <c r="EE104" t="s">
        <v>907</v>
      </c>
      <c r="EF104" t="s">
        <v>905</v>
      </c>
      <c r="EG104" t="s">
        <v>419</v>
      </c>
      <c r="EH104" t="s">
        <v>3103</v>
      </c>
      <c r="EI104" t="s">
        <v>3104</v>
      </c>
      <c r="EJ104" t="s">
        <v>3105</v>
      </c>
      <c r="EK104" t="s">
        <v>246</v>
      </c>
      <c r="EL104" t="s">
        <v>905</v>
      </c>
      <c r="EM104" t="s">
        <v>423</v>
      </c>
      <c r="EN104" t="s">
        <v>265</v>
      </c>
      <c r="EO104" t="s">
        <v>3106</v>
      </c>
      <c r="EP104" t="s">
        <v>351</v>
      </c>
      <c r="EQ104" t="s">
        <v>3102</v>
      </c>
      <c r="ER104" t="s">
        <v>246</v>
      </c>
      <c r="ES104" t="s">
        <v>3107</v>
      </c>
      <c r="ET104" t="s">
        <v>907</v>
      </c>
      <c r="EU104" t="s">
        <v>265</v>
      </c>
      <c r="EV104" t="s">
        <v>1739</v>
      </c>
      <c r="EW104" t="s">
        <v>211</v>
      </c>
      <c r="EX104" t="s">
        <v>3108</v>
      </c>
      <c r="EY104" t="s">
        <v>246</v>
      </c>
      <c r="EZ104" t="s">
        <v>3109</v>
      </c>
      <c r="FA104" t="s">
        <v>1584</v>
      </c>
      <c r="FB104" t="s">
        <v>3110</v>
      </c>
    </row>
    <row r="105" spans="1:158">
      <c r="A105" t="s">
        <v>2250</v>
      </c>
      <c r="B105" t="s">
        <v>159</v>
      </c>
      <c r="C105" t="s">
        <v>212</v>
      </c>
      <c r="D105" t="s">
        <v>2251</v>
      </c>
      <c r="E105" t="s">
        <v>3075</v>
      </c>
      <c r="F105" t="s">
        <v>3076</v>
      </c>
      <c r="G105">
        <v>9149459436</v>
      </c>
      <c r="H105" t="s">
        <v>164</v>
      </c>
      <c r="I105" t="s">
        <v>3077</v>
      </c>
      <c r="J105" t="s">
        <v>166</v>
      </c>
      <c r="K105" t="s">
        <v>3078</v>
      </c>
      <c r="L105" t="s">
        <v>3079</v>
      </c>
      <c r="M105" t="s">
        <v>3080</v>
      </c>
      <c r="N105" t="s">
        <v>170</v>
      </c>
      <c r="AI105" t="s">
        <v>3081</v>
      </c>
      <c r="AJ105" t="s">
        <v>3082</v>
      </c>
      <c r="AK105" t="s">
        <v>3083</v>
      </c>
      <c r="AL105">
        <v>63.4</v>
      </c>
      <c r="AN105">
        <v>2004</v>
      </c>
      <c r="AO105" t="s">
        <v>174</v>
      </c>
      <c r="AP105" t="s">
        <v>3084</v>
      </c>
      <c r="AQ105" t="s">
        <v>3082</v>
      </c>
      <c r="AR105" t="s">
        <v>3085</v>
      </c>
      <c r="AS105">
        <v>57</v>
      </c>
      <c r="AU105">
        <v>2006</v>
      </c>
      <c r="AV105" t="s">
        <v>170</v>
      </c>
      <c r="BC105" t="s">
        <v>174</v>
      </c>
      <c r="BD105" t="s">
        <v>3086</v>
      </c>
      <c r="BE105" t="s">
        <v>3086</v>
      </c>
      <c r="BF105" t="s">
        <v>485</v>
      </c>
      <c r="BG105">
        <v>72.8</v>
      </c>
      <c r="BH105">
        <v>7.28</v>
      </c>
      <c r="BI105">
        <v>2011</v>
      </c>
      <c r="BJ105">
        <v>2</v>
      </c>
      <c r="BL105">
        <v>9</v>
      </c>
      <c r="BN105" t="s">
        <v>174</v>
      </c>
      <c r="BO105" t="s">
        <v>3086</v>
      </c>
      <c r="BP105" t="s">
        <v>3086</v>
      </c>
      <c r="BQ105" t="s">
        <v>3087</v>
      </c>
      <c r="BR105">
        <v>78.0</v>
      </c>
      <c r="BS105">
        <v>7.8</v>
      </c>
      <c r="BT105">
        <v>2013</v>
      </c>
      <c r="BU105">
        <v>14</v>
      </c>
      <c r="BW105">
        <v>7</v>
      </c>
      <c r="BY105" t="s">
        <v>170</v>
      </c>
      <c r="BZ105" t="s">
        <v>3088</v>
      </c>
      <c r="CA105" t="s">
        <v>3089</v>
      </c>
      <c r="CB105" t="s">
        <v>3090</v>
      </c>
      <c r="CF105" t="s">
        <v>174</v>
      </c>
      <c r="CG105" t="s">
        <v>3091</v>
      </c>
      <c r="CH105" t="s">
        <v>3086</v>
      </c>
      <c r="CI105" t="s">
        <v>193</v>
      </c>
      <c r="CJ105">
        <v>2021</v>
      </c>
      <c r="CL105" t="s">
        <v>174</v>
      </c>
      <c r="CN105" t="s">
        <v>170</v>
      </c>
      <c r="CP105" t="s">
        <v>3092</v>
      </c>
      <c r="CQ105" t="s">
        <v>174</v>
      </c>
      <c r="CR105">
        <v>3</v>
      </c>
      <c r="CS105">
        <v>8</v>
      </c>
      <c r="CT105">
        <v>11</v>
      </c>
      <c r="CU105" t="s">
        <v>3093</v>
      </c>
      <c r="CV105" t="s">
        <v>170</v>
      </c>
      <c r="CZ105" t="s">
        <v>170</v>
      </c>
      <c r="DC105" t="s">
        <v>3094</v>
      </c>
      <c r="DD105" t="s">
        <v>174</v>
      </c>
      <c r="DE105" t="s">
        <v>3095</v>
      </c>
      <c r="DF105" t="s">
        <v>170</v>
      </c>
      <c r="DL105" t="s">
        <v>170</v>
      </c>
      <c r="DN105" t="s">
        <v>174</v>
      </c>
      <c r="DO105" t="s">
        <v>3096</v>
      </c>
      <c r="DP105" t="s">
        <v>3134</v>
      </c>
      <c r="DQ105" t="s">
        <v>202</v>
      </c>
      <c r="DR105" t="str">
        <f>HYPERLINK("https://nconnect.nicmar.ac.in/pdf/180_resume_1771492644.pdf/Y2FyZWVy","View Resume")</f>
        <v>0</v>
      </c>
      <c r="DS105" t="s">
        <v>3098</v>
      </c>
      <c r="DT105" t="s">
        <v>3099</v>
      </c>
      <c r="DU105" t="s">
        <v>3100</v>
      </c>
      <c r="DV105" t="s">
        <v>1687</v>
      </c>
      <c r="DW105" t="s">
        <v>246</v>
      </c>
      <c r="DX105" t="s">
        <v>418</v>
      </c>
      <c r="DY105" t="s">
        <v>209</v>
      </c>
      <c r="DZ105" t="s">
        <v>419</v>
      </c>
      <c r="EA105" t="s">
        <v>3101</v>
      </c>
      <c r="EB105" t="s">
        <v>351</v>
      </c>
      <c r="EC105" t="s">
        <v>3102</v>
      </c>
      <c r="ED105" t="s">
        <v>246</v>
      </c>
      <c r="EE105" t="s">
        <v>907</v>
      </c>
      <c r="EF105" t="s">
        <v>905</v>
      </c>
      <c r="EG105" t="s">
        <v>419</v>
      </c>
      <c r="EH105" t="s">
        <v>3103</v>
      </c>
      <c r="EI105" t="s">
        <v>3104</v>
      </c>
      <c r="EJ105" t="s">
        <v>3105</v>
      </c>
      <c r="EK105" t="s">
        <v>246</v>
      </c>
      <c r="EL105" t="s">
        <v>905</v>
      </c>
      <c r="EM105" t="s">
        <v>423</v>
      </c>
      <c r="EN105" t="s">
        <v>265</v>
      </c>
      <c r="EO105" t="s">
        <v>3106</v>
      </c>
      <c r="EP105" t="s">
        <v>351</v>
      </c>
      <c r="EQ105" t="s">
        <v>3102</v>
      </c>
      <c r="ER105" t="s">
        <v>246</v>
      </c>
      <c r="ES105" t="s">
        <v>3107</v>
      </c>
      <c r="ET105" t="s">
        <v>907</v>
      </c>
      <c r="EU105" t="s">
        <v>265</v>
      </c>
      <c r="EV105" t="s">
        <v>1739</v>
      </c>
      <c r="EW105" t="s">
        <v>211</v>
      </c>
      <c r="EX105" t="s">
        <v>3108</v>
      </c>
      <c r="EY105" t="s">
        <v>246</v>
      </c>
      <c r="EZ105" t="s">
        <v>3109</v>
      </c>
      <c r="FA105" t="s">
        <v>1584</v>
      </c>
      <c r="FB105" t="s">
        <v>3110</v>
      </c>
    </row>
    <row r="106" spans="1:158">
      <c r="A106" t="s">
        <v>2493</v>
      </c>
      <c r="B106" t="s">
        <v>507</v>
      </c>
      <c r="C106" t="s">
        <v>160</v>
      </c>
      <c r="D106" t="s">
        <v>2494</v>
      </c>
      <c r="E106" t="s">
        <v>3075</v>
      </c>
      <c r="F106" t="s">
        <v>3076</v>
      </c>
      <c r="G106">
        <v>9149459436</v>
      </c>
      <c r="H106" t="s">
        <v>164</v>
      </c>
      <c r="I106" t="s">
        <v>3077</v>
      </c>
      <c r="J106" t="s">
        <v>166</v>
      </c>
      <c r="K106" t="s">
        <v>3078</v>
      </c>
      <c r="L106" t="s">
        <v>3079</v>
      </c>
      <c r="M106" t="s">
        <v>3080</v>
      </c>
      <c r="N106" t="s">
        <v>170</v>
      </c>
      <c r="AI106" t="s">
        <v>3081</v>
      </c>
      <c r="AJ106" t="s">
        <v>3082</v>
      </c>
      <c r="AK106" t="s">
        <v>3083</v>
      </c>
      <c r="AL106">
        <v>63.4</v>
      </c>
      <c r="AN106">
        <v>2004</v>
      </c>
      <c r="AO106" t="s">
        <v>174</v>
      </c>
      <c r="AP106" t="s">
        <v>3084</v>
      </c>
      <c r="AQ106" t="s">
        <v>3082</v>
      </c>
      <c r="AR106" t="s">
        <v>3085</v>
      </c>
      <c r="AS106">
        <v>57</v>
      </c>
      <c r="AU106">
        <v>2006</v>
      </c>
      <c r="AV106" t="s">
        <v>170</v>
      </c>
      <c r="BC106" t="s">
        <v>174</v>
      </c>
      <c r="BD106" t="s">
        <v>3086</v>
      </c>
      <c r="BE106" t="s">
        <v>3086</v>
      </c>
      <c r="BF106" t="s">
        <v>485</v>
      </c>
      <c r="BG106">
        <v>72.8</v>
      </c>
      <c r="BH106">
        <v>7.28</v>
      </c>
      <c r="BI106">
        <v>2011</v>
      </c>
      <c r="BJ106">
        <v>2</v>
      </c>
      <c r="BL106">
        <v>9</v>
      </c>
      <c r="BN106" t="s">
        <v>174</v>
      </c>
      <c r="BO106" t="s">
        <v>3086</v>
      </c>
      <c r="BP106" t="s">
        <v>3086</v>
      </c>
      <c r="BQ106" t="s">
        <v>3087</v>
      </c>
      <c r="BR106">
        <v>78.0</v>
      </c>
      <c r="BS106">
        <v>7.8</v>
      </c>
      <c r="BT106">
        <v>2013</v>
      </c>
      <c r="BU106">
        <v>14</v>
      </c>
      <c r="BW106">
        <v>7</v>
      </c>
      <c r="BY106" t="s">
        <v>170</v>
      </c>
      <c r="BZ106" t="s">
        <v>3088</v>
      </c>
      <c r="CA106" t="s">
        <v>3089</v>
      </c>
      <c r="CB106" t="s">
        <v>3090</v>
      </c>
      <c r="CF106" t="s">
        <v>174</v>
      </c>
      <c r="CG106" t="s">
        <v>3091</v>
      </c>
      <c r="CH106" t="s">
        <v>3086</v>
      </c>
      <c r="CI106" t="s">
        <v>193</v>
      </c>
      <c r="CJ106">
        <v>2021</v>
      </c>
      <c r="CL106" t="s">
        <v>174</v>
      </c>
      <c r="CN106" t="s">
        <v>170</v>
      </c>
      <c r="CP106" t="s">
        <v>3092</v>
      </c>
      <c r="CQ106" t="s">
        <v>174</v>
      </c>
      <c r="CR106">
        <v>3</v>
      </c>
      <c r="CS106">
        <v>8</v>
      </c>
      <c r="CT106">
        <v>11</v>
      </c>
      <c r="CU106" t="s">
        <v>3093</v>
      </c>
      <c r="CV106" t="s">
        <v>170</v>
      </c>
      <c r="CZ106" t="s">
        <v>170</v>
      </c>
      <c r="DC106" t="s">
        <v>3094</v>
      </c>
      <c r="DD106" t="s">
        <v>174</v>
      </c>
      <c r="DE106" t="s">
        <v>3095</v>
      </c>
      <c r="DF106" t="s">
        <v>170</v>
      </c>
      <c r="DL106" t="s">
        <v>170</v>
      </c>
      <c r="DN106" t="s">
        <v>174</v>
      </c>
      <c r="DO106" t="s">
        <v>3096</v>
      </c>
      <c r="DP106" t="s">
        <v>3134</v>
      </c>
      <c r="DQ106" t="s">
        <v>202</v>
      </c>
      <c r="DR106" t="str">
        <f>HYPERLINK("https://nconnect.nicmar.ac.in/pdf/180_resume_1771492644.pdf/Y2FyZWVy","View Resume")</f>
        <v>0</v>
      </c>
      <c r="DS106" t="s">
        <v>3098</v>
      </c>
      <c r="DT106" t="s">
        <v>3099</v>
      </c>
      <c r="DU106" t="s">
        <v>3100</v>
      </c>
      <c r="DV106" t="s">
        <v>1687</v>
      </c>
      <c r="DW106" t="s">
        <v>246</v>
      </c>
      <c r="DX106" t="s">
        <v>418</v>
      </c>
      <c r="DY106" t="s">
        <v>209</v>
      </c>
      <c r="DZ106" t="s">
        <v>419</v>
      </c>
      <c r="EA106" t="s">
        <v>3101</v>
      </c>
      <c r="EB106" t="s">
        <v>351</v>
      </c>
      <c r="EC106" t="s">
        <v>3102</v>
      </c>
      <c r="ED106" t="s">
        <v>246</v>
      </c>
      <c r="EE106" t="s">
        <v>907</v>
      </c>
      <c r="EF106" t="s">
        <v>905</v>
      </c>
      <c r="EG106" t="s">
        <v>419</v>
      </c>
      <c r="EH106" t="s">
        <v>3103</v>
      </c>
      <c r="EI106" t="s">
        <v>3104</v>
      </c>
      <c r="EJ106" t="s">
        <v>3105</v>
      </c>
      <c r="EK106" t="s">
        <v>246</v>
      </c>
      <c r="EL106" t="s">
        <v>905</v>
      </c>
      <c r="EM106" t="s">
        <v>423</v>
      </c>
      <c r="EN106" t="s">
        <v>265</v>
      </c>
      <c r="EO106" t="s">
        <v>3106</v>
      </c>
      <c r="EP106" t="s">
        <v>351</v>
      </c>
      <c r="EQ106" t="s">
        <v>3102</v>
      </c>
      <c r="ER106" t="s">
        <v>246</v>
      </c>
      <c r="ES106" t="s">
        <v>3107</v>
      </c>
      <c r="ET106" t="s">
        <v>907</v>
      </c>
      <c r="EU106" t="s">
        <v>265</v>
      </c>
      <c r="EV106" t="s">
        <v>1739</v>
      </c>
      <c r="EW106" t="s">
        <v>211</v>
      </c>
      <c r="EX106" t="s">
        <v>3108</v>
      </c>
      <c r="EY106" t="s">
        <v>246</v>
      </c>
      <c r="EZ106" t="s">
        <v>3109</v>
      </c>
      <c r="FA106" t="s">
        <v>1584</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1607</v>
      </c>
      <c r="AS107">
        <v>59</v>
      </c>
      <c r="AU107">
        <v>2007</v>
      </c>
      <c r="AV107" t="s">
        <v>170</v>
      </c>
      <c r="BC107" t="s">
        <v>174</v>
      </c>
      <c r="BD107" t="s">
        <v>3145</v>
      </c>
      <c r="BE107" t="s">
        <v>3146</v>
      </c>
      <c r="BF107" t="s">
        <v>1607</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2690</v>
      </c>
      <c r="DT107" t="s">
        <v>3160</v>
      </c>
      <c r="DU107" t="s">
        <v>211</v>
      </c>
      <c r="DV107" t="s">
        <v>3161</v>
      </c>
      <c r="DW107" t="s">
        <v>246</v>
      </c>
      <c r="DX107" t="s">
        <v>3162</v>
      </c>
      <c r="DY107" t="s">
        <v>209</v>
      </c>
      <c r="DZ107" t="s">
        <v>2690</v>
      </c>
    </row>
    <row r="108" spans="1:158">
      <c r="A108" t="s">
        <v>506</v>
      </c>
      <c r="B108" t="s">
        <v>507</v>
      </c>
      <c r="C108" t="s">
        <v>267</v>
      </c>
      <c r="D108" t="s">
        <v>508</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1608</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2712</v>
      </c>
      <c r="BW108">
        <v>23</v>
      </c>
      <c r="BY108" t="s">
        <v>170</v>
      </c>
      <c r="CF108" t="s">
        <v>174</v>
      </c>
      <c r="CG108" t="s">
        <v>2715</v>
      </c>
      <c r="CH108" t="s">
        <v>3181</v>
      </c>
      <c r="CI108" t="s">
        <v>193</v>
      </c>
      <c r="CJ108">
        <v>2023</v>
      </c>
      <c r="CL108" t="s">
        <v>174</v>
      </c>
      <c r="CM108" t="s">
        <v>3182</v>
      </c>
      <c r="CN108" t="s">
        <v>174</v>
      </c>
      <c r="CO108" t="s">
        <v>3183</v>
      </c>
      <c r="CP108" t="s">
        <v>611</v>
      </c>
      <c r="CQ108" t="s">
        <v>174</v>
      </c>
      <c r="CR108">
        <v>0</v>
      </c>
      <c r="CS108">
        <v>0</v>
      </c>
      <c r="CT108">
        <v>25</v>
      </c>
      <c r="CU108" t="s">
        <v>3184</v>
      </c>
      <c r="CV108" t="s">
        <v>170</v>
      </c>
      <c r="CZ108" t="s">
        <v>174</v>
      </c>
      <c r="DA108" t="s">
        <v>3185</v>
      </c>
      <c r="DB108" t="s">
        <v>3186</v>
      </c>
      <c r="DC108" t="s">
        <v>3187</v>
      </c>
      <c r="DD108" t="s">
        <v>174</v>
      </c>
      <c r="DE108" t="s">
        <v>3188</v>
      </c>
      <c r="DF108" t="s">
        <v>174</v>
      </c>
      <c r="DG108" t="s">
        <v>1975</v>
      </c>
      <c r="DH108" t="s">
        <v>1975</v>
      </c>
      <c r="DI108" t="s">
        <v>1975</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1807</v>
      </c>
      <c r="EF108" t="s">
        <v>1386</v>
      </c>
      <c r="EG108" t="s">
        <v>2690</v>
      </c>
      <c r="EH108" t="s">
        <v>3198</v>
      </c>
      <c r="EI108" t="s">
        <v>255</v>
      </c>
      <c r="EJ108" t="s">
        <v>3199</v>
      </c>
      <c r="EK108" t="s">
        <v>246</v>
      </c>
      <c r="EL108" t="s">
        <v>427</v>
      </c>
      <c r="EM108" t="s">
        <v>1807</v>
      </c>
      <c r="EN108" t="s">
        <v>1682</v>
      </c>
      <c r="EO108" t="s">
        <v>3200</v>
      </c>
      <c r="EP108" t="s">
        <v>255</v>
      </c>
      <c r="EQ108" t="s">
        <v>3201</v>
      </c>
      <c r="ER108" t="s">
        <v>246</v>
      </c>
      <c r="ES108" t="s">
        <v>578</v>
      </c>
      <c r="ET108" t="s">
        <v>3202</v>
      </c>
      <c r="EU108" t="s">
        <v>870</v>
      </c>
    </row>
    <row r="109" spans="1:158">
      <c r="A109" t="s">
        <v>3203</v>
      </c>
      <c r="B109" t="s">
        <v>211</v>
      </c>
      <c r="C109" t="s">
        <v>160</v>
      </c>
      <c r="D109" t="s">
        <v>3204</v>
      </c>
      <c r="E109" t="s">
        <v>3075</v>
      </c>
      <c r="F109" t="s">
        <v>3076</v>
      </c>
      <c r="G109">
        <v>9149459436</v>
      </c>
      <c r="H109" t="s">
        <v>164</v>
      </c>
      <c r="I109" t="s">
        <v>3077</v>
      </c>
      <c r="J109" t="s">
        <v>166</v>
      </c>
      <c r="K109" t="s">
        <v>3078</v>
      </c>
      <c r="L109" t="s">
        <v>3079</v>
      </c>
      <c r="M109" t="s">
        <v>3080</v>
      </c>
      <c r="N109" t="s">
        <v>170</v>
      </c>
      <c r="AI109" t="s">
        <v>3081</v>
      </c>
      <c r="AJ109" t="s">
        <v>3082</v>
      </c>
      <c r="AK109" t="s">
        <v>3083</v>
      </c>
      <c r="AL109">
        <v>63.4</v>
      </c>
      <c r="AN109">
        <v>2004</v>
      </c>
      <c r="AO109" t="s">
        <v>174</v>
      </c>
      <c r="AP109" t="s">
        <v>3084</v>
      </c>
      <c r="AQ109" t="s">
        <v>3082</v>
      </c>
      <c r="AR109" t="s">
        <v>3085</v>
      </c>
      <c r="AS109">
        <v>57</v>
      </c>
      <c r="AU109">
        <v>2006</v>
      </c>
      <c r="AV109" t="s">
        <v>170</v>
      </c>
      <c r="BC109" t="s">
        <v>174</v>
      </c>
      <c r="BD109" t="s">
        <v>3086</v>
      </c>
      <c r="BE109" t="s">
        <v>3086</v>
      </c>
      <c r="BF109" t="s">
        <v>485</v>
      </c>
      <c r="BG109">
        <v>72.8</v>
      </c>
      <c r="BH109">
        <v>7.28</v>
      </c>
      <c r="BI109">
        <v>2011</v>
      </c>
      <c r="BJ109">
        <v>2</v>
      </c>
      <c r="BL109">
        <v>9</v>
      </c>
      <c r="BN109" t="s">
        <v>174</v>
      </c>
      <c r="BO109" t="s">
        <v>3086</v>
      </c>
      <c r="BP109" t="s">
        <v>3086</v>
      </c>
      <c r="BQ109" t="s">
        <v>3087</v>
      </c>
      <c r="BR109">
        <v>78.0</v>
      </c>
      <c r="BS109">
        <v>7.8</v>
      </c>
      <c r="BT109">
        <v>2013</v>
      </c>
      <c r="BU109">
        <v>14</v>
      </c>
      <c r="BW109">
        <v>7</v>
      </c>
      <c r="BY109" t="s">
        <v>170</v>
      </c>
      <c r="BZ109" t="s">
        <v>3088</v>
      </c>
      <c r="CA109" t="s">
        <v>3089</v>
      </c>
      <c r="CB109" t="s">
        <v>3090</v>
      </c>
      <c r="CF109" t="s">
        <v>174</v>
      </c>
      <c r="CG109" t="s">
        <v>3091</v>
      </c>
      <c r="CH109" t="s">
        <v>3086</v>
      </c>
      <c r="CI109" t="s">
        <v>193</v>
      </c>
      <c r="CJ109">
        <v>2021</v>
      </c>
      <c r="CL109" t="s">
        <v>174</v>
      </c>
      <c r="CN109" t="s">
        <v>170</v>
      </c>
      <c r="CP109" t="s">
        <v>3092</v>
      </c>
      <c r="CQ109" t="s">
        <v>174</v>
      </c>
      <c r="CR109">
        <v>3</v>
      </c>
      <c r="CS109">
        <v>8</v>
      </c>
      <c r="CT109">
        <v>11</v>
      </c>
      <c r="CU109" t="s">
        <v>3093</v>
      </c>
      <c r="CV109" t="s">
        <v>170</v>
      </c>
      <c r="CZ109" t="s">
        <v>170</v>
      </c>
      <c r="DC109" t="s">
        <v>3094</v>
      </c>
      <c r="DD109" t="s">
        <v>174</v>
      </c>
      <c r="DE109" t="s">
        <v>3095</v>
      </c>
      <c r="DF109" t="s">
        <v>170</v>
      </c>
      <c r="DL109" t="s">
        <v>170</v>
      </c>
      <c r="DN109" t="s">
        <v>174</v>
      </c>
      <c r="DO109" t="s">
        <v>3096</v>
      </c>
      <c r="DP109" t="s">
        <v>3205</v>
      </c>
      <c r="DQ109" t="s">
        <v>202</v>
      </c>
      <c r="DR109" t="str">
        <f>HYPERLINK("https://nconnect.nicmar.ac.in/pdf/180_resume_1771492644.pdf/Y2FyZWVy","View Resume")</f>
        <v>0</v>
      </c>
      <c r="DS109" t="s">
        <v>3098</v>
      </c>
      <c r="DT109" t="s">
        <v>3099</v>
      </c>
      <c r="DU109" t="s">
        <v>3100</v>
      </c>
      <c r="DV109" t="s">
        <v>1687</v>
      </c>
      <c r="DW109" t="s">
        <v>246</v>
      </c>
      <c r="DX109" t="s">
        <v>418</v>
      </c>
      <c r="DY109" t="s">
        <v>209</v>
      </c>
      <c r="DZ109" t="s">
        <v>419</v>
      </c>
      <c r="EA109" t="s">
        <v>3101</v>
      </c>
      <c r="EB109" t="s">
        <v>351</v>
      </c>
      <c r="EC109" t="s">
        <v>3102</v>
      </c>
      <c r="ED109" t="s">
        <v>246</v>
      </c>
      <c r="EE109" t="s">
        <v>907</v>
      </c>
      <c r="EF109" t="s">
        <v>905</v>
      </c>
      <c r="EG109" t="s">
        <v>419</v>
      </c>
      <c r="EH109" t="s">
        <v>3103</v>
      </c>
      <c r="EI109" t="s">
        <v>3104</v>
      </c>
      <c r="EJ109" t="s">
        <v>3105</v>
      </c>
      <c r="EK109" t="s">
        <v>246</v>
      </c>
      <c r="EL109" t="s">
        <v>905</v>
      </c>
      <c r="EM109" t="s">
        <v>423</v>
      </c>
      <c r="EN109" t="s">
        <v>265</v>
      </c>
      <c r="EO109" t="s">
        <v>3106</v>
      </c>
      <c r="EP109" t="s">
        <v>351</v>
      </c>
      <c r="EQ109" t="s">
        <v>3102</v>
      </c>
      <c r="ER109" t="s">
        <v>246</v>
      </c>
      <c r="ES109" t="s">
        <v>3107</v>
      </c>
      <c r="ET109" t="s">
        <v>907</v>
      </c>
      <c r="EU109" t="s">
        <v>265</v>
      </c>
      <c r="EV109" t="s">
        <v>1739</v>
      </c>
      <c r="EW109" t="s">
        <v>211</v>
      </c>
      <c r="EX109" t="s">
        <v>3108</v>
      </c>
      <c r="EY109" t="s">
        <v>246</v>
      </c>
      <c r="EZ109" t="s">
        <v>3109</v>
      </c>
      <c r="FA109" t="s">
        <v>1584</v>
      </c>
      <c r="FB109" t="s">
        <v>3110</v>
      </c>
    </row>
    <row r="110" spans="1:158">
      <c r="A110" t="s">
        <v>581</v>
      </c>
      <c r="B110" t="s">
        <v>211</v>
      </c>
      <c r="C110" t="s">
        <v>471</v>
      </c>
      <c r="D110" t="s">
        <v>582</v>
      </c>
      <c r="E110" t="s">
        <v>3075</v>
      </c>
      <c r="F110" t="s">
        <v>3076</v>
      </c>
      <c r="G110">
        <v>9149459436</v>
      </c>
      <c r="H110" t="s">
        <v>164</v>
      </c>
      <c r="I110" t="s">
        <v>3077</v>
      </c>
      <c r="J110" t="s">
        <v>166</v>
      </c>
      <c r="K110" t="s">
        <v>3078</v>
      </c>
      <c r="L110" t="s">
        <v>3079</v>
      </c>
      <c r="M110" t="s">
        <v>3080</v>
      </c>
      <c r="N110" t="s">
        <v>170</v>
      </c>
      <c r="AI110" t="s">
        <v>3081</v>
      </c>
      <c r="AJ110" t="s">
        <v>3082</v>
      </c>
      <c r="AK110" t="s">
        <v>3083</v>
      </c>
      <c r="AL110">
        <v>63.4</v>
      </c>
      <c r="AN110">
        <v>2004</v>
      </c>
      <c r="AO110" t="s">
        <v>174</v>
      </c>
      <c r="AP110" t="s">
        <v>3084</v>
      </c>
      <c r="AQ110" t="s">
        <v>3082</v>
      </c>
      <c r="AR110" t="s">
        <v>3085</v>
      </c>
      <c r="AS110">
        <v>57</v>
      </c>
      <c r="AU110">
        <v>2006</v>
      </c>
      <c r="AV110" t="s">
        <v>170</v>
      </c>
      <c r="BC110" t="s">
        <v>174</v>
      </c>
      <c r="BD110" t="s">
        <v>3086</v>
      </c>
      <c r="BE110" t="s">
        <v>3086</v>
      </c>
      <c r="BF110" t="s">
        <v>485</v>
      </c>
      <c r="BG110">
        <v>72.8</v>
      </c>
      <c r="BH110">
        <v>7.28</v>
      </c>
      <c r="BI110">
        <v>2011</v>
      </c>
      <c r="BJ110">
        <v>2</v>
      </c>
      <c r="BL110">
        <v>9</v>
      </c>
      <c r="BN110" t="s">
        <v>174</v>
      </c>
      <c r="BO110" t="s">
        <v>3086</v>
      </c>
      <c r="BP110" t="s">
        <v>3086</v>
      </c>
      <c r="BQ110" t="s">
        <v>3087</v>
      </c>
      <c r="BR110">
        <v>78.0</v>
      </c>
      <c r="BS110">
        <v>7.8</v>
      </c>
      <c r="BT110">
        <v>2013</v>
      </c>
      <c r="BU110">
        <v>14</v>
      </c>
      <c r="BW110">
        <v>7</v>
      </c>
      <c r="BY110" t="s">
        <v>170</v>
      </c>
      <c r="BZ110" t="s">
        <v>3088</v>
      </c>
      <c r="CA110" t="s">
        <v>3089</v>
      </c>
      <c r="CB110" t="s">
        <v>3090</v>
      </c>
      <c r="CF110" t="s">
        <v>174</v>
      </c>
      <c r="CG110" t="s">
        <v>3091</v>
      </c>
      <c r="CH110" t="s">
        <v>3086</v>
      </c>
      <c r="CI110" t="s">
        <v>193</v>
      </c>
      <c r="CJ110">
        <v>2021</v>
      </c>
      <c r="CL110" t="s">
        <v>174</v>
      </c>
      <c r="CN110" t="s">
        <v>170</v>
      </c>
      <c r="CP110" t="s">
        <v>3092</v>
      </c>
      <c r="CQ110" t="s">
        <v>174</v>
      </c>
      <c r="CR110">
        <v>3</v>
      </c>
      <c r="CS110">
        <v>8</v>
      </c>
      <c r="CT110">
        <v>11</v>
      </c>
      <c r="CU110" t="s">
        <v>3093</v>
      </c>
      <c r="CV110" t="s">
        <v>170</v>
      </c>
      <c r="CZ110" t="s">
        <v>170</v>
      </c>
      <c r="DC110" t="s">
        <v>3094</v>
      </c>
      <c r="DD110" t="s">
        <v>174</v>
      </c>
      <c r="DE110" t="s">
        <v>3095</v>
      </c>
      <c r="DF110" t="s">
        <v>170</v>
      </c>
      <c r="DL110" t="s">
        <v>170</v>
      </c>
      <c r="DN110" t="s">
        <v>174</v>
      </c>
      <c r="DO110" t="s">
        <v>3096</v>
      </c>
      <c r="DP110" t="s">
        <v>3206</v>
      </c>
      <c r="DQ110" t="s">
        <v>202</v>
      </c>
      <c r="DR110" t="str">
        <f>HYPERLINK("https://nconnect.nicmar.ac.in/pdf/180_resume_1771492644.pdf/Y2FyZWVy","View Resume")</f>
        <v>0</v>
      </c>
      <c r="DS110" t="s">
        <v>3098</v>
      </c>
      <c r="DT110" t="s">
        <v>3099</v>
      </c>
      <c r="DU110" t="s">
        <v>3100</v>
      </c>
      <c r="DV110" t="s">
        <v>1687</v>
      </c>
      <c r="DW110" t="s">
        <v>246</v>
      </c>
      <c r="DX110" t="s">
        <v>418</v>
      </c>
      <c r="DY110" t="s">
        <v>209</v>
      </c>
      <c r="DZ110" t="s">
        <v>419</v>
      </c>
      <c r="EA110" t="s">
        <v>3101</v>
      </c>
      <c r="EB110" t="s">
        <v>351</v>
      </c>
      <c r="EC110" t="s">
        <v>3102</v>
      </c>
      <c r="ED110" t="s">
        <v>246</v>
      </c>
      <c r="EE110" t="s">
        <v>907</v>
      </c>
      <c r="EF110" t="s">
        <v>905</v>
      </c>
      <c r="EG110" t="s">
        <v>419</v>
      </c>
      <c r="EH110" t="s">
        <v>3103</v>
      </c>
      <c r="EI110" t="s">
        <v>3104</v>
      </c>
      <c r="EJ110" t="s">
        <v>3105</v>
      </c>
      <c r="EK110" t="s">
        <v>246</v>
      </c>
      <c r="EL110" t="s">
        <v>905</v>
      </c>
      <c r="EM110" t="s">
        <v>423</v>
      </c>
      <c r="EN110" t="s">
        <v>265</v>
      </c>
      <c r="EO110" t="s">
        <v>3106</v>
      </c>
      <c r="EP110" t="s">
        <v>351</v>
      </c>
      <c r="EQ110" t="s">
        <v>3102</v>
      </c>
      <c r="ER110" t="s">
        <v>246</v>
      </c>
      <c r="ES110" t="s">
        <v>3107</v>
      </c>
      <c r="ET110" t="s">
        <v>907</v>
      </c>
      <c r="EU110" t="s">
        <v>265</v>
      </c>
      <c r="EV110" t="s">
        <v>1739</v>
      </c>
      <c r="EW110" t="s">
        <v>211</v>
      </c>
      <c r="EX110" t="s">
        <v>3108</v>
      </c>
      <c r="EY110" t="s">
        <v>246</v>
      </c>
      <c r="EZ110" t="s">
        <v>3109</v>
      </c>
      <c r="FA110" t="s">
        <v>1584</v>
      </c>
      <c r="FB110" t="s">
        <v>3110</v>
      </c>
    </row>
    <row r="111" spans="1:158">
      <c r="A111" t="s">
        <v>470</v>
      </c>
      <c r="B111" t="s">
        <v>211</v>
      </c>
      <c r="C111" t="s">
        <v>471</v>
      </c>
      <c r="D111" t="s">
        <v>472</v>
      </c>
      <c r="E111" t="s">
        <v>3075</v>
      </c>
      <c r="F111" t="s">
        <v>3076</v>
      </c>
      <c r="G111">
        <v>9149459436</v>
      </c>
      <c r="H111" t="s">
        <v>164</v>
      </c>
      <c r="I111" t="s">
        <v>3077</v>
      </c>
      <c r="J111" t="s">
        <v>166</v>
      </c>
      <c r="K111" t="s">
        <v>3078</v>
      </c>
      <c r="L111" t="s">
        <v>3079</v>
      </c>
      <c r="M111" t="s">
        <v>3080</v>
      </c>
      <c r="N111" t="s">
        <v>170</v>
      </c>
      <c r="AI111" t="s">
        <v>3081</v>
      </c>
      <c r="AJ111" t="s">
        <v>3082</v>
      </c>
      <c r="AK111" t="s">
        <v>3083</v>
      </c>
      <c r="AL111">
        <v>63.4</v>
      </c>
      <c r="AN111">
        <v>2004</v>
      </c>
      <c r="AO111" t="s">
        <v>174</v>
      </c>
      <c r="AP111" t="s">
        <v>3084</v>
      </c>
      <c r="AQ111" t="s">
        <v>3082</v>
      </c>
      <c r="AR111" t="s">
        <v>3085</v>
      </c>
      <c r="AS111">
        <v>57</v>
      </c>
      <c r="AU111">
        <v>2006</v>
      </c>
      <c r="AV111" t="s">
        <v>170</v>
      </c>
      <c r="BC111" t="s">
        <v>174</v>
      </c>
      <c r="BD111" t="s">
        <v>3086</v>
      </c>
      <c r="BE111" t="s">
        <v>3086</v>
      </c>
      <c r="BF111" t="s">
        <v>485</v>
      </c>
      <c r="BG111">
        <v>72.8</v>
      </c>
      <c r="BH111">
        <v>7.28</v>
      </c>
      <c r="BI111">
        <v>2011</v>
      </c>
      <c r="BJ111">
        <v>2</v>
      </c>
      <c r="BL111">
        <v>9</v>
      </c>
      <c r="BN111" t="s">
        <v>174</v>
      </c>
      <c r="BO111" t="s">
        <v>3086</v>
      </c>
      <c r="BP111" t="s">
        <v>3086</v>
      </c>
      <c r="BQ111" t="s">
        <v>3087</v>
      </c>
      <c r="BR111">
        <v>78.0</v>
      </c>
      <c r="BS111">
        <v>7.8</v>
      </c>
      <c r="BT111">
        <v>2013</v>
      </c>
      <c r="BU111">
        <v>14</v>
      </c>
      <c r="BW111">
        <v>7</v>
      </c>
      <c r="BY111" t="s">
        <v>170</v>
      </c>
      <c r="BZ111" t="s">
        <v>3088</v>
      </c>
      <c r="CA111" t="s">
        <v>3089</v>
      </c>
      <c r="CB111" t="s">
        <v>3090</v>
      </c>
      <c r="CF111" t="s">
        <v>174</v>
      </c>
      <c r="CG111" t="s">
        <v>3091</v>
      </c>
      <c r="CH111" t="s">
        <v>3086</v>
      </c>
      <c r="CI111" t="s">
        <v>193</v>
      </c>
      <c r="CJ111">
        <v>2021</v>
      </c>
      <c r="CL111" t="s">
        <v>174</v>
      </c>
      <c r="CN111" t="s">
        <v>170</v>
      </c>
      <c r="CP111" t="s">
        <v>3092</v>
      </c>
      <c r="CQ111" t="s">
        <v>174</v>
      </c>
      <c r="CR111">
        <v>3</v>
      </c>
      <c r="CS111">
        <v>8</v>
      </c>
      <c r="CT111">
        <v>11</v>
      </c>
      <c r="CU111" t="s">
        <v>3093</v>
      </c>
      <c r="CV111" t="s">
        <v>170</v>
      </c>
      <c r="CZ111" t="s">
        <v>170</v>
      </c>
      <c r="DC111" t="s">
        <v>3094</v>
      </c>
      <c r="DD111" t="s">
        <v>174</v>
      </c>
      <c r="DE111" t="s">
        <v>3095</v>
      </c>
      <c r="DF111" t="s">
        <v>170</v>
      </c>
      <c r="DL111" t="s">
        <v>170</v>
      </c>
      <c r="DN111" t="s">
        <v>174</v>
      </c>
      <c r="DO111" t="s">
        <v>3096</v>
      </c>
      <c r="DP111" t="s">
        <v>3206</v>
      </c>
      <c r="DQ111" t="s">
        <v>202</v>
      </c>
      <c r="DR111" t="str">
        <f>HYPERLINK("https://nconnect.nicmar.ac.in/pdf/180_resume_1771492644.pdf/Y2FyZWVy","View Resume")</f>
        <v>0</v>
      </c>
      <c r="DS111" t="s">
        <v>3098</v>
      </c>
      <c r="DT111" t="s">
        <v>3099</v>
      </c>
      <c r="DU111" t="s">
        <v>3100</v>
      </c>
      <c r="DV111" t="s">
        <v>1687</v>
      </c>
      <c r="DW111" t="s">
        <v>246</v>
      </c>
      <c r="DX111" t="s">
        <v>418</v>
      </c>
      <c r="DY111" t="s">
        <v>209</v>
      </c>
      <c r="DZ111" t="s">
        <v>419</v>
      </c>
      <c r="EA111" t="s">
        <v>3101</v>
      </c>
      <c r="EB111" t="s">
        <v>351</v>
      </c>
      <c r="EC111" t="s">
        <v>3102</v>
      </c>
      <c r="ED111" t="s">
        <v>246</v>
      </c>
      <c r="EE111" t="s">
        <v>907</v>
      </c>
      <c r="EF111" t="s">
        <v>905</v>
      </c>
      <c r="EG111" t="s">
        <v>419</v>
      </c>
      <c r="EH111" t="s">
        <v>3103</v>
      </c>
      <c r="EI111" t="s">
        <v>3104</v>
      </c>
      <c r="EJ111" t="s">
        <v>3105</v>
      </c>
      <c r="EK111" t="s">
        <v>246</v>
      </c>
      <c r="EL111" t="s">
        <v>905</v>
      </c>
      <c r="EM111" t="s">
        <v>423</v>
      </c>
      <c r="EN111" t="s">
        <v>265</v>
      </c>
      <c r="EO111" t="s">
        <v>3106</v>
      </c>
      <c r="EP111" t="s">
        <v>351</v>
      </c>
      <c r="EQ111" t="s">
        <v>3102</v>
      </c>
      <c r="ER111" t="s">
        <v>246</v>
      </c>
      <c r="ES111" t="s">
        <v>3107</v>
      </c>
      <c r="ET111" t="s">
        <v>907</v>
      </c>
      <c r="EU111" t="s">
        <v>265</v>
      </c>
      <c r="EV111" t="s">
        <v>1739</v>
      </c>
      <c r="EW111" t="s">
        <v>211</v>
      </c>
      <c r="EX111" t="s">
        <v>3108</v>
      </c>
      <c r="EY111" t="s">
        <v>246</v>
      </c>
      <c r="EZ111" t="s">
        <v>3109</v>
      </c>
      <c r="FA111" t="s">
        <v>1584</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1514</v>
      </c>
      <c r="AL112">
        <v>91.3</v>
      </c>
      <c r="AN112">
        <v>2003</v>
      </c>
      <c r="AO112" t="s">
        <v>174</v>
      </c>
      <c r="AP112" t="s">
        <v>3207</v>
      </c>
      <c r="AQ112" t="s">
        <v>3213</v>
      </c>
      <c r="AR112" t="s">
        <v>438</v>
      </c>
      <c r="AS112">
        <v>82.6</v>
      </c>
      <c r="AU112">
        <v>2005</v>
      </c>
      <c r="AV112" t="s">
        <v>170</v>
      </c>
      <c r="BC112" t="s">
        <v>174</v>
      </c>
      <c r="BD112" t="s">
        <v>3214</v>
      </c>
      <c r="BE112" t="s">
        <v>3215</v>
      </c>
      <c r="BF112" t="s">
        <v>485</v>
      </c>
      <c r="BG112">
        <v>80.8</v>
      </c>
      <c r="BI112">
        <v>2009</v>
      </c>
      <c r="BJ112">
        <v>2</v>
      </c>
      <c r="BL112">
        <v>9</v>
      </c>
      <c r="BN112" t="s">
        <v>174</v>
      </c>
      <c r="BO112" t="s">
        <v>1518</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1514</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2134</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548</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440</v>
      </c>
      <c r="BP113" t="s">
        <v>3241</v>
      </c>
      <c r="BQ113" t="s">
        <v>3242</v>
      </c>
      <c r="BR113">
        <v>66.6</v>
      </c>
      <c r="BT113">
        <v>2017</v>
      </c>
      <c r="BU113">
        <v>31</v>
      </c>
      <c r="BV113" t="s">
        <v>3243</v>
      </c>
      <c r="BW113">
        <v>54</v>
      </c>
      <c r="BY113" t="s">
        <v>174</v>
      </c>
      <c r="BZ113" t="s">
        <v>440</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2123</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818</v>
      </c>
      <c r="DW113" t="s">
        <v>246</v>
      </c>
      <c r="DX113" t="s">
        <v>757</v>
      </c>
      <c r="DY113" t="s">
        <v>252</v>
      </c>
      <c r="DZ113" t="s">
        <v>429</v>
      </c>
      <c r="EA113" t="s">
        <v>3254</v>
      </c>
      <c r="EB113" t="s">
        <v>1389</v>
      </c>
      <c r="EC113" t="s">
        <v>818</v>
      </c>
      <c r="ED113" t="s">
        <v>246</v>
      </c>
      <c r="EE113" t="s">
        <v>538</v>
      </c>
      <c r="EF113" t="s">
        <v>983</v>
      </c>
      <c r="EG113" t="s">
        <v>906</v>
      </c>
      <c r="EH113" t="s">
        <v>3255</v>
      </c>
      <c r="EI113" t="s">
        <v>3256</v>
      </c>
      <c r="EJ113" t="s">
        <v>818</v>
      </c>
      <c r="EK113" t="s">
        <v>207</v>
      </c>
      <c r="EL113" t="s">
        <v>3257</v>
      </c>
      <c r="EM113" t="s">
        <v>787</v>
      </c>
      <c r="EN113" t="s">
        <v>870</v>
      </c>
    </row>
    <row r="114" spans="1:158">
      <c r="A114" t="s">
        <v>210</v>
      </c>
      <c r="B114" t="s">
        <v>211</v>
      </c>
      <c r="C114" t="s">
        <v>212</v>
      </c>
      <c r="D114" t="s">
        <v>213</v>
      </c>
      <c r="E114" t="s">
        <v>3258</v>
      </c>
      <c r="F114" t="s">
        <v>3259</v>
      </c>
      <c r="G114">
        <v>9530053240</v>
      </c>
      <c r="H114" t="s">
        <v>271</v>
      </c>
      <c r="I114" t="s">
        <v>3260</v>
      </c>
      <c r="J114" t="s">
        <v>217</v>
      </c>
      <c r="K114" t="s">
        <v>762</v>
      </c>
      <c r="L114" t="s">
        <v>3261</v>
      </c>
      <c r="M114" t="s">
        <v>3262</v>
      </c>
      <c r="N114" t="s">
        <v>170</v>
      </c>
      <c r="AI114" t="s">
        <v>3263</v>
      </c>
      <c r="AJ114" t="s">
        <v>1929</v>
      </c>
      <c r="AK114" t="s">
        <v>3264</v>
      </c>
      <c r="AL114">
        <v>84</v>
      </c>
      <c r="AM114">
        <v>8.4</v>
      </c>
      <c r="AN114">
        <v>2011</v>
      </c>
      <c r="AO114" t="s">
        <v>174</v>
      </c>
      <c r="AP114" t="s">
        <v>3265</v>
      </c>
      <c r="AQ114" t="s">
        <v>1929</v>
      </c>
      <c r="AR114" t="s">
        <v>1074</v>
      </c>
      <c r="AS114">
        <v>63</v>
      </c>
      <c r="AU114">
        <v>2013</v>
      </c>
      <c r="AV114" t="s">
        <v>170</v>
      </c>
      <c r="BC114" t="s">
        <v>174</v>
      </c>
      <c r="BD114" t="s">
        <v>3266</v>
      </c>
      <c r="BE114" t="s">
        <v>3267</v>
      </c>
      <c r="BF114" t="s">
        <v>485</v>
      </c>
      <c r="BG114">
        <v>73</v>
      </c>
      <c r="BI114">
        <v>2017</v>
      </c>
      <c r="BJ114">
        <v>1</v>
      </c>
      <c r="BL114">
        <v>9</v>
      </c>
      <c r="BN114" t="s">
        <v>174</v>
      </c>
      <c r="BO114" t="s">
        <v>3266</v>
      </c>
      <c r="BP114" t="s">
        <v>1665</v>
      </c>
      <c r="BQ114" t="s">
        <v>213</v>
      </c>
      <c r="BR114">
        <v>69</v>
      </c>
      <c r="BT114">
        <v>2021</v>
      </c>
      <c r="BU114">
        <v>14</v>
      </c>
      <c r="BW114">
        <v>7</v>
      </c>
      <c r="BY114" t="s">
        <v>174</v>
      </c>
      <c r="BZ114" t="s">
        <v>444</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2623</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989</v>
      </c>
      <c r="DT114" t="s">
        <v>3281</v>
      </c>
      <c r="DU114" t="s">
        <v>211</v>
      </c>
      <c r="DV114" t="s">
        <v>1213</v>
      </c>
      <c r="DW114" t="s">
        <v>246</v>
      </c>
      <c r="DX114" t="s">
        <v>1685</v>
      </c>
      <c r="DY114" t="s">
        <v>209</v>
      </c>
      <c r="DZ114" t="s">
        <v>989</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810</v>
      </c>
      <c r="BW115">
        <v>33</v>
      </c>
      <c r="BY115" t="s">
        <v>170</v>
      </c>
      <c r="CF115" t="s">
        <v>174</v>
      </c>
      <c r="CG115" t="s">
        <v>1265</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1198</v>
      </c>
      <c r="DY115" t="s">
        <v>1198</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1257</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442</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1385</v>
      </c>
      <c r="DY116" t="s">
        <v>1198</v>
      </c>
      <c r="DZ116" t="s">
        <v>870</v>
      </c>
    </row>
    <row r="117" spans="1:158">
      <c r="A117" t="s">
        <v>1347</v>
      </c>
      <c r="B117" t="s">
        <v>211</v>
      </c>
      <c r="C117" t="s">
        <v>267</v>
      </c>
      <c r="D117" t="s">
        <v>1348</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721</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1282</v>
      </c>
      <c r="DV117" t="s">
        <v>3357</v>
      </c>
      <c r="DW117" t="s">
        <v>246</v>
      </c>
      <c r="DX117" t="s">
        <v>1501</v>
      </c>
      <c r="DY117" t="s">
        <v>994</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1688</v>
      </c>
      <c r="DT118" t="s">
        <v>3385</v>
      </c>
      <c r="DU118" t="s">
        <v>3386</v>
      </c>
      <c r="DV118" t="s">
        <v>818</v>
      </c>
      <c r="DW118" t="s">
        <v>246</v>
      </c>
      <c r="DX118" t="s">
        <v>980</v>
      </c>
      <c r="DY118" t="s">
        <v>209</v>
      </c>
      <c r="DZ118" t="s">
        <v>989</v>
      </c>
      <c r="EA118" t="s">
        <v>3387</v>
      </c>
      <c r="EB118" t="s">
        <v>3386</v>
      </c>
      <c r="EC118" t="s">
        <v>3388</v>
      </c>
      <c r="ED118" t="s">
        <v>246</v>
      </c>
      <c r="EE118" t="s">
        <v>1318</v>
      </c>
      <c r="EF118" t="s">
        <v>3389</v>
      </c>
      <c r="EG118" t="s">
        <v>906</v>
      </c>
    </row>
    <row r="119" spans="1:158">
      <c r="A119" t="s">
        <v>293</v>
      </c>
      <c r="B119" t="s">
        <v>211</v>
      </c>
      <c r="C119" t="s">
        <v>212</v>
      </c>
      <c r="D119" t="s">
        <v>294</v>
      </c>
      <c r="E119" t="s">
        <v>3390</v>
      </c>
      <c r="F119" t="s">
        <v>3391</v>
      </c>
      <c r="G119">
        <v>9977337062</v>
      </c>
      <c r="H119" t="s">
        <v>164</v>
      </c>
      <c r="I119" t="s">
        <v>3392</v>
      </c>
      <c r="J119" t="s">
        <v>217</v>
      </c>
      <c r="K119" t="s">
        <v>762</v>
      </c>
      <c r="L119" t="s">
        <v>3393</v>
      </c>
      <c r="M119" t="s">
        <v>3394</v>
      </c>
      <c r="N119" t="s">
        <v>170</v>
      </c>
      <c r="AI119" t="s">
        <v>3395</v>
      </c>
      <c r="AJ119" t="s">
        <v>3396</v>
      </c>
      <c r="AK119" t="s">
        <v>3397</v>
      </c>
      <c r="AL119">
        <v>85.16</v>
      </c>
      <c r="AN119">
        <v>2013</v>
      </c>
      <c r="AO119" t="s">
        <v>174</v>
      </c>
      <c r="AP119" t="s">
        <v>3398</v>
      </c>
      <c r="AQ119" t="s">
        <v>3396</v>
      </c>
      <c r="AR119" t="s">
        <v>2384</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446</v>
      </c>
      <c r="BW119">
        <v>53</v>
      </c>
      <c r="BX119" t="s">
        <v>442</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669</v>
      </c>
      <c r="CQ120" t="s">
        <v>174</v>
      </c>
      <c r="CR120">
        <v>0</v>
      </c>
      <c r="CS120">
        <v>2</v>
      </c>
      <c r="CT120">
        <v>35</v>
      </c>
      <c r="CU120" t="s">
        <v>3437</v>
      </c>
      <c r="CV120" t="s">
        <v>170</v>
      </c>
      <c r="CZ120" t="s">
        <v>174</v>
      </c>
      <c r="DA120" t="s">
        <v>3438</v>
      </c>
      <c r="DB120" t="s">
        <v>3439</v>
      </c>
      <c r="DC120" t="s">
        <v>2123</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1808</v>
      </c>
      <c r="DY120" t="s">
        <v>209</v>
      </c>
      <c r="DZ120" t="s">
        <v>1595</v>
      </c>
      <c r="EA120" t="s">
        <v>3448</v>
      </c>
      <c r="EB120" t="s">
        <v>3449</v>
      </c>
      <c r="EC120" t="s">
        <v>3450</v>
      </c>
      <c r="ED120" t="s">
        <v>246</v>
      </c>
      <c r="EE120" t="s">
        <v>3451</v>
      </c>
      <c r="EF120" t="s">
        <v>3452</v>
      </c>
      <c r="EG120" t="s">
        <v>3453</v>
      </c>
      <c r="EH120" t="s">
        <v>3454</v>
      </c>
      <c r="EI120" t="s">
        <v>3449</v>
      </c>
      <c r="EJ120" t="s">
        <v>3455</v>
      </c>
      <c r="EK120" t="s">
        <v>246</v>
      </c>
      <c r="EL120" t="s">
        <v>1025</v>
      </c>
      <c r="EM120" t="s">
        <v>2955</v>
      </c>
      <c r="EN120" t="s">
        <v>1387</v>
      </c>
      <c r="EO120" t="s">
        <v>3456</v>
      </c>
      <c r="EP120" t="s">
        <v>1282</v>
      </c>
      <c r="EQ120" t="s">
        <v>3457</v>
      </c>
      <c r="ER120" t="s">
        <v>246</v>
      </c>
      <c r="ES120" t="s">
        <v>3458</v>
      </c>
      <c r="ET120" t="s">
        <v>3459</v>
      </c>
      <c r="EU120" t="s">
        <v>429</v>
      </c>
    </row>
    <row r="121" spans="1:158">
      <c r="A121" t="s">
        <v>1897</v>
      </c>
      <c r="B121" t="s">
        <v>211</v>
      </c>
      <c r="C121" t="s">
        <v>267</v>
      </c>
      <c r="D121" t="s">
        <v>1898</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669</v>
      </c>
      <c r="CQ121" t="s">
        <v>174</v>
      </c>
      <c r="CR121">
        <v>0</v>
      </c>
      <c r="CS121">
        <v>2</v>
      </c>
      <c r="CT121">
        <v>35</v>
      </c>
      <c r="CU121" t="s">
        <v>3437</v>
      </c>
      <c r="CV121" t="s">
        <v>170</v>
      </c>
      <c r="CZ121" t="s">
        <v>174</v>
      </c>
      <c r="DA121" t="s">
        <v>3438</v>
      </c>
      <c r="DB121" t="s">
        <v>3439</v>
      </c>
      <c r="DC121" t="s">
        <v>2123</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1808</v>
      </c>
      <c r="DY121" t="s">
        <v>209</v>
      </c>
      <c r="DZ121" t="s">
        <v>1595</v>
      </c>
      <c r="EA121" t="s">
        <v>3448</v>
      </c>
      <c r="EB121" t="s">
        <v>3449</v>
      </c>
      <c r="EC121" t="s">
        <v>3450</v>
      </c>
      <c r="ED121" t="s">
        <v>246</v>
      </c>
      <c r="EE121" t="s">
        <v>3451</v>
      </c>
      <c r="EF121" t="s">
        <v>3452</v>
      </c>
      <c r="EG121" t="s">
        <v>3453</v>
      </c>
      <c r="EH121" t="s">
        <v>3454</v>
      </c>
      <c r="EI121" t="s">
        <v>3449</v>
      </c>
      <c r="EJ121" t="s">
        <v>3455</v>
      </c>
      <c r="EK121" t="s">
        <v>246</v>
      </c>
      <c r="EL121" t="s">
        <v>1025</v>
      </c>
      <c r="EM121" t="s">
        <v>2955</v>
      </c>
      <c r="EN121" t="s">
        <v>1387</v>
      </c>
      <c r="EO121" t="s">
        <v>3456</v>
      </c>
      <c r="EP121" t="s">
        <v>1282</v>
      </c>
      <c r="EQ121" t="s">
        <v>3457</v>
      </c>
      <c r="ER121" t="s">
        <v>246</v>
      </c>
      <c r="ES121" t="s">
        <v>3458</v>
      </c>
      <c r="ET121" t="s">
        <v>3459</v>
      </c>
      <c r="EU121" t="s">
        <v>429</v>
      </c>
    </row>
    <row r="122" spans="1:158">
      <c r="A122" t="s">
        <v>586</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669</v>
      </c>
      <c r="CQ122" t="s">
        <v>174</v>
      </c>
      <c r="CR122">
        <v>0</v>
      </c>
      <c r="CS122">
        <v>2</v>
      </c>
      <c r="CT122">
        <v>35</v>
      </c>
      <c r="CU122" t="s">
        <v>3437</v>
      </c>
      <c r="CV122" t="s">
        <v>170</v>
      </c>
      <c r="CZ122" t="s">
        <v>174</v>
      </c>
      <c r="DA122" t="s">
        <v>3438</v>
      </c>
      <c r="DB122" t="s">
        <v>3439</v>
      </c>
      <c r="DC122" t="s">
        <v>2123</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1808</v>
      </c>
      <c r="DY122" t="s">
        <v>209</v>
      </c>
      <c r="DZ122" t="s">
        <v>1595</v>
      </c>
      <c r="EA122" t="s">
        <v>3448</v>
      </c>
      <c r="EB122" t="s">
        <v>3449</v>
      </c>
      <c r="EC122" t="s">
        <v>3450</v>
      </c>
      <c r="ED122" t="s">
        <v>246</v>
      </c>
      <c r="EE122" t="s">
        <v>3451</v>
      </c>
      <c r="EF122" t="s">
        <v>3452</v>
      </c>
      <c r="EG122" t="s">
        <v>3453</v>
      </c>
      <c r="EH122" t="s">
        <v>3454</v>
      </c>
      <c r="EI122" t="s">
        <v>3449</v>
      </c>
      <c r="EJ122" t="s">
        <v>3455</v>
      </c>
      <c r="EK122" t="s">
        <v>246</v>
      </c>
      <c r="EL122" t="s">
        <v>1025</v>
      </c>
      <c r="EM122" t="s">
        <v>2955</v>
      </c>
      <c r="EN122" t="s">
        <v>1387</v>
      </c>
      <c r="EO122" t="s">
        <v>3456</v>
      </c>
      <c r="EP122" t="s">
        <v>1282</v>
      </c>
      <c r="EQ122" t="s">
        <v>3457</v>
      </c>
      <c r="ER122" t="s">
        <v>246</v>
      </c>
      <c r="ES122" t="s">
        <v>3458</v>
      </c>
      <c r="ET122" t="s">
        <v>3459</v>
      </c>
      <c r="EU122" t="s">
        <v>429</v>
      </c>
    </row>
    <row r="123" spans="1:158">
      <c r="A123" t="s">
        <v>1283</v>
      </c>
      <c r="B123" t="s">
        <v>211</v>
      </c>
      <c r="C123" t="s">
        <v>267</v>
      </c>
      <c r="D123" t="s">
        <v>1284</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669</v>
      </c>
      <c r="CQ123" t="s">
        <v>174</v>
      </c>
      <c r="CR123">
        <v>0</v>
      </c>
      <c r="CS123">
        <v>2</v>
      </c>
      <c r="CT123">
        <v>35</v>
      </c>
      <c r="CU123" t="s">
        <v>3437</v>
      </c>
      <c r="CV123" t="s">
        <v>170</v>
      </c>
      <c r="CZ123" t="s">
        <v>174</v>
      </c>
      <c r="DA123" t="s">
        <v>3438</v>
      </c>
      <c r="DB123" t="s">
        <v>3439</v>
      </c>
      <c r="DC123" t="s">
        <v>2123</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1808</v>
      </c>
      <c r="DY123" t="s">
        <v>209</v>
      </c>
      <c r="DZ123" t="s">
        <v>1595</v>
      </c>
      <c r="EA123" t="s">
        <v>3448</v>
      </c>
      <c r="EB123" t="s">
        <v>3449</v>
      </c>
      <c r="EC123" t="s">
        <v>3450</v>
      </c>
      <c r="ED123" t="s">
        <v>246</v>
      </c>
      <c r="EE123" t="s">
        <v>3451</v>
      </c>
      <c r="EF123" t="s">
        <v>3452</v>
      </c>
      <c r="EG123" t="s">
        <v>3453</v>
      </c>
      <c r="EH123" t="s">
        <v>3454</v>
      </c>
      <c r="EI123" t="s">
        <v>3449</v>
      </c>
      <c r="EJ123" t="s">
        <v>3455</v>
      </c>
      <c r="EK123" t="s">
        <v>246</v>
      </c>
      <c r="EL123" t="s">
        <v>1025</v>
      </c>
      <c r="EM123" t="s">
        <v>2955</v>
      </c>
      <c r="EN123" t="s">
        <v>1387</v>
      </c>
      <c r="EO123" t="s">
        <v>3456</v>
      </c>
      <c r="EP123" t="s">
        <v>1282</v>
      </c>
      <c r="EQ123" t="s">
        <v>3457</v>
      </c>
      <c r="ER123" t="s">
        <v>246</v>
      </c>
      <c r="ES123" t="s">
        <v>3458</v>
      </c>
      <c r="ET123" t="s">
        <v>3459</v>
      </c>
      <c r="EU123" t="s">
        <v>429</v>
      </c>
    </row>
    <row r="124" spans="1:158">
      <c r="A124" t="s">
        <v>1244</v>
      </c>
      <c r="B124" t="s">
        <v>159</v>
      </c>
      <c r="C124" t="s">
        <v>1137</v>
      </c>
      <c r="D124" t="s">
        <v>1245</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669</v>
      </c>
      <c r="CQ124" t="s">
        <v>174</v>
      </c>
      <c r="CR124">
        <v>0</v>
      </c>
      <c r="CS124">
        <v>2</v>
      </c>
      <c r="CT124">
        <v>35</v>
      </c>
      <c r="CU124" t="s">
        <v>3437</v>
      </c>
      <c r="CV124" t="s">
        <v>170</v>
      </c>
      <c r="CZ124" t="s">
        <v>174</v>
      </c>
      <c r="DA124" t="s">
        <v>3438</v>
      </c>
      <c r="DB124" t="s">
        <v>3439</v>
      </c>
      <c r="DC124" t="s">
        <v>2123</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1808</v>
      </c>
      <c r="DY124" t="s">
        <v>209</v>
      </c>
      <c r="DZ124" t="s">
        <v>1595</v>
      </c>
      <c r="EA124" t="s">
        <v>3448</v>
      </c>
      <c r="EB124" t="s">
        <v>3449</v>
      </c>
      <c r="EC124" t="s">
        <v>3450</v>
      </c>
      <c r="ED124" t="s">
        <v>246</v>
      </c>
      <c r="EE124" t="s">
        <v>3451</v>
      </c>
      <c r="EF124" t="s">
        <v>3452</v>
      </c>
      <c r="EG124" t="s">
        <v>3453</v>
      </c>
      <c r="EH124" t="s">
        <v>3454</v>
      </c>
      <c r="EI124" t="s">
        <v>3449</v>
      </c>
      <c r="EJ124" t="s">
        <v>3455</v>
      </c>
      <c r="EK124" t="s">
        <v>246</v>
      </c>
      <c r="EL124" t="s">
        <v>1025</v>
      </c>
      <c r="EM124" t="s">
        <v>2955</v>
      </c>
      <c r="EN124" t="s">
        <v>1387</v>
      </c>
      <c r="EO124" t="s">
        <v>3456</v>
      </c>
      <c r="EP124" t="s">
        <v>1282</v>
      </c>
      <c r="EQ124" t="s">
        <v>3457</v>
      </c>
      <c r="ER124" t="s">
        <v>246</v>
      </c>
      <c r="ES124" t="s">
        <v>3458</v>
      </c>
      <c r="ET124" t="s">
        <v>3459</v>
      </c>
      <c r="EU124" t="s">
        <v>429</v>
      </c>
    </row>
    <row r="125" spans="1:158">
      <c r="A125" t="s">
        <v>295</v>
      </c>
      <c r="B125" t="s">
        <v>211</v>
      </c>
      <c r="C125" t="s">
        <v>267</v>
      </c>
      <c r="D125" t="s">
        <v>296</v>
      </c>
      <c r="E125" t="s">
        <v>3463</v>
      </c>
      <c r="F125" t="s">
        <v>3464</v>
      </c>
      <c r="G125">
        <v>9989865615</v>
      </c>
      <c r="H125" t="s">
        <v>164</v>
      </c>
      <c r="I125" t="s">
        <v>3465</v>
      </c>
      <c r="J125" t="s">
        <v>166</v>
      </c>
      <c r="K125" t="s">
        <v>762</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528</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1382</v>
      </c>
      <c r="DT125" t="s">
        <v>3489</v>
      </c>
      <c r="DU125" t="s">
        <v>211</v>
      </c>
      <c r="DV125" t="s">
        <v>3490</v>
      </c>
      <c r="DW125" t="s">
        <v>246</v>
      </c>
      <c r="DX125" t="s">
        <v>252</v>
      </c>
      <c r="DY125" t="s">
        <v>209</v>
      </c>
      <c r="DZ125" t="s">
        <v>1382</v>
      </c>
    </row>
    <row r="126" spans="1:158">
      <c r="A126" t="s">
        <v>210</v>
      </c>
      <c r="B126" t="s">
        <v>211</v>
      </c>
      <c r="C126" t="s">
        <v>212</v>
      </c>
      <c r="D126" t="s">
        <v>213</v>
      </c>
      <c r="E126" t="s">
        <v>3491</v>
      </c>
      <c r="F126" t="s">
        <v>3492</v>
      </c>
      <c r="G126">
        <v>7358135699</v>
      </c>
      <c r="H126" t="s">
        <v>164</v>
      </c>
      <c r="I126" t="s">
        <v>3493</v>
      </c>
      <c r="J126" t="s">
        <v>166</v>
      </c>
      <c r="K126" t="s">
        <v>762</v>
      </c>
      <c r="L126" t="s">
        <v>3494</v>
      </c>
      <c r="M126" t="s">
        <v>3495</v>
      </c>
      <c r="N126" t="s">
        <v>170</v>
      </c>
      <c r="AI126" t="s">
        <v>3496</v>
      </c>
      <c r="AJ126" t="s">
        <v>3497</v>
      </c>
      <c r="AK126" t="s">
        <v>1514</v>
      </c>
      <c r="AL126">
        <v>83</v>
      </c>
      <c r="AN126">
        <v>2006</v>
      </c>
      <c r="AO126" t="s">
        <v>174</v>
      </c>
      <c r="AP126" t="s">
        <v>3496</v>
      </c>
      <c r="AQ126" t="s">
        <v>3497</v>
      </c>
      <c r="AR126" t="s">
        <v>3498</v>
      </c>
      <c r="AS126">
        <v>84.8</v>
      </c>
      <c r="AU126">
        <v>2008</v>
      </c>
      <c r="AV126" t="s">
        <v>170</v>
      </c>
      <c r="BC126" t="s">
        <v>174</v>
      </c>
      <c r="BD126" t="s">
        <v>3499</v>
      </c>
      <c r="BE126" t="s">
        <v>3500</v>
      </c>
      <c r="BF126" t="s">
        <v>550</v>
      </c>
      <c r="BG126">
        <v>86.6</v>
      </c>
      <c r="BH126">
        <v>8.66</v>
      </c>
      <c r="BI126">
        <v>2012</v>
      </c>
      <c r="BJ126">
        <v>1</v>
      </c>
      <c r="BL126">
        <v>9</v>
      </c>
      <c r="BN126" t="s">
        <v>174</v>
      </c>
      <c r="BO126" t="s">
        <v>3501</v>
      </c>
      <c r="BP126" t="s">
        <v>3501</v>
      </c>
      <c r="BQ126" t="s">
        <v>3087</v>
      </c>
      <c r="BR126">
        <v>80</v>
      </c>
      <c r="BS126">
        <v>8.0</v>
      </c>
      <c r="BT126">
        <v>2015</v>
      </c>
      <c r="BU126">
        <v>14</v>
      </c>
      <c r="BW126">
        <v>47</v>
      </c>
      <c r="BY126" t="s">
        <v>170</v>
      </c>
      <c r="CF126" t="s">
        <v>174</v>
      </c>
      <c r="CG126" t="s">
        <v>3087</v>
      </c>
      <c r="CH126" t="s">
        <v>2505</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1027</v>
      </c>
      <c r="DY126" t="s">
        <v>209</v>
      </c>
      <c r="DZ126" t="s">
        <v>3514</v>
      </c>
      <c r="EA126" t="s">
        <v>3515</v>
      </c>
      <c r="EB126" t="s">
        <v>211</v>
      </c>
      <c r="EC126" t="s">
        <v>3516</v>
      </c>
      <c r="ED126" t="s">
        <v>246</v>
      </c>
      <c r="EE126" t="s">
        <v>1135</v>
      </c>
      <c r="EF126" t="s">
        <v>1584</v>
      </c>
      <c r="EG126" t="s">
        <v>570</v>
      </c>
      <c r="EH126" t="s">
        <v>3517</v>
      </c>
      <c r="EI126" t="s">
        <v>211</v>
      </c>
      <c r="EJ126" t="s">
        <v>537</v>
      </c>
      <c r="EK126" t="s">
        <v>246</v>
      </c>
      <c r="EL126" t="s">
        <v>1584</v>
      </c>
      <c r="EM126" t="s">
        <v>1027</v>
      </c>
      <c r="EN126" t="s">
        <v>460</v>
      </c>
    </row>
    <row r="127" spans="1:158">
      <c r="A127" t="s">
        <v>1470</v>
      </c>
      <c r="B127" t="s">
        <v>507</v>
      </c>
      <c r="C127" t="s">
        <v>212</v>
      </c>
      <c r="D127" t="s">
        <v>1471</v>
      </c>
      <c r="E127" t="s">
        <v>3518</v>
      </c>
      <c r="F127" t="s">
        <v>3519</v>
      </c>
      <c r="G127">
        <v>8105529845</v>
      </c>
      <c r="H127" t="s">
        <v>164</v>
      </c>
      <c r="I127" t="s">
        <v>3520</v>
      </c>
      <c r="J127" t="s">
        <v>166</v>
      </c>
      <c r="K127" t="s">
        <v>3521</v>
      </c>
      <c r="L127" t="s">
        <v>3522</v>
      </c>
      <c r="M127" t="s">
        <v>3523</v>
      </c>
      <c r="N127" t="s">
        <v>170</v>
      </c>
      <c r="AI127" t="s">
        <v>3524</v>
      </c>
      <c r="AJ127" t="s">
        <v>3525</v>
      </c>
      <c r="AK127" t="s">
        <v>1254</v>
      </c>
      <c r="AL127">
        <v>81.92</v>
      </c>
      <c r="AN127">
        <v>2005</v>
      </c>
      <c r="AO127" t="s">
        <v>174</v>
      </c>
      <c r="AP127" t="s">
        <v>3526</v>
      </c>
      <c r="AQ127" t="s">
        <v>3527</v>
      </c>
      <c r="AR127" t="s">
        <v>3528</v>
      </c>
      <c r="AS127">
        <v>77.33</v>
      </c>
      <c r="AU127">
        <v>2007</v>
      </c>
      <c r="AV127" t="s">
        <v>170</v>
      </c>
      <c r="BC127" t="s">
        <v>174</v>
      </c>
      <c r="BD127" t="s">
        <v>3529</v>
      </c>
      <c r="BE127" t="s">
        <v>3530</v>
      </c>
      <c r="BF127" t="s">
        <v>485</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2179</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2123</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1017</v>
      </c>
      <c r="DT127" t="s">
        <v>3543</v>
      </c>
      <c r="DU127" t="s">
        <v>3544</v>
      </c>
      <c r="DV127" t="s">
        <v>3545</v>
      </c>
      <c r="DW127" t="s">
        <v>246</v>
      </c>
      <c r="DX127" t="s">
        <v>900</v>
      </c>
      <c r="DY127" t="s">
        <v>209</v>
      </c>
      <c r="DZ127" t="s">
        <v>3195</v>
      </c>
      <c r="EA127" t="s">
        <v>3546</v>
      </c>
      <c r="EB127" t="s">
        <v>211</v>
      </c>
      <c r="EC127" t="s">
        <v>3547</v>
      </c>
      <c r="ED127" t="s">
        <v>246</v>
      </c>
      <c r="EE127" t="s">
        <v>1027</v>
      </c>
      <c r="EF127" t="s">
        <v>905</v>
      </c>
      <c r="EG127" t="s">
        <v>3548</v>
      </c>
      <c r="EH127" t="s">
        <v>3549</v>
      </c>
      <c r="EI127" t="s">
        <v>211</v>
      </c>
      <c r="EJ127" t="s">
        <v>537</v>
      </c>
      <c r="EK127" t="s">
        <v>246</v>
      </c>
      <c r="EL127" t="s">
        <v>334</v>
      </c>
      <c r="EM127" t="s">
        <v>1024</v>
      </c>
      <c r="EN127" t="s">
        <v>945</v>
      </c>
      <c r="EO127" t="s">
        <v>3550</v>
      </c>
      <c r="EP127" t="s">
        <v>211</v>
      </c>
      <c r="EQ127" t="s">
        <v>537</v>
      </c>
      <c r="ER127" t="s">
        <v>246</v>
      </c>
      <c r="ES127" t="s">
        <v>3551</v>
      </c>
      <c r="ET127" t="s">
        <v>1242</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2122</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2127</v>
      </c>
      <c r="DV128" t="s">
        <v>2128</v>
      </c>
      <c r="DW128" t="s">
        <v>246</v>
      </c>
      <c r="DX128" t="s">
        <v>418</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1334</v>
      </c>
      <c r="AS129">
        <v>68</v>
      </c>
      <c r="AT129">
        <v>0</v>
      </c>
      <c r="AU129">
        <v>2012</v>
      </c>
      <c r="AV129" t="s">
        <v>170</v>
      </c>
      <c r="BC129" t="s">
        <v>174</v>
      </c>
      <c r="BD129" t="s">
        <v>807</v>
      </c>
      <c r="BE129" t="s">
        <v>3585</v>
      </c>
      <c r="BF129" t="s">
        <v>1334</v>
      </c>
      <c r="BG129">
        <v>67.04</v>
      </c>
      <c r="BI129">
        <v>2015</v>
      </c>
      <c r="BJ129">
        <v>19</v>
      </c>
      <c r="BL129">
        <v>33</v>
      </c>
      <c r="BN129" t="s">
        <v>174</v>
      </c>
      <c r="BO129" t="s">
        <v>3298</v>
      </c>
      <c r="BP129" t="s">
        <v>3586</v>
      </c>
      <c r="BQ129" t="s">
        <v>1334</v>
      </c>
      <c r="BR129">
        <v>70.38</v>
      </c>
      <c r="BT129">
        <v>2017</v>
      </c>
      <c r="BU129">
        <v>31</v>
      </c>
      <c r="BW129">
        <v>33</v>
      </c>
      <c r="BY129" t="s">
        <v>170</v>
      </c>
      <c r="CF129" t="s">
        <v>174</v>
      </c>
      <c r="CG129" t="s">
        <v>3587</v>
      </c>
      <c r="CH129" t="s">
        <v>3588</v>
      </c>
      <c r="CI129" t="s">
        <v>193</v>
      </c>
      <c r="CJ129">
        <v>2025</v>
      </c>
      <c r="CL129" t="s">
        <v>170</v>
      </c>
      <c r="CN129" t="s">
        <v>174</v>
      </c>
      <c r="CO129" t="s">
        <v>3589</v>
      </c>
      <c r="CP129" t="s">
        <v>721</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989</v>
      </c>
      <c r="DT129" t="s">
        <v>3598</v>
      </c>
      <c r="DU129" t="s">
        <v>2315</v>
      </c>
      <c r="DV129" t="s">
        <v>3599</v>
      </c>
      <c r="DW129" t="s">
        <v>246</v>
      </c>
      <c r="DX129" t="s">
        <v>1685</v>
      </c>
      <c r="DY129" t="s">
        <v>209</v>
      </c>
      <c r="DZ129" t="s">
        <v>989</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669</v>
      </c>
      <c r="CQ130" t="s">
        <v>174</v>
      </c>
      <c r="CR130">
        <v>0</v>
      </c>
      <c r="CS130">
        <v>2</v>
      </c>
      <c r="CT130">
        <v>35</v>
      </c>
      <c r="CU130" t="s">
        <v>3437</v>
      </c>
      <c r="CV130" t="s">
        <v>170</v>
      </c>
      <c r="CZ130" t="s">
        <v>174</v>
      </c>
      <c r="DA130" t="s">
        <v>3438</v>
      </c>
      <c r="DB130" t="s">
        <v>3439</v>
      </c>
      <c r="DC130" t="s">
        <v>2123</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1808</v>
      </c>
      <c r="DY130" t="s">
        <v>209</v>
      </c>
      <c r="DZ130" t="s">
        <v>1595</v>
      </c>
      <c r="EA130" t="s">
        <v>3448</v>
      </c>
      <c r="EB130" t="s">
        <v>3449</v>
      </c>
      <c r="EC130" t="s">
        <v>3450</v>
      </c>
      <c r="ED130" t="s">
        <v>246</v>
      </c>
      <c r="EE130" t="s">
        <v>3451</v>
      </c>
      <c r="EF130" t="s">
        <v>3452</v>
      </c>
      <c r="EG130" t="s">
        <v>3453</v>
      </c>
      <c r="EH130" t="s">
        <v>3454</v>
      </c>
      <c r="EI130" t="s">
        <v>3449</v>
      </c>
      <c r="EJ130" t="s">
        <v>3455</v>
      </c>
      <c r="EK130" t="s">
        <v>246</v>
      </c>
      <c r="EL130" t="s">
        <v>1025</v>
      </c>
      <c r="EM130" t="s">
        <v>2955</v>
      </c>
      <c r="EN130" t="s">
        <v>1387</v>
      </c>
      <c r="EO130" t="s">
        <v>3456</v>
      </c>
      <c r="EP130" t="s">
        <v>1282</v>
      </c>
      <c r="EQ130" t="s">
        <v>3457</v>
      </c>
      <c r="ER130" t="s">
        <v>246</v>
      </c>
      <c r="ES130" t="s">
        <v>3458</v>
      </c>
      <c r="ET130" t="s">
        <v>3459</v>
      </c>
      <c r="EU130" t="s">
        <v>429</v>
      </c>
    </row>
    <row r="131" spans="1:158">
      <c r="A131" t="s">
        <v>1136</v>
      </c>
      <c r="B131" t="s">
        <v>211</v>
      </c>
      <c r="C131" t="s">
        <v>1137</v>
      </c>
      <c r="D131" t="s">
        <v>1138</v>
      </c>
      <c r="E131" t="s">
        <v>3601</v>
      </c>
      <c r="F131" t="s">
        <v>3602</v>
      </c>
      <c r="G131">
        <v>8351873002</v>
      </c>
      <c r="H131" t="s">
        <v>164</v>
      </c>
      <c r="I131" t="s">
        <v>3603</v>
      </c>
      <c r="J131" t="s">
        <v>166</v>
      </c>
      <c r="K131" t="s">
        <v>762</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485</v>
      </c>
      <c r="BG131">
        <v>72</v>
      </c>
      <c r="BI131">
        <v>2015</v>
      </c>
      <c r="BJ131">
        <v>1</v>
      </c>
      <c r="BL131">
        <v>9</v>
      </c>
      <c r="BN131" t="s">
        <v>174</v>
      </c>
      <c r="BO131" t="s">
        <v>1857</v>
      </c>
      <c r="BP131" t="s">
        <v>1885</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691</v>
      </c>
      <c r="DT131" t="s">
        <v>3624</v>
      </c>
      <c r="DU131" t="s">
        <v>211</v>
      </c>
      <c r="DV131" t="s">
        <v>333</v>
      </c>
      <c r="DW131" t="s">
        <v>246</v>
      </c>
      <c r="DX131" t="s">
        <v>3625</v>
      </c>
      <c r="DY131" t="s">
        <v>209</v>
      </c>
      <c r="DZ131" t="s">
        <v>429</v>
      </c>
      <c r="EA131" t="s">
        <v>3626</v>
      </c>
      <c r="EB131" t="s">
        <v>211</v>
      </c>
      <c r="EC131" t="s">
        <v>3627</v>
      </c>
      <c r="ED131" t="s">
        <v>246</v>
      </c>
      <c r="EE131" t="s">
        <v>3628</v>
      </c>
      <c r="EF131" t="s">
        <v>1584</v>
      </c>
      <c r="EG131" t="s">
        <v>865</v>
      </c>
    </row>
    <row r="132" spans="1:158">
      <c r="A132" t="s">
        <v>1470</v>
      </c>
      <c r="B132" t="s">
        <v>507</v>
      </c>
      <c r="C132" t="s">
        <v>212</v>
      </c>
      <c r="D132" t="s">
        <v>1471</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1629</v>
      </c>
      <c r="DW132" t="s">
        <v>246</v>
      </c>
      <c r="DX132" t="s">
        <v>463</v>
      </c>
      <c r="DY132" t="s">
        <v>209</v>
      </c>
      <c r="DZ132" t="s">
        <v>265</v>
      </c>
    </row>
    <row r="133" spans="1:158">
      <c r="A133" t="s">
        <v>295</v>
      </c>
      <c r="B133" t="s">
        <v>211</v>
      </c>
      <c r="C133" t="s">
        <v>267</v>
      </c>
      <c r="D133" t="s">
        <v>296</v>
      </c>
      <c r="E133" t="s">
        <v>3658</v>
      </c>
      <c r="F133" t="s">
        <v>3659</v>
      </c>
      <c r="G133">
        <v>8319574468</v>
      </c>
      <c r="H133" t="s">
        <v>164</v>
      </c>
      <c r="I133" t="s">
        <v>3660</v>
      </c>
      <c r="J133" t="s">
        <v>166</v>
      </c>
      <c r="K133" t="s">
        <v>762</v>
      </c>
      <c r="L133" t="s">
        <v>3661</v>
      </c>
      <c r="M133" t="s">
        <v>3662</v>
      </c>
      <c r="N133" t="s">
        <v>170</v>
      </c>
      <c r="AI133" t="s">
        <v>3663</v>
      </c>
      <c r="AJ133" t="s">
        <v>3664</v>
      </c>
      <c r="AK133" t="s">
        <v>1906</v>
      </c>
      <c r="AL133">
        <v>61</v>
      </c>
      <c r="AN133">
        <v>1994</v>
      </c>
      <c r="AO133" t="s">
        <v>174</v>
      </c>
      <c r="AP133" t="s">
        <v>3665</v>
      </c>
      <c r="AQ133" t="s">
        <v>3666</v>
      </c>
      <c r="AR133" t="s">
        <v>1074</v>
      </c>
      <c r="AS133">
        <v>51</v>
      </c>
      <c r="AU133">
        <v>1996</v>
      </c>
      <c r="AV133" t="s">
        <v>174</v>
      </c>
      <c r="AW133" t="s">
        <v>1041</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2897</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611</v>
      </c>
      <c r="CQ133" t="s">
        <v>174</v>
      </c>
      <c r="CR133" t="s">
        <v>376</v>
      </c>
      <c r="CS133" t="s">
        <v>2624</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584</v>
      </c>
      <c r="B134" t="s">
        <v>211</v>
      </c>
      <c r="C134" t="s">
        <v>471</v>
      </c>
      <c r="D134" t="s">
        <v>585</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1682</v>
      </c>
      <c r="DT134" t="s">
        <v>3707</v>
      </c>
      <c r="DU134" t="s">
        <v>3708</v>
      </c>
      <c r="DV134" t="s">
        <v>333</v>
      </c>
      <c r="DW134" t="s">
        <v>207</v>
      </c>
      <c r="DX134" t="s">
        <v>464</v>
      </c>
      <c r="DY134" t="s">
        <v>209</v>
      </c>
      <c r="DZ134" t="s">
        <v>949</v>
      </c>
      <c r="EA134" t="s">
        <v>3709</v>
      </c>
      <c r="EB134" t="s">
        <v>3710</v>
      </c>
      <c r="EC134" t="s">
        <v>333</v>
      </c>
      <c r="ED134" t="s">
        <v>207</v>
      </c>
      <c r="EE134" t="s">
        <v>980</v>
      </c>
      <c r="EF134" t="s">
        <v>3711</v>
      </c>
      <c r="EG134" t="s">
        <v>942</v>
      </c>
      <c r="EH134" t="s">
        <v>3701</v>
      </c>
      <c r="EI134" t="s">
        <v>3712</v>
      </c>
      <c r="EJ134" t="s">
        <v>818</v>
      </c>
      <c r="EK134" t="s">
        <v>207</v>
      </c>
      <c r="EL134" t="s">
        <v>1986</v>
      </c>
      <c r="EM134" t="s">
        <v>1543</v>
      </c>
      <c r="EN134" t="s">
        <v>429</v>
      </c>
    </row>
    <row r="135" spans="1:158">
      <c r="A135" t="s">
        <v>506</v>
      </c>
      <c r="B135" t="s">
        <v>507</v>
      </c>
      <c r="C135" t="s">
        <v>267</v>
      </c>
      <c r="D135" t="s">
        <v>508</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807</v>
      </c>
      <c r="BE135" t="s">
        <v>3725</v>
      </c>
      <c r="BF135" t="s">
        <v>3726</v>
      </c>
      <c r="BG135">
        <v>1138</v>
      </c>
      <c r="BI135">
        <v>2002</v>
      </c>
      <c r="BJ135">
        <v>19</v>
      </c>
      <c r="BK135" t="s">
        <v>807</v>
      </c>
      <c r="BL135">
        <v>53</v>
      </c>
      <c r="BM135" t="s">
        <v>3727</v>
      </c>
      <c r="BN135" t="s">
        <v>174</v>
      </c>
      <c r="BO135" t="s">
        <v>3728</v>
      </c>
      <c r="BP135" t="s">
        <v>3725</v>
      </c>
      <c r="BQ135" t="s">
        <v>1906</v>
      </c>
      <c r="BR135">
        <v>68.5</v>
      </c>
      <c r="BT135">
        <v>2005</v>
      </c>
      <c r="BU135">
        <v>31</v>
      </c>
      <c r="BV135" t="s">
        <v>810</v>
      </c>
      <c r="BW135">
        <v>24</v>
      </c>
      <c r="BY135" t="s">
        <v>174</v>
      </c>
      <c r="BZ135" t="s">
        <v>3729</v>
      </c>
      <c r="CA135" t="s">
        <v>3730</v>
      </c>
      <c r="CB135" t="s">
        <v>527</v>
      </c>
      <c r="CC135">
        <v>62.5</v>
      </c>
      <c r="CE135">
        <v>2009</v>
      </c>
      <c r="CF135" t="s">
        <v>174</v>
      </c>
      <c r="CG135" t="s">
        <v>3731</v>
      </c>
      <c r="CH135" t="s">
        <v>3732</v>
      </c>
      <c r="CI135" t="s">
        <v>193</v>
      </c>
      <c r="CJ135">
        <v>2022</v>
      </c>
      <c r="CL135" t="s">
        <v>174</v>
      </c>
      <c r="CM135" t="s">
        <v>3733</v>
      </c>
      <c r="CN135" t="s">
        <v>174</v>
      </c>
      <c r="CO135" t="s">
        <v>3734</v>
      </c>
      <c r="CP135" t="s">
        <v>669</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507</v>
      </c>
      <c r="DV135" t="s">
        <v>818</v>
      </c>
      <c r="DW135" t="s">
        <v>246</v>
      </c>
      <c r="DX135" t="s">
        <v>3389</v>
      </c>
      <c r="DY135" t="s">
        <v>209</v>
      </c>
      <c r="DZ135" t="s">
        <v>1387</v>
      </c>
      <c r="EA135" t="s">
        <v>3747</v>
      </c>
      <c r="EB135" t="s">
        <v>507</v>
      </c>
      <c r="EC135" t="s">
        <v>818</v>
      </c>
      <c r="ED135" t="s">
        <v>246</v>
      </c>
      <c r="EE135" t="s">
        <v>825</v>
      </c>
      <c r="EF135" t="s">
        <v>3389</v>
      </c>
      <c r="EG135" t="s">
        <v>2926</v>
      </c>
      <c r="EH135" t="s">
        <v>3748</v>
      </c>
      <c r="EI135" t="s">
        <v>211</v>
      </c>
      <c r="EJ135" t="s">
        <v>3749</v>
      </c>
      <c r="EK135" t="s">
        <v>246</v>
      </c>
      <c r="EL135" t="s">
        <v>2205</v>
      </c>
      <c r="EM135" t="s">
        <v>825</v>
      </c>
      <c r="EN135" t="s">
        <v>3750</v>
      </c>
      <c r="EO135" t="s">
        <v>3751</v>
      </c>
      <c r="EP135" t="s">
        <v>3752</v>
      </c>
      <c r="EQ135" t="s">
        <v>3753</v>
      </c>
      <c r="ER135" t="s">
        <v>207</v>
      </c>
      <c r="ES135" t="s">
        <v>3754</v>
      </c>
      <c r="ET135" t="s">
        <v>3755</v>
      </c>
      <c r="EU135" t="s">
        <v>429</v>
      </c>
      <c r="EV135" t="s">
        <v>3756</v>
      </c>
      <c r="EW135" t="s">
        <v>351</v>
      </c>
      <c r="EX135" t="s">
        <v>3757</v>
      </c>
      <c r="EY135" t="s">
        <v>246</v>
      </c>
      <c r="EZ135" t="s">
        <v>3758</v>
      </c>
      <c r="FA135" t="s">
        <v>3759</v>
      </c>
      <c r="FB135" t="s">
        <v>945</v>
      </c>
    </row>
    <row r="136" spans="1:158">
      <c r="A136" t="s">
        <v>266</v>
      </c>
      <c r="B136" t="s">
        <v>211</v>
      </c>
      <c r="C136" t="s">
        <v>267</v>
      </c>
      <c r="D136" t="s">
        <v>268</v>
      </c>
      <c r="E136" t="s">
        <v>3760</v>
      </c>
      <c r="F136" t="s">
        <v>3761</v>
      </c>
      <c r="G136">
        <v>9923752421</v>
      </c>
      <c r="H136" t="s">
        <v>164</v>
      </c>
      <c r="I136" t="s">
        <v>3762</v>
      </c>
      <c r="J136" t="s">
        <v>166</v>
      </c>
      <c r="K136" t="s">
        <v>762</v>
      </c>
      <c r="L136" t="s">
        <v>3763</v>
      </c>
      <c r="M136" t="s">
        <v>3764</v>
      </c>
      <c r="N136" t="s">
        <v>170</v>
      </c>
      <c r="AI136" t="s">
        <v>3765</v>
      </c>
      <c r="AJ136" t="s">
        <v>3312</v>
      </c>
      <c r="AK136" t="s">
        <v>218</v>
      </c>
      <c r="AL136">
        <v>68</v>
      </c>
      <c r="AN136">
        <v>1980</v>
      </c>
      <c r="AO136" t="s">
        <v>174</v>
      </c>
      <c r="AP136" t="s">
        <v>3766</v>
      </c>
      <c r="AQ136" t="s">
        <v>3312</v>
      </c>
      <c r="AR136" t="s">
        <v>361</v>
      </c>
      <c r="AS136">
        <v>5.8</v>
      </c>
      <c r="AU136">
        <v>1982</v>
      </c>
      <c r="AV136" t="s">
        <v>174</v>
      </c>
      <c r="AW136" t="s">
        <v>3767</v>
      </c>
      <c r="AX136" t="s">
        <v>3768</v>
      </c>
      <c r="AY136" t="s">
        <v>3769</v>
      </c>
      <c r="AZ136">
        <v>78.9</v>
      </c>
      <c r="BB136">
        <v>2012</v>
      </c>
      <c r="BC136" t="s">
        <v>174</v>
      </c>
      <c r="BD136" t="s">
        <v>3770</v>
      </c>
      <c r="BE136" t="s">
        <v>3771</v>
      </c>
      <c r="BF136" t="s">
        <v>3772</v>
      </c>
      <c r="BG136">
        <v>75.8</v>
      </c>
      <c r="BI136">
        <v>1985</v>
      </c>
      <c r="BJ136">
        <v>19</v>
      </c>
      <c r="BK136" t="s">
        <v>3772</v>
      </c>
      <c r="BL136">
        <v>32</v>
      </c>
      <c r="BN136" t="s">
        <v>174</v>
      </c>
      <c r="BO136" t="s">
        <v>3768</v>
      </c>
      <c r="BP136" t="s">
        <v>3773</v>
      </c>
      <c r="BQ136" t="s">
        <v>3774</v>
      </c>
      <c r="BR136">
        <v>79</v>
      </c>
      <c r="BT136">
        <v>2015</v>
      </c>
      <c r="BU136">
        <v>31</v>
      </c>
      <c r="BV136" t="s">
        <v>3775</v>
      </c>
      <c r="BW136">
        <v>38</v>
      </c>
      <c r="BY136" t="s">
        <v>170</v>
      </c>
      <c r="CF136" t="s">
        <v>170</v>
      </c>
      <c r="CL136" t="s">
        <v>174</v>
      </c>
      <c r="CM136" t="s">
        <v>3776</v>
      </c>
      <c r="CN136" t="s">
        <v>174</v>
      </c>
      <c r="CO136" t="s">
        <v>3777</v>
      </c>
      <c r="CP136" t="s">
        <v>3778</v>
      </c>
      <c r="CQ136" t="s">
        <v>170</v>
      </c>
      <c r="CV136" t="s">
        <v>170</v>
      </c>
      <c r="CZ136" t="s">
        <v>170</v>
      </c>
      <c r="DB136" t="s">
        <v>3779</v>
      </c>
      <c r="DC136" t="s">
        <v>2123</v>
      </c>
      <c r="DD136" t="s">
        <v>174</v>
      </c>
      <c r="DE136" t="s">
        <v>3780</v>
      </c>
      <c r="DF136" t="s">
        <v>170</v>
      </c>
      <c r="DL136" t="s">
        <v>174</v>
      </c>
      <c r="DM136" t="s">
        <v>3781</v>
      </c>
      <c r="DN136" t="s">
        <v>174</v>
      </c>
      <c r="DO136" t="s">
        <v>3782</v>
      </c>
      <c r="DP136" t="s">
        <v>3783</v>
      </c>
      <c r="DQ136" t="s">
        <v>202</v>
      </c>
      <c r="DR136" t="str">
        <f>HYPERLINK("https://nconnect.nicmar.ac.in/pdf/202_resume_1771501200.pdf/Y2FyZWVy","View Resume")</f>
        <v>0</v>
      </c>
      <c r="DS136" t="s">
        <v>3784</v>
      </c>
      <c r="DT136" t="s">
        <v>3785</v>
      </c>
      <c r="DU136" t="s">
        <v>3786</v>
      </c>
      <c r="DV136" t="s">
        <v>1426</v>
      </c>
      <c r="DW136" t="s">
        <v>207</v>
      </c>
      <c r="DX136" t="s">
        <v>3787</v>
      </c>
      <c r="DY136" t="s">
        <v>209</v>
      </c>
      <c r="DZ136" t="s">
        <v>3784</v>
      </c>
    </row>
    <row r="137" spans="1:158">
      <c r="A137" t="s">
        <v>793</v>
      </c>
      <c r="B137" t="s">
        <v>211</v>
      </c>
      <c r="C137" t="s">
        <v>267</v>
      </c>
      <c r="D137" t="s">
        <v>508</v>
      </c>
      <c r="E137" t="s">
        <v>3788</v>
      </c>
      <c r="F137" t="s">
        <v>3789</v>
      </c>
      <c r="G137">
        <v>8439286180</v>
      </c>
      <c r="H137" t="s">
        <v>164</v>
      </c>
      <c r="I137" t="s">
        <v>3790</v>
      </c>
      <c r="J137" t="s">
        <v>166</v>
      </c>
      <c r="K137" t="s">
        <v>3791</v>
      </c>
      <c r="L137" t="s">
        <v>3792</v>
      </c>
      <c r="M137" t="s">
        <v>3793</v>
      </c>
      <c r="N137" t="s">
        <v>170</v>
      </c>
      <c r="AI137" t="s">
        <v>3794</v>
      </c>
      <c r="AJ137" t="s">
        <v>3795</v>
      </c>
      <c r="AK137" t="s">
        <v>3264</v>
      </c>
      <c r="AL137">
        <v>51.2</v>
      </c>
      <c r="AN137">
        <v>2010</v>
      </c>
      <c r="AO137" t="s">
        <v>174</v>
      </c>
      <c r="AP137" t="s">
        <v>3796</v>
      </c>
      <c r="AQ137" t="s">
        <v>3795</v>
      </c>
      <c r="AR137" t="s">
        <v>3797</v>
      </c>
      <c r="AS137">
        <v>57.7</v>
      </c>
      <c r="AU137">
        <v>2013</v>
      </c>
      <c r="AV137" t="s">
        <v>170</v>
      </c>
      <c r="BC137" t="s">
        <v>174</v>
      </c>
      <c r="BD137" t="s">
        <v>1296</v>
      </c>
      <c r="BE137" t="s">
        <v>3798</v>
      </c>
      <c r="BF137" t="s">
        <v>3799</v>
      </c>
      <c r="BG137">
        <v>57.24</v>
      </c>
      <c r="BI137">
        <v>2016</v>
      </c>
      <c r="BJ137">
        <v>19</v>
      </c>
      <c r="BK137" t="s">
        <v>3800</v>
      </c>
      <c r="BL137">
        <v>23</v>
      </c>
      <c r="BN137" t="s">
        <v>174</v>
      </c>
      <c r="BO137" t="s">
        <v>1296</v>
      </c>
      <c r="BP137" t="s">
        <v>3801</v>
      </c>
      <c r="BQ137" t="s">
        <v>3802</v>
      </c>
      <c r="BR137">
        <v>67.7</v>
      </c>
      <c r="BS137">
        <v>6.7</v>
      </c>
      <c r="BT137">
        <v>2018</v>
      </c>
      <c r="BU137">
        <v>31</v>
      </c>
      <c r="BV137" t="s">
        <v>3298</v>
      </c>
      <c r="BW137">
        <v>23</v>
      </c>
      <c r="BY137" t="s">
        <v>170</v>
      </c>
      <c r="CA137" t="s">
        <v>3795</v>
      </c>
      <c r="CF137" t="s">
        <v>174</v>
      </c>
      <c r="CG137" t="s">
        <v>527</v>
      </c>
      <c r="CH137" t="s">
        <v>3803</v>
      </c>
      <c r="CI137" t="s">
        <v>193</v>
      </c>
      <c r="CJ137">
        <v>2025</v>
      </c>
      <c r="CL137" t="s">
        <v>174</v>
      </c>
      <c r="CN137" t="s">
        <v>174</v>
      </c>
      <c r="CO137" t="s">
        <v>3804</v>
      </c>
      <c r="CP137" t="s">
        <v>3805</v>
      </c>
      <c r="CQ137" t="s">
        <v>174</v>
      </c>
      <c r="CR137">
        <v>0</v>
      </c>
      <c r="CS137">
        <v>0</v>
      </c>
      <c r="CT137">
        <v>2</v>
      </c>
      <c r="CU137" t="s">
        <v>3806</v>
      </c>
      <c r="CV137" t="s">
        <v>170</v>
      </c>
      <c r="CZ137" t="s">
        <v>170</v>
      </c>
      <c r="DB137" t="s">
        <v>3807</v>
      </c>
      <c r="DC137" t="s">
        <v>3808</v>
      </c>
      <c r="DD137" t="s">
        <v>174</v>
      </c>
      <c r="DE137" t="s">
        <v>3809</v>
      </c>
      <c r="DF137" t="s">
        <v>170</v>
      </c>
      <c r="DL137" t="s">
        <v>170</v>
      </c>
      <c r="DN137" t="s">
        <v>170</v>
      </c>
      <c r="DP137" t="s">
        <v>3810</v>
      </c>
      <c r="DQ137" t="s">
        <v>202</v>
      </c>
      <c r="DR137" t="str">
        <f>HYPERLINK("https://nconnect.nicmar.ac.in/pdf/216_resume_1771503454.pdf/Y2FyZWVy","View Resume")</f>
        <v>0</v>
      </c>
      <c r="DS137" t="s">
        <v>1595</v>
      </c>
      <c r="DT137" t="s">
        <v>3811</v>
      </c>
      <c r="DU137" t="s">
        <v>1984</v>
      </c>
      <c r="DV137" t="s">
        <v>3795</v>
      </c>
      <c r="DW137" t="s">
        <v>246</v>
      </c>
      <c r="DX137" t="s">
        <v>3162</v>
      </c>
      <c r="DY137" t="s">
        <v>464</v>
      </c>
      <c r="DZ137" t="s">
        <v>1595</v>
      </c>
    </row>
    <row r="138" spans="1:158">
      <c r="A138" t="s">
        <v>210</v>
      </c>
      <c r="B138" t="s">
        <v>211</v>
      </c>
      <c r="C138" t="s">
        <v>212</v>
      </c>
      <c r="D138" t="s">
        <v>213</v>
      </c>
      <c r="E138" t="s">
        <v>3812</v>
      </c>
      <c r="F138" t="s">
        <v>3813</v>
      </c>
      <c r="G138">
        <v>7499079795</v>
      </c>
      <c r="H138" t="s">
        <v>164</v>
      </c>
      <c r="I138" t="s">
        <v>3814</v>
      </c>
      <c r="J138" t="s">
        <v>166</v>
      </c>
      <c r="K138" t="s">
        <v>3815</v>
      </c>
      <c r="L138" t="s">
        <v>3816</v>
      </c>
      <c r="M138" t="s">
        <v>3817</v>
      </c>
      <c r="N138" t="s">
        <v>170</v>
      </c>
      <c r="AI138" t="s">
        <v>3818</v>
      </c>
      <c r="AJ138" t="s">
        <v>3819</v>
      </c>
      <c r="AK138" t="s">
        <v>442</v>
      </c>
      <c r="AL138">
        <v>73.23</v>
      </c>
      <c r="AN138">
        <v>2009</v>
      </c>
      <c r="AO138" t="s">
        <v>174</v>
      </c>
      <c r="AP138" t="s">
        <v>3820</v>
      </c>
      <c r="AQ138" t="s">
        <v>3821</v>
      </c>
      <c r="AR138" t="s">
        <v>3321</v>
      </c>
      <c r="AS138">
        <v>58.83</v>
      </c>
      <c r="AU138">
        <v>2011</v>
      </c>
      <c r="AV138" t="s">
        <v>170</v>
      </c>
      <c r="BC138" t="s">
        <v>174</v>
      </c>
      <c r="BD138" t="s">
        <v>3822</v>
      </c>
      <c r="BE138" t="s">
        <v>3823</v>
      </c>
      <c r="BF138" t="s">
        <v>3824</v>
      </c>
      <c r="BG138">
        <v>65.0</v>
      </c>
      <c r="BI138">
        <v>2015</v>
      </c>
      <c r="BJ138">
        <v>2</v>
      </c>
      <c r="BL138">
        <v>9</v>
      </c>
      <c r="BN138" t="s">
        <v>174</v>
      </c>
      <c r="BO138" t="s">
        <v>3825</v>
      </c>
      <c r="BP138" t="s">
        <v>3826</v>
      </c>
      <c r="BQ138" t="s">
        <v>3827</v>
      </c>
      <c r="BR138">
        <v>75.5</v>
      </c>
      <c r="BS138">
        <v>7.55</v>
      </c>
      <c r="BT138">
        <v>2019</v>
      </c>
      <c r="BU138">
        <v>14</v>
      </c>
      <c r="BW138">
        <v>47</v>
      </c>
      <c r="BY138" t="s">
        <v>170</v>
      </c>
      <c r="CF138" t="s">
        <v>170</v>
      </c>
      <c r="CL138" t="s">
        <v>170</v>
      </c>
      <c r="CN138" t="s">
        <v>170</v>
      </c>
      <c r="CP138" t="s">
        <v>442</v>
      </c>
      <c r="CQ138" t="s">
        <v>170</v>
      </c>
      <c r="CU138" t="s">
        <v>2364</v>
      </c>
      <c r="CV138" t="s">
        <v>170</v>
      </c>
      <c r="CZ138" t="s">
        <v>170</v>
      </c>
      <c r="DC138" t="s">
        <v>3828</v>
      </c>
      <c r="DD138" t="s">
        <v>170</v>
      </c>
      <c r="DF138" t="s">
        <v>170</v>
      </c>
      <c r="DL138" t="s">
        <v>170</v>
      </c>
      <c r="DN138" t="s">
        <v>170</v>
      </c>
      <c r="DP138" t="s">
        <v>3829</v>
      </c>
      <c r="DQ138" t="str">
        <f>HYPERLINK("https://nconnect.nicmar.ac.in/storage/profile/6996f3a15b8b3.png","Download")</f>
        <v>0</v>
      </c>
      <c r="DR138" t="str">
        <f>HYPERLINK("https://nconnect.nicmar.ac.in/pdf/228_resume_1771503913.pdf/Y2FyZWVy","View Resume")</f>
        <v>0</v>
      </c>
      <c r="DS138" t="s">
        <v>3830</v>
      </c>
      <c r="DT138" t="s">
        <v>3831</v>
      </c>
      <c r="DU138" t="s">
        <v>2315</v>
      </c>
      <c r="DV138" t="s">
        <v>3832</v>
      </c>
      <c r="DW138" t="s">
        <v>246</v>
      </c>
      <c r="DX138" t="s">
        <v>422</v>
      </c>
      <c r="DY138" t="s">
        <v>209</v>
      </c>
      <c r="DZ138" t="s">
        <v>898</v>
      </c>
      <c r="EA138" t="s">
        <v>3833</v>
      </c>
      <c r="EB138" t="s">
        <v>2315</v>
      </c>
      <c r="EC138" t="s">
        <v>3834</v>
      </c>
      <c r="ED138" t="s">
        <v>246</v>
      </c>
      <c r="EE138" t="s">
        <v>3835</v>
      </c>
      <c r="EF138" t="s">
        <v>1543</v>
      </c>
      <c r="EG138" t="s">
        <v>821</v>
      </c>
      <c r="EH138" t="s">
        <v>3836</v>
      </c>
      <c r="EI138" t="s">
        <v>351</v>
      </c>
      <c r="EJ138" t="s">
        <v>3837</v>
      </c>
      <c r="EK138" t="s">
        <v>246</v>
      </c>
      <c r="EL138" t="s">
        <v>1391</v>
      </c>
      <c r="EM138" t="s">
        <v>3838</v>
      </c>
      <c r="EN138" t="s">
        <v>465</v>
      </c>
      <c r="EO138" t="s">
        <v>3831</v>
      </c>
      <c r="EP138" t="s">
        <v>2315</v>
      </c>
      <c r="EQ138" t="s">
        <v>3832</v>
      </c>
      <c r="ER138" t="s">
        <v>246</v>
      </c>
      <c r="ES138" t="s">
        <v>383</v>
      </c>
      <c r="ET138" t="s">
        <v>3162</v>
      </c>
      <c r="EU138" t="s">
        <v>419</v>
      </c>
    </row>
    <row r="139" spans="1:158">
      <c r="A139" t="s">
        <v>470</v>
      </c>
      <c r="B139" t="s">
        <v>211</v>
      </c>
      <c r="C139" t="s">
        <v>471</v>
      </c>
      <c r="D139" t="s">
        <v>472</v>
      </c>
      <c r="E139" t="s">
        <v>3839</v>
      </c>
      <c r="F139" t="s">
        <v>3840</v>
      </c>
      <c r="G139">
        <v>9940270826</v>
      </c>
      <c r="H139" t="s">
        <v>164</v>
      </c>
      <c r="I139" t="s">
        <v>3841</v>
      </c>
      <c r="J139" t="s">
        <v>166</v>
      </c>
      <c r="K139" t="s">
        <v>476</v>
      </c>
      <c r="L139" t="s">
        <v>3842</v>
      </c>
      <c r="M139" t="s">
        <v>3843</v>
      </c>
      <c r="N139" t="s">
        <v>170</v>
      </c>
      <c r="AI139" t="s">
        <v>3844</v>
      </c>
      <c r="AJ139" t="s">
        <v>3845</v>
      </c>
      <c r="AK139" t="s">
        <v>3846</v>
      </c>
      <c r="AL139">
        <v>94.4</v>
      </c>
      <c r="AN139">
        <v>2006</v>
      </c>
      <c r="AO139" t="s">
        <v>174</v>
      </c>
      <c r="AP139" t="s">
        <v>3844</v>
      </c>
      <c r="AQ139" t="s">
        <v>3845</v>
      </c>
      <c r="AR139" t="s">
        <v>3847</v>
      </c>
      <c r="AS139">
        <v>89</v>
      </c>
      <c r="AU139">
        <v>2008</v>
      </c>
      <c r="AV139" t="s">
        <v>170</v>
      </c>
      <c r="BC139" t="s">
        <v>174</v>
      </c>
      <c r="BD139" t="s">
        <v>3848</v>
      </c>
      <c r="BE139" t="s">
        <v>3849</v>
      </c>
      <c r="BF139" t="s">
        <v>229</v>
      </c>
      <c r="BG139">
        <v>83.5</v>
      </c>
      <c r="BH139">
        <v>8.35</v>
      </c>
      <c r="BI139">
        <v>2012</v>
      </c>
      <c r="BJ139">
        <v>2</v>
      </c>
      <c r="BL139">
        <v>9</v>
      </c>
      <c r="BN139" t="s">
        <v>174</v>
      </c>
      <c r="BO139" t="s">
        <v>3850</v>
      </c>
      <c r="BP139" t="s">
        <v>3851</v>
      </c>
      <c r="BQ139" t="s">
        <v>3852</v>
      </c>
      <c r="BR139">
        <v>84.2</v>
      </c>
      <c r="BS139">
        <v>8.42</v>
      </c>
      <c r="BT139">
        <v>2016</v>
      </c>
      <c r="BU139">
        <v>12</v>
      </c>
      <c r="BW139">
        <v>13</v>
      </c>
      <c r="BY139" t="s">
        <v>170</v>
      </c>
      <c r="CF139" t="s">
        <v>174</v>
      </c>
      <c r="CG139" t="s">
        <v>3853</v>
      </c>
      <c r="CH139" t="s">
        <v>3854</v>
      </c>
      <c r="CI139" t="s">
        <v>373</v>
      </c>
      <c r="CK139" t="s">
        <v>174</v>
      </c>
      <c r="CL139" t="s">
        <v>174</v>
      </c>
      <c r="CM139" t="s">
        <v>3855</v>
      </c>
      <c r="CN139" t="s">
        <v>174</v>
      </c>
      <c r="CO139" t="s">
        <v>3856</v>
      </c>
      <c r="CP139" t="s">
        <v>3857</v>
      </c>
      <c r="CQ139" t="s">
        <v>174</v>
      </c>
      <c r="CR139">
        <v>4</v>
      </c>
      <c r="CS139">
        <v>6</v>
      </c>
      <c r="CT139">
        <v>1</v>
      </c>
      <c r="CU139" t="s">
        <v>3858</v>
      </c>
      <c r="CV139" t="s">
        <v>170</v>
      </c>
      <c r="CZ139" t="s">
        <v>170</v>
      </c>
      <c r="DB139" t="s">
        <v>3859</v>
      </c>
      <c r="DC139" t="s">
        <v>3860</v>
      </c>
      <c r="DD139" t="s">
        <v>174</v>
      </c>
      <c r="DE139" t="s">
        <v>3861</v>
      </c>
      <c r="DF139" t="s">
        <v>170</v>
      </c>
      <c r="DL139" t="s">
        <v>174</v>
      </c>
      <c r="DM139" t="s">
        <v>3862</v>
      </c>
      <c r="DN139" t="s">
        <v>174</v>
      </c>
      <c r="DO139" t="s">
        <v>3863</v>
      </c>
      <c r="DP139" t="s">
        <v>3864</v>
      </c>
      <c r="DQ139" t="str">
        <f>HYPERLINK("https://nconnect.nicmar.ac.in/storage/profile/6996e56310561.png","Download")</f>
        <v>0</v>
      </c>
      <c r="DR139" t="str">
        <f>HYPERLINK("https://nconnect.nicmar.ac.in/pdf/214_resume_1771504379.pdf/Y2FyZWVy","View Resume")</f>
        <v>0</v>
      </c>
      <c r="DS139" t="s">
        <v>3865</v>
      </c>
      <c r="DT139" t="s">
        <v>3866</v>
      </c>
      <c r="DU139" t="s">
        <v>211</v>
      </c>
      <c r="DV139" t="s">
        <v>1811</v>
      </c>
      <c r="DW139" t="s">
        <v>246</v>
      </c>
      <c r="DX139" t="s">
        <v>3867</v>
      </c>
      <c r="DY139" t="s">
        <v>824</v>
      </c>
      <c r="DZ139" t="s">
        <v>3110</v>
      </c>
      <c r="EA139" t="s">
        <v>3868</v>
      </c>
      <c r="EB139" t="s">
        <v>211</v>
      </c>
      <c r="EC139" t="s">
        <v>1811</v>
      </c>
      <c r="ED139" t="s">
        <v>246</v>
      </c>
      <c r="EE139" t="s">
        <v>2025</v>
      </c>
      <c r="EF139" t="s">
        <v>3869</v>
      </c>
      <c r="EG139" t="s">
        <v>265</v>
      </c>
      <c r="EH139" t="s">
        <v>3870</v>
      </c>
      <c r="EI139" t="s">
        <v>351</v>
      </c>
      <c r="EJ139" t="s">
        <v>1811</v>
      </c>
      <c r="EK139" t="s">
        <v>246</v>
      </c>
      <c r="EL139" t="s">
        <v>3871</v>
      </c>
      <c r="EM139" t="s">
        <v>1590</v>
      </c>
      <c r="EN139" t="s">
        <v>898</v>
      </c>
    </row>
    <row r="140" spans="1:158">
      <c r="A140" t="s">
        <v>1470</v>
      </c>
      <c r="B140" t="s">
        <v>507</v>
      </c>
      <c r="C140" t="s">
        <v>212</v>
      </c>
      <c r="D140" t="s">
        <v>1471</v>
      </c>
      <c r="E140" t="s">
        <v>3872</v>
      </c>
      <c r="F140" t="s">
        <v>3873</v>
      </c>
      <c r="G140">
        <v>9819306354</v>
      </c>
      <c r="H140" t="s">
        <v>164</v>
      </c>
      <c r="I140" t="s">
        <v>3874</v>
      </c>
      <c r="J140" t="s">
        <v>166</v>
      </c>
      <c r="K140" t="s">
        <v>2823</v>
      </c>
      <c r="L140" t="s">
        <v>3875</v>
      </c>
      <c r="M140" t="s">
        <v>3876</v>
      </c>
      <c r="N140" t="s">
        <v>170</v>
      </c>
      <c r="AI140" t="s">
        <v>3877</v>
      </c>
      <c r="AJ140" t="s">
        <v>3878</v>
      </c>
      <c r="AK140" t="s">
        <v>3879</v>
      </c>
      <c r="AL140">
        <v>73.73</v>
      </c>
      <c r="AN140">
        <v>2000</v>
      </c>
      <c r="AO140" t="s">
        <v>170</v>
      </c>
      <c r="AV140" t="s">
        <v>174</v>
      </c>
      <c r="AW140" t="s">
        <v>485</v>
      </c>
      <c r="AX140" t="s">
        <v>3880</v>
      </c>
      <c r="AY140" t="s">
        <v>485</v>
      </c>
      <c r="AZ140">
        <v>80.97</v>
      </c>
      <c r="BB140">
        <v>2004</v>
      </c>
      <c r="BC140" t="s">
        <v>174</v>
      </c>
      <c r="BD140" t="s">
        <v>3881</v>
      </c>
      <c r="BE140" t="s">
        <v>3882</v>
      </c>
      <c r="BF140" t="s">
        <v>485</v>
      </c>
      <c r="BG140">
        <v>74.25</v>
      </c>
      <c r="BI140">
        <v>2008</v>
      </c>
      <c r="BJ140">
        <v>2</v>
      </c>
      <c r="BL140">
        <v>9</v>
      </c>
      <c r="BN140" t="s">
        <v>174</v>
      </c>
      <c r="BO140" t="s">
        <v>3883</v>
      </c>
      <c r="BP140" t="s">
        <v>3884</v>
      </c>
      <c r="BQ140" t="s">
        <v>3885</v>
      </c>
      <c r="BR140">
        <v>61.96</v>
      </c>
      <c r="BT140">
        <v>2013</v>
      </c>
      <c r="BU140">
        <v>22</v>
      </c>
      <c r="BW140">
        <v>51</v>
      </c>
      <c r="BY140" t="s">
        <v>174</v>
      </c>
      <c r="BZ140" t="s">
        <v>1440</v>
      </c>
      <c r="CA140" t="s">
        <v>3886</v>
      </c>
      <c r="CB140" t="s">
        <v>969</v>
      </c>
      <c r="CC140">
        <v>78.18</v>
      </c>
      <c r="CE140">
        <v>2019</v>
      </c>
      <c r="CF140" t="s">
        <v>174</v>
      </c>
      <c r="CG140" t="s">
        <v>485</v>
      </c>
      <c r="CH140" t="s">
        <v>3887</v>
      </c>
      <c r="CI140" t="s">
        <v>193</v>
      </c>
      <c r="CJ140">
        <v>2025</v>
      </c>
      <c r="CL140" t="s">
        <v>174</v>
      </c>
      <c r="CM140" t="s">
        <v>3888</v>
      </c>
      <c r="CN140" t="s">
        <v>174</v>
      </c>
      <c r="CO140" t="s">
        <v>3889</v>
      </c>
      <c r="CP140" t="s">
        <v>2185</v>
      </c>
      <c r="CQ140" t="s">
        <v>174</v>
      </c>
      <c r="CR140">
        <v>0</v>
      </c>
      <c r="CS140">
        <v>0</v>
      </c>
      <c r="CT140">
        <v>7</v>
      </c>
      <c r="CU140" t="s">
        <v>3890</v>
      </c>
      <c r="CV140" t="s">
        <v>170</v>
      </c>
      <c r="CZ140" t="s">
        <v>170</v>
      </c>
      <c r="DB140" t="s">
        <v>3891</v>
      </c>
      <c r="DC140" t="s">
        <v>1309</v>
      </c>
      <c r="DD140" t="s">
        <v>174</v>
      </c>
      <c r="DE140" t="s">
        <v>3892</v>
      </c>
      <c r="DF140" t="s">
        <v>174</v>
      </c>
      <c r="DG140" t="s">
        <v>3893</v>
      </c>
      <c r="DH140" t="s">
        <v>3894</v>
      </c>
      <c r="DI140" t="s">
        <v>3895</v>
      </c>
      <c r="DJ140" t="s">
        <v>3896</v>
      </c>
      <c r="DK140">
        <v>9</v>
      </c>
      <c r="DL140" t="s">
        <v>170</v>
      </c>
      <c r="DN140" t="s">
        <v>170</v>
      </c>
      <c r="DP140" t="s">
        <v>3897</v>
      </c>
      <c r="DQ140" t="str">
        <f>HYPERLINK("https://nconnect.nicmar.ac.in/storage/profile/69a1c52c4444e.png","Download")</f>
        <v>0</v>
      </c>
      <c r="DR140" t="str">
        <f>HYPERLINK("https://nconnect.nicmar.ac.in/pdf/35_resume_1772210023.pdf/Y2FyZWVy","View Resume")</f>
        <v>0</v>
      </c>
      <c r="DS140" t="s">
        <v>1578</v>
      </c>
      <c r="DT140" t="s">
        <v>3898</v>
      </c>
      <c r="DU140" t="s">
        <v>211</v>
      </c>
      <c r="DV140" t="s">
        <v>3899</v>
      </c>
      <c r="DW140" t="s">
        <v>246</v>
      </c>
      <c r="DX140" t="s">
        <v>3835</v>
      </c>
      <c r="DY140" t="s">
        <v>209</v>
      </c>
      <c r="DZ140" t="s">
        <v>2690</v>
      </c>
      <c r="EA140" t="s">
        <v>3900</v>
      </c>
      <c r="EB140" t="s">
        <v>351</v>
      </c>
      <c r="EC140" t="s">
        <v>3899</v>
      </c>
      <c r="ED140" t="s">
        <v>246</v>
      </c>
      <c r="EE140" t="s">
        <v>1725</v>
      </c>
      <c r="EF140" t="s">
        <v>3162</v>
      </c>
      <c r="EG140" t="s">
        <v>691</v>
      </c>
      <c r="EH140" t="s">
        <v>3901</v>
      </c>
      <c r="EI140" t="s">
        <v>351</v>
      </c>
      <c r="EJ140" t="s">
        <v>3902</v>
      </c>
      <c r="EK140" t="s">
        <v>246</v>
      </c>
      <c r="EL140" t="s">
        <v>2206</v>
      </c>
      <c r="EM140" t="s">
        <v>1725</v>
      </c>
      <c r="EN140" t="s">
        <v>2688</v>
      </c>
      <c r="EO140" t="s">
        <v>3903</v>
      </c>
      <c r="EP140" t="s">
        <v>351</v>
      </c>
      <c r="EQ140" t="s">
        <v>3904</v>
      </c>
      <c r="ER140" t="s">
        <v>246</v>
      </c>
      <c r="ES140" t="s">
        <v>3905</v>
      </c>
      <c r="ET140" t="s">
        <v>859</v>
      </c>
      <c r="EU140" t="s">
        <v>248</v>
      </c>
      <c r="EV140" t="s">
        <v>3906</v>
      </c>
      <c r="EW140" t="s">
        <v>3907</v>
      </c>
      <c r="EX140" t="s">
        <v>3908</v>
      </c>
      <c r="EY140" t="s">
        <v>207</v>
      </c>
      <c r="EZ140" t="s">
        <v>338</v>
      </c>
      <c r="FA140" t="s">
        <v>3909</v>
      </c>
      <c r="FB140" t="s">
        <v>908</v>
      </c>
    </row>
    <row r="141" spans="1:158">
      <c r="A141" t="s">
        <v>3910</v>
      </c>
      <c r="B141" t="s">
        <v>211</v>
      </c>
      <c r="C141" t="s">
        <v>471</v>
      </c>
      <c r="D141" t="s">
        <v>3911</v>
      </c>
      <c r="E141" t="s">
        <v>3872</v>
      </c>
      <c r="F141" t="s">
        <v>3873</v>
      </c>
      <c r="G141">
        <v>9819306354</v>
      </c>
      <c r="H141" t="s">
        <v>164</v>
      </c>
      <c r="I141" t="s">
        <v>3874</v>
      </c>
      <c r="J141" t="s">
        <v>166</v>
      </c>
      <c r="K141" t="s">
        <v>2823</v>
      </c>
      <c r="L141" t="s">
        <v>3875</v>
      </c>
      <c r="M141" t="s">
        <v>3876</v>
      </c>
      <c r="N141" t="s">
        <v>170</v>
      </c>
      <c r="AI141" t="s">
        <v>3877</v>
      </c>
      <c r="AJ141" t="s">
        <v>3878</v>
      </c>
      <c r="AK141" t="s">
        <v>3879</v>
      </c>
      <c r="AL141">
        <v>73.73</v>
      </c>
      <c r="AN141">
        <v>2000</v>
      </c>
      <c r="AO141" t="s">
        <v>170</v>
      </c>
      <c r="AV141" t="s">
        <v>174</v>
      </c>
      <c r="AW141" t="s">
        <v>485</v>
      </c>
      <c r="AX141" t="s">
        <v>3880</v>
      </c>
      <c r="AY141" t="s">
        <v>485</v>
      </c>
      <c r="AZ141">
        <v>80.97</v>
      </c>
      <c r="BB141">
        <v>2004</v>
      </c>
      <c r="BC141" t="s">
        <v>174</v>
      </c>
      <c r="BD141" t="s">
        <v>3881</v>
      </c>
      <c r="BE141" t="s">
        <v>3882</v>
      </c>
      <c r="BF141" t="s">
        <v>485</v>
      </c>
      <c r="BG141">
        <v>74.25</v>
      </c>
      <c r="BI141">
        <v>2008</v>
      </c>
      <c r="BJ141">
        <v>2</v>
      </c>
      <c r="BL141">
        <v>9</v>
      </c>
      <c r="BN141" t="s">
        <v>174</v>
      </c>
      <c r="BO141" t="s">
        <v>3883</v>
      </c>
      <c r="BP141" t="s">
        <v>3884</v>
      </c>
      <c r="BQ141" t="s">
        <v>3885</v>
      </c>
      <c r="BR141">
        <v>61.96</v>
      </c>
      <c r="BT141">
        <v>2013</v>
      </c>
      <c r="BU141">
        <v>22</v>
      </c>
      <c r="BW141">
        <v>51</v>
      </c>
      <c r="BY141" t="s">
        <v>174</v>
      </c>
      <c r="BZ141" t="s">
        <v>1440</v>
      </c>
      <c r="CA141" t="s">
        <v>3886</v>
      </c>
      <c r="CB141" t="s">
        <v>969</v>
      </c>
      <c r="CC141">
        <v>78.18</v>
      </c>
      <c r="CE141">
        <v>2019</v>
      </c>
      <c r="CF141" t="s">
        <v>174</v>
      </c>
      <c r="CG141" t="s">
        <v>485</v>
      </c>
      <c r="CH141" t="s">
        <v>3887</v>
      </c>
      <c r="CI141" t="s">
        <v>193</v>
      </c>
      <c r="CJ141">
        <v>2025</v>
      </c>
      <c r="CL141" t="s">
        <v>174</v>
      </c>
      <c r="CM141" t="s">
        <v>3888</v>
      </c>
      <c r="CN141" t="s">
        <v>174</v>
      </c>
      <c r="CO141" t="s">
        <v>3889</v>
      </c>
      <c r="CP141" t="s">
        <v>2185</v>
      </c>
      <c r="CQ141" t="s">
        <v>174</v>
      </c>
      <c r="CR141">
        <v>0</v>
      </c>
      <c r="CS141">
        <v>0</v>
      </c>
      <c r="CT141">
        <v>7</v>
      </c>
      <c r="CU141" t="s">
        <v>3890</v>
      </c>
      <c r="CV141" t="s">
        <v>170</v>
      </c>
      <c r="CZ141" t="s">
        <v>170</v>
      </c>
      <c r="DB141" t="s">
        <v>3891</v>
      </c>
      <c r="DC141" t="s">
        <v>1309</v>
      </c>
      <c r="DD141" t="s">
        <v>174</v>
      </c>
      <c r="DE141" t="s">
        <v>3892</v>
      </c>
      <c r="DF141" t="s">
        <v>174</v>
      </c>
      <c r="DG141" t="s">
        <v>3893</v>
      </c>
      <c r="DH141" t="s">
        <v>3894</v>
      </c>
      <c r="DI141" t="s">
        <v>3895</v>
      </c>
      <c r="DJ141" t="s">
        <v>3896</v>
      </c>
      <c r="DK141">
        <v>9</v>
      </c>
      <c r="DL141" t="s">
        <v>170</v>
      </c>
      <c r="DN141" t="s">
        <v>170</v>
      </c>
      <c r="DP141" t="s">
        <v>3912</v>
      </c>
      <c r="DQ141" t="str">
        <f>HYPERLINK("https://nconnect.nicmar.ac.in/storage/profile/69a1c52c4444e.png","Download")</f>
        <v>0</v>
      </c>
      <c r="DR141" t="str">
        <f>HYPERLINK("https://nconnect.nicmar.ac.in/pdf/35_resume_1772210023.pdf/Y2FyZWVy","View Resume")</f>
        <v>0</v>
      </c>
      <c r="DS141" t="s">
        <v>1578</v>
      </c>
      <c r="DT141" t="s">
        <v>3898</v>
      </c>
      <c r="DU141" t="s">
        <v>211</v>
      </c>
      <c r="DV141" t="s">
        <v>3899</v>
      </c>
      <c r="DW141" t="s">
        <v>246</v>
      </c>
      <c r="DX141" t="s">
        <v>3835</v>
      </c>
      <c r="DY141" t="s">
        <v>209</v>
      </c>
      <c r="DZ141" t="s">
        <v>2690</v>
      </c>
      <c r="EA141" t="s">
        <v>3900</v>
      </c>
      <c r="EB141" t="s">
        <v>351</v>
      </c>
      <c r="EC141" t="s">
        <v>3899</v>
      </c>
      <c r="ED141" t="s">
        <v>246</v>
      </c>
      <c r="EE141" t="s">
        <v>1725</v>
      </c>
      <c r="EF141" t="s">
        <v>3162</v>
      </c>
      <c r="EG141" t="s">
        <v>691</v>
      </c>
      <c r="EH141" t="s">
        <v>3901</v>
      </c>
      <c r="EI141" t="s">
        <v>351</v>
      </c>
      <c r="EJ141" t="s">
        <v>3902</v>
      </c>
      <c r="EK141" t="s">
        <v>246</v>
      </c>
      <c r="EL141" t="s">
        <v>2206</v>
      </c>
      <c r="EM141" t="s">
        <v>1725</v>
      </c>
      <c r="EN141" t="s">
        <v>2688</v>
      </c>
      <c r="EO141" t="s">
        <v>3903</v>
      </c>
      <c r="EP141" t="s">
        <v>351</v>
      </c>
      <c r="EQ141" t="s">
        <v>3904</v>
      </c>
      <c r="ER141" t="s">
        <v>246</v>
      </c>
      <c r="ES141" t="s">
        <v>3905</v>
      </c>
      <c r="ET141" t="s">
        <v>859</v>
      </c>
      <c r="EU141" t="s">
        <v>248</v>
      </c>
      <c r="EV141" t="s">
        <v>3906</v>
      </c>
      <c r="EW141" t="s">
        <v>3907</v>
      </c>
      <c r="EX141" t="s">
        <v>3908</v>
      </c>
      <c r="EY141" t="s">
        <v>207</v>
      </c>
      <c r="EZ141" t="s">
        <v>338</v>
      </c>
      <c r="FA141" t="s">
        <v>3909</v>
      </c>
      <c r="FB141" t="s">
        <v>908</v>
      </c>
    </row>
    <row r="142" spans="1:158">
      <c r="A142" t="s">
        <v>584</v>
      </c>
      <c r="B142" t="s">
        <v>211</v>
      </c>
      <c r="C142" t="s">
        <v>471</v>
      </c>
      <c r="D142" t="s">
        <v>585</v>
      </c>
      <c r="E142" t="s">
        <v>3872</v>
      </c>
      <c r="F142" t="s">
        <v>3873</v>
      </c>
      <c r="G142">
        <v>9819306354</v>
      </c>
      <c r="H142" t="s">
        <v>164</v>
      </c>
      <c r="I142" t="s">
        <v>3874</v>
      </c>
      <c r="J142" t="s">
        <v>166</v>
      </c>
      <c r="K142" t="s">
        <v>2823</v>
      </c>
      <c r="L142" t="s">
        <v>3875</v>
      </c>
      <c r="M142" t="s">
        <v>3876</v>
      </c>
      <c r="N142" t="s">
        <v>170</v>
      </c>
      <c r="AI142" t="s">
        <v>3877</v>
      </c>
      <c r="AJ142" t="s">
        <v>3878</v>
      </c>
      <c r="AK142" t="s">
        <v>3879</v>
      </c>
      <c r="AL142">
        <v>73.73</v>
      </c>
      <c r="AN142">
        <v>2000</v>
      </c>
      <c r="AO142" t="s">
        <v>170</v>
      </c>
      <c r="AV142" t="s">
        <v>174</v>
      </c>
      <c r="AW142" t="s">
        <v>485</v>
      </c>
      <c r="AX142" t="s">
        <v>3880</v>
      </c>
      <c r="AY142" t="s">
        <v>485</v>
      </c>
      <c r="AZ142">
        <v>80.97</v>
      </c>
      <c r="BB142">
        <v>2004</v>
      </c>
      <c r="BC142" t="s">
        <v>174</v>
      </c>
      <c r="BD142" t="s">
        <v>3881</v>
      </c>
      <c r="BE142" t="s">
        <v>3882</v>
      </c>
      <c r="BF142" t="s">
        <v>485</v>
      </c>
      <c r="BG142">
        <v>74.25</v>
      </c>
      <c r="BI142">
        <v>2008</v>
      </c>
      <c r="BJ142">
        <v>2</v>
      </c>
      <c r="BL142">
        <v>9</v>
      </c>
      <c r="BN142" t="s">
        <v>174</v>
      </c>
      <c r="BO142" t="s">
        <v>3883</v>
      </c>
      <c r="BP142" t="s">
        <v>3884</v>
      </c>
      <c r="BQ142" t="s">
        <v>3885</v>
      </c>
      <c r="BR142">
        <v>61.96</v>
      </c>
      <c r="BT142">
        <v>2013</v>
      </c>
      <c r="BU142">
        <v>22</v>
      </c>
      <c r="BW142">
        <v>51</v>
      </c>
      <c r="BY142" t="s">
        <v>174</v>
      </c>
      <c r="BZ142" t="s">
        <v>1440</v>
      </c>
      <c r="CA142" t="s">
        <v>3886</v>
      </c>
      <c r="CB142" t="s">
        <v>969</v>
      </c>
      <c r="CC142">
        <v>78.18</v>
      </c>
      <c r="CE142">
        <v>2019</v>
      </c>
      <c r="CF142" t="s">
        <v>174</v>
      </c>
      <c r="CG142" t="s">
        <v>485</v>
      </c>
      <c r="CH142" t="s">
        <v>3887</v>
      </c>
      <c r="CI142" t="s">
        <v>193</v>
      </c>
      <c r="CJ142">
        <v>2025</v>
      </c>
      <c r="CL142" t="s">
        <v>174</v>
      </c>
      <c r="CM142" t="s">
        <v>3888</v>
      </c>
      <c r="CN142" t="s">
        <v>174</v>
      </c>
      <c r="CO142" t="s">
        <v>3889</v>
      </c>
      <c r="CP142" t="s">
        <v>2185</v>
      </c>
      <c r="CQ142" t="s">
        <v>174</v>
      </c>
      <c r="CR142">
        <v>0</v>
      </c>
      <c r="CS142">
        <v>0</v>
      </c>
      <c r="CT142">
        <v>7</v>
      </c>
      <c r="CU142" t="s">
        <v>3890</v>
      </c>
      <c r="CV142" t="s">
        <v>170</v>
      </c>
      <c r="CZ142" t="s">
        <v>170</v>
      </c>
      <c r="DB142" t="s">
        <v>3891</v>
      </c>
      <c r="DC142" t="s">
        <v>1309</v>
      </c>
      <c r="DD142" t="s">
        <v>174</v>
      </c>
      <c r="DE142" t="s">
        <v>3892</v>
      </c>
      <c r="DF142" t="s">
        <v>174</v>
      </c>
      <c r="DG142" t="s">
        <v>3893</v>
      </c>
      <c r="DH142" t="s">
        <v>3894</v>
      </c>
      <c r="DI142" t="s">
        <v>3895</v>
      </c>
      <c r="DJ142" t="s">
        <v>3896</v>
      </c>
      <c r="DK142">
        <v>9</v>
      </c>
      <c r="DL142" t="s">
        <v>170</v>
      </c>
      <c r="DN142" t="s">
        <v>170</v>
      </c>
      <c r="DP142" t="s">
        <v>3913</v>
      </c>
      <c r="DQ142" t="str">
        <f>HYPERLINK("https://nconnect.nicmar.ac.in/storage/profile/69a1c52c4444e.png","Download")</f>
        <v>0</v>
      </c>
      <c r="DR142" t="str">
        <f>HYPERLINK("https://nconnect.nicmar.ac.in/pdf/35_resume_1772210023.pdf/Y2FyZWVy","View Resume")</f>
        <v>0</v>
      </c>
      <c r="DS142" t="s">
        <v>1578</v>
      </c>
      <c r="DT142" t="s">
        <v>3898</v>
      </c>
      <c r="DU142" t="s">
        <v>211</v>
      </c>
      <c r="DV142" t="s">
        <v>3899</v>
      </c>
      <c r="DW142" t="s">
        <v>246</v>
      </c>
      <c r="DX142" t="s">
        <v>3835</v>
      </c>
      <c r="DY142" t="s">
        <v>209</v>
      </c>
      <c r="DZ142" t="s">
        <v>2690</v>
      </c>
      <c r="EA142" t="s">
        <v>3900</v>
      </c>
      <c r="EB142" t="s">
        <v>351</v>
      </c>
      <c r="EC142" t="s">
        <v>3899</v>
      </c>
      <c r="ED142" t="s">
        <v>246</v>
      </c>
      <c r="EE142" t="s">
        <v>1725</v>
      </c>
      <c r="EF142" t="s">
        <v>3162</v>
      </c>
      <c r="EG142" t="s">
        <v>691</v>
      </c>
      <c r="EH142" t="s">
        <v>3901</v>
      </c>
      <c r="EI142" t="s">
        <v>351</v>
      </c>
      <c r="EJ142" t="s">
        <v>3902</v>
      </c>
      <c r="EK142" t="s">
        <v>246</v>
      </c>
      <c r="EL142" t="s">
        <v>2206</v>
      </c>
      <c r="EM142" t="s">
        <v>1725</v>
      </c>
      <c r="EN142" t="s">
        <v>2688</v>
      </c>
      <c r="EO142" t="s">
        <v>3903</v>
      </c>
      <c r="EP142" t="s">
        <v>351</v>
      </c>
      <c r="EQ142" t="s">
        <v>3904</v>
      </c>
      <c r="ER142" t="s">
        <v>246</v>
      </c>
      <c r="ES142" t="s">
        <v>3905</v>
      </c>
      <c r="ET142" t="s">
        <v>859</v>
      </c>
      <c r="EU142" t="s">
        <v>248</v>
      </c>
      <c r="EV142" t="s">
        <v>3906</v>
      </c>
      <c r="EW142" t="s">
        <v>3907</v>
      </c>
      <c r="EX142" t="s">
        <v>3908</v>
      </c>
      <c r="EY142" t="s">
        <v>207</v>
      </c>
      <c r="EZ142" t="s">
        <v>338</v>
      </c>
      <c r="FA142" t="s">
        <v>3909</v>
      </c>
      <c r="FB142" t="s">
        <v>908</v>
      </c>
    </row>
    <row r="143" spans="1:158">
      <c r="A143" t="s">
        <v>470</v>
      </c>
      <c r="B143" t="s">
        <v>211</v>
      </c>
      <c r="C143" t="s">
        <v>471</v>
      </c>
      <c r="D143" t="s">
        <v>472</v>
      </c>
      <c r="E143" t="s">
        <v>3872</v>
      </c>
      <c r="F143" t="s">
        <v>3873</v>
      </c>
      <c r="G143">
        <v>9819306354</v>
      </c>
      <c r="H143" t="s">
        <v>164</v>
      </c>
      <c r="I143" t="s">
        <v>3874</v>
      </c>
      <c r="J143" t="s">
        <v>166</v>
      </c>
      <c r="K143" t="s">
        <v>2823</v>
      </c>
      <c r="L143" t="s">
        <v>3875</v>
      </c>
      <c r="M143" t="s">
        <v>3876</v>
      </c>
      <c r="N143" t="s">
        <v>170</v>
      </c>
      <c r="AI143" t="s">
        <v>3877</v>
      </c>
      <c r="AJ143" t="s">
        <v>3878</v>
      </c>
      <c r="AK143" t="s">
        <v>3879</v>
      </c>
      <c r="AL143">
        <v>73.73</v>
      </c>
      <c r="AN143">
        <v>2000</v>
      </c>
      <c r="AO143" t="s">
        <v>170</v>
      </c>
      <c r="AV143" t="s">
        <v>174</v>
      </c>
      <c r="AW143" t="s">
        <v>485</v>
      </c>
      <c r="AX143" t="s">
        <v>3880</v>
      </c>
      <c r="AY143" t="s">
        <v>485</v>
      </c>
      <c r="AZ143">
        <v>80.97</v>
      </c>
      <c r="BB143">
        <v>2004</v>
      </c>
      <c r="BC143" t="s">
        <v>174</v>
      </c>
      <c r="BD143" t="s">
        <v>3881</v>
      </c>
      <c r="BE143" t="s">
        <v>3882</v>
      </c>
      <c r="BF143" t="s">
        <v>485</v>
      </c>
      <c r="BG143">
        <v>74.25</v>
      </c>
      <c r="BI143">
        <v>2008</v>
      </c>
      <c r="BJ143">
        <v>2</v>
      </c>
      <c r="BL143">
        <v>9</v>
      </c>
      <c r="BN143" t="s">
        <v>174</v>
      </c>
      <c r="BO143" t="s">
        <v>3883</v>
      </c>
      <c r="BP143" t="s">
        <v>3884</v>
      </c>
      <c r="BQ143" t="s">
        <v>3885</v>
      </c>
      <c r="BR143">
        <v>61.96</v>
      </c>
      <c r="BT143">
        <v>2013</v>
      </c>
      <c r="BU143">
        <v>22</v>
      </c>
      <c r="BW143">
        <v>51</v>
      </c>
      <c r="BY143" t="s">
        <v>174</v>
      </c>
      <c r="BZ143" t="s">
        <v>1440</v>
      </c>
      <c r="CA143" t="s">
        <v>3886</v>
      </c>
      <c r="CB143" t="s">
        <v>969</v>
      </c>
      <c r="CC143">
        <v>78.18</v>
      </c>
      <c r="CE143">
        <v>2019</v>
      </c>
      <c r="CF143" t="s">
        <v>174</v>
      </c>
      <c r="CG143" t="s">
        <v>485</v>
      </c>
      <c r="CH143" t="s">
        <v>3887</v>
      </c>
      <c r="CI143" t="s">
        <v>193</v>
      </c>
      <c r="CJ143">
        <v>2025</v>
      </c>
      <c r="CL143" t="s">
        <v>174</v>
      </c>
      <c r="CM143" t="s">
        <v>3888</v>
      </c>
      <c r="CN143" t="s">
        <v>174</v>
      </c>
      <c r="CO143" t="s">
        <v>3889</v>
      </c>
      <c r="CP143" t="s">
        <v>2185</v>
      </c>
      <c r="CQ143" t="s">
        <v>174</v>
      </c>
      <c r="CR143">
        <v>0</v>
      </c>
      <c r="CS143">
        <v>0</v>
      </c>
      <c r="CT143">
        <v>7</v>
      </c>
      <c r="CU143" t="s">
        <v>3890</v>
      </c>
      <c r="CV143" t="s">
        <v>170</v>
      </c>
      <c r="CZ143" t="s">
        <v>170</v>
      </c>
      <c r="DB143" t="s">
        <v>3891</v>
      </c>
      <c r="DC143" t="s">
        <v>1309</v>
      </c>
      <c r="DD143" t="s">
        <v>174</v>
      </c>
      <c r="DE143" t="s">
        <v>3892</v>
      </c>
      <c r="DF143" t="s">
        <v>174</v>
      </c>
      <c r="DG143" t="s">
        <v>3893</v>
      </c>
      <c r="DH143" t="s">
        <v>3894</v>
      </c>
      <c r="DI143" t="s">
        <v>3895</v>
      </c>
      <c r="DJ143" t="s">
        <v>3896</v>
      </c>
      <c r="DK143">
        <v>9</v>
      </c>
      <c r="DL143" t="s">
        <v>170</v>
      </c>
      <c r="DN143" t="s">
        <v>170</v>
      </c>
      <c r="DP143" t="s">
        <v>3913</v>
      </c>
      <c r="DQ143" t="str">
        <f>HYPERLINK("https://nconnect.nicmar.ac.in/storage/profile/69a1c52c4444e.png","Download")</f>
        <v>0</v>
      </c>
      <c r="DR143" t="str">
        <f>HYPERLINK("https://nconnect.nicmar.ac.in/pdf/35_resume_1772210023.pdf/Y2FyZWVy","View Resume")</f>
        <v>0</v>
      </c>
      <c r="DS143" t="s">
        <v>1578</v>
      </c>
      <c r="DT143" t="s">
        <v>3898</v>
      </c>
      <c r="DU143" t="s">
        <v>211</v>
      </c>
      <c r="DV143" t="s">
        <v>3899</v>
      </c>
      <c r="DW143" t="s">
        <v>246</v>
      </c>
      <c r="DX143" t="s">
        <v>3835</v>
      </c>
      <c r="DY143" t="s">
        <v>209</v>
      </c>
      <c r="DZ143" t="s">
        <v>2690</v>
      </c>
      <c r="EA143" t="s">
        <v>3900</v>
      </c>
      <c r="EB143" t="s">
        <v>351</v>
      </c>
      <c r="EC143" t="s">
        <v>3899</v>
      </c>
      <c r="ED143" t="s">
        <v>246</v>
      </c>
      <c r="EE143" t="s">
        <v>1725</v>
      </c>
      <c r="EF143" t="s">
        <v>3162</v>
      </c>
      <c r="EG143" t="s">
        <v>691</v>
      </c>
      <c r="EH143" t="s">
        <v>3901</v>
      </c>
      <c r="EI143" t="s">
        <v>351</v>
      </c>
      <c r="EJ143" t="s">
        <v>3902</v>
      </c>
      <c r="EK143" t="s">
        <v>246</v>
      </c>
      <c r="EL143" t="s">
        <v>2206</v>
      </c>
      <c r="EM143" t="s">
        <v>1725</v>
      </c>
      <c r="EN143" t="s">
        <v>2688</v>
      </c>
      <c r="EO143" t="s">
        <v>3903</v>
      </c>
      <c r="EP143" t="s">
        <v>351</v>
      </c>
      <c r="EQ143" t="s">
        <v>3904</v>
      </c>
      <c r="ER143" t="s">
        <v>246</v>
      </c>
      <c r="ES143" t="s">
        <v>3905</v>
      </c>
      <c r="ET143" t="s">
        <v>859</v>
      </c>
      <c r="EU143" t="s">
        <v>248</v>
      </c>
      <c r="EV143" t="s">
        <v>3906</v>
      </c>
      <c r="EW143" t="s">
        <v>3907</v>
      </c>
      <c r="EX143" t="s">
        <v>3908</v>
      </c>
      <c r="EY143" t="s">
        <v>207</v>
      </c>
      <c r="EZ143" t="s">
        <v>338</v>
      </c>
      <c r="FA143" t="s">
        <v>3909</v>
      </c>
      <c r="FB143" t="s">
        <v>908</v>
      </c>
    </row>
    <row r="144" spans="1:158">
      <c r="A144" t="s">
        <v>3914</v>
      </c>
      <c r="B144" t="s">
        <v>536</v>
      </c>
      <c r="C144" t="s">
        <v>1137</v>
      </c>
      <c r="D144" t="s">
        <v>3915</v>
      </c>
      <c r="E144" t="s">
        <v>3872</v>
      </c>
      <c r="F144" t="s">
        <v>3873</v>
      </c>
      <c r="G144">
        <v>9819306354</v>
      </c>
      <c r="H144" t="s">
        <v>164</v>
      </c>
      <c r="I144" t="s">
        <v>3874</v>
      </c>
      <c r="J144" t="s">
        <v>166</v>
      </c>
      <c r="K144" t="s">
        <v>2823</v>
      </c>
      <c r="L144" t="s">
        <v>3875</v>
      </c>
      <c r="M144" t="s">
        <v>3876</v>
      </c>
      <c r="N144" t="s">
        <v>170</v>
      </c>
      <c r="AI144" t="s">
        <v>3877</v>
      </c>
      <c r="AJ144" t="s">
        <v>3878</v>
      </c>
      <c r="AK144" t="s">
        <v>3879</v>
      </c>
      <c r="AL144">
        <v>73.73</v>
      </c>
      <c r="AN144">
        <v>2000</v>
      </c>
      <c r="AO144" t="s">
        <v>170</v>
      </c>
      <c r="AV144" t="s">
        <v>174</v>
      </c>
      <c r="AW144" t="s">
        <v>485</v>
      </c>
      <c r="AX144" t="s">
        <v>3880</v>
      </c>
      <c r="AY144" t="s">
        <v>485</v>
      </c>
      <c r="AZ144">
        <v>80.97</v>
      </c>
      <c r="BB144">
        <v>2004</v>
      </c>
      <c r="BC144" t="s">
        <v>174</v>
      </c>
      <c r="BD144" t="s">
        <v>3881</v>
      </c>
      <c r="BE144" t="s">
        <v>3882</v>
      </c>
      <c r="BF144" t="s">
        <v>485</v>
      </c>
      <c r="BG144">
        <v>74.25</v>
      </c>
      <c r="BI144">
        <v>2008</v>
      </c>
      <c r="BJ144">
        <v>2</v>
      </c>
      <c r="BL144">
        <v>9</v>
      </c>
      <c r="BN144" t="s">
        <v>174</v>
      </c>
      <c r="BO144" t="s">
        <v>3883</v>
      </c>
      <c r="BP144" t="s">
        <v>3884</v>
      </c>
      <c r="BQ144" t="s">
        <v>3885</v>
      </c>
      <c r="BR144">
        <v>61.96</v>
      </c>
      <c r="BT144">
        <v>2013</v>
      </c>
      <c r="BU144">
        <v>22</v>
      </c>
      <c r="BW144">
        <v>51</v>
      </c>
      <c r="BY144" t="s">
        <v>174</v>
      </c>
      <c r="BZ144" t="s">
        <v>1440</v>
      </c>
      <c r="CA144" t="s">
        <v>3886</v>
      </c>
      <c r="CB144" t="s">
        <v>969</v>
      </c>
      <c r="CC144">
        <v>78.18</v>
      </c>
      <c r="CE144">
        <v>2019</v>
      </c>
      <c r="CF144" t="s">
        <v>174</v>
      </c>
      <c r="CG144" t="s">
        <v>485</v>
      </c>
      <c r="CH144" t="s">
        <v>3887</v>
      </c>
      <c r="CI144" t="s">
        <v>193</v>
      </c>
      <c r="CJ144">
        <v>2025</v>
      </c>
      <c r="CL144" t="s">
        <v>174</v>
      </c>
      <c r="CM144" t="s">
        <v>3888</v>
      </c>
      <c r="CN144" t="s">
        <v>174</v>
      </c>
      <c r="CO144" t="s">
        <v>3889</v>
      </c>
      <c r="CP144" t="s">
        <v>2185</v>
      </c>
      <c r="CQ144" t="s">
        <v>174</v>
      </c>
      <c r="CR144">
        <v>0</v>
      </c>
      <c r="CS144">
        <v>0</v>
      </c>
      <c r="CT144">
        <v>7</v>
      </c>
      <c r="CU144" t="s">
        <v>3890</v>
      </c>
      <c r="CV144" t="s">
        <v>170</v>
      </c>
      <c r="CZ144" t="s">
        <v>170</v>
      </c>
      <c r="DB144" t="s">
        <v>3891</v>
      </c>
      <c r="DC144" t="s">
        <v>1309</v>
      </c>
      <c r="DD144" t="s">
        <v>174</v>
      </c>
      <c r="DE144" t="s">
        <v>3892</v>
      </c>
      <c r="DF144" t="s">
        <v>174</v>
      </c>
      <c r="DG144" t="s">
        <v>3893</v>
      </c>
      <c r="DH144" t="s">
        <v>3894</v>
      </c>
      <c r="DI144" t="s">
        <v>3895</v>
      </c>
      <c r="DJ144" t="s">
        <v>3896</v>
      </c>
      <c r="DK144">
        <v>9</v>
      </c>
      <c r="DL144" t="s">
        <v>170</v>
      </c>
      <c r="DN144" t="s">
        <v>170</v>
      </c>
      <c r="DP144" t="s">
        <v>3916</v>
      </c>
      <c r="DQ144" t="str">
        <f>HYPERLINK("https://nconnect.nicmar.ac.in/storage/profile/69a1c52c4444e.png","Download")</f>
        <v>0</v>
      </c>
      <c r="DR144" t="str">
        <f>HYPERLINK("https://nconnect.nicmar.ac.in/pdf/35_resume_1772210023.pdf/Y2FyZWVy","View Resume")</f>
        <v>0</v>
      </c>
      <c r="DS144" t="s">
        <v>1578</v>
      </c>
      <c r="DT144" t="s">
        <v>3898</v>
      </c>
      <c r="DU144" t="s">
        <v>211</v>
      </c>
      <c r="DV144" t="s">
        <v>3899</v>
      </c>
      <c r="DW144" t="s">
        <v>246</v>
      </c>
      <c r="DX144" t="s">
        <v>3835</v>
      </c>
      <c r="DY144" t="s">
        <v>209</v>
      </c>
      <c r="DZ144" t="s">
        <v>2690</v>
      </c>
      <c r="EA144" t="s">
        <v>3900</v>
      </c>
      <c r="EB144" t="s">
        <v>351</v>
      </c>
      <c r="EC144" t="s">
        <v>3899</v>
      </c>
      <c r="ED144" t="s">
        <v>246</v>
      </c>
      <c r="EE144" t="s">
        <v>1725</v>
      </c>
      <c r="EF144" t="s">
        <v>3162</v>
      </c>
      <c r="EG144" t="s">
        <v>691</v>
      </c>
      <c r="EH144" t="s">
        <v>3901</v>
      </c>
      <c r="EI144" t="s">
        <v>351</v>
      </c>
      <c r="EJ144" t="s">
        <v>3902</v>
      </c>
      <c r="EK144" t="s">
        <v>246</v>
      </c>
      <c r="EL144" t="s">
        <v>2206</v>
      </c>
      <c r="EM144" t="s">
        <v>1725</v>
      </c>
      <c r="EN144" t="s">
        <v>2688</v>
      </c>
      <c r="EO144" t="s">
        <v>3903</v>
      </c>
      <c r="EP144" t="s">
        <v>351</v>
      </c>
      <c r="EQ144" t="s">
        <v>3904</v>
      </c>
      <c r="ER144" t="s">
        <v>246</v>
      </c>
      <c r="ES144" t="s">
        <v>3905</v>
      </c>
      <c r="ET144" t="s">
        <v>859</v>
      </c>
      <c r="EU144" t="s">
        <v>248</v>
      </c>
      <c r="EV144" t="s">
        <v>3906</v>
      </c>
      <c r="EW144" t="s">
        <v>3907</v>
      </c>
      <c r="EX144" t="s">
        <v>3908</v>
      </c>
      <c r="EY144" t="s">
        <v>207</v>
      </c>
      <c r="EZ144" t="s">
        <v>338</v>
      </c>
      <c r="FA144" t="s">
        <v>3909</v>
      </c>
      <c r="FB144" t="s">
        <v>908</v>
      </c>
    </row>
    <row r="145" spans="1:158">
      <c r="A145" t="s">
        <v>210</v>
      </c>
      <c r="B145" t="s">
        <v>211</v>
      </c>
      <c r="C145" t="s">
        <v>212</v>
      </c>
      <c r="D145" t="s">
        <v>213</v>
      </c>
      <c r="E145" t="s">
        <v>3917</v>
      </c>
      <c r="F145" t="s">
        <v>3918</v>
      </c>
      <c r="G145">
        <v>8099802789</v>
      </c>
      <c r="H145" t="s">
        <v>164</v>
      </c>
      <c r="I145" t="s">
        <v>3919</v>
      </c>
      <c r="J145" t="s">
        <v>217</v>
      </c>
      <c r="K145" t="s">
        <v>3920</v>
      </c>
      <c r="L145" t="s">
        <v>3921</v>
      </c>
      <c r="M145" t="s">
        <v>3922</v>
      </c>
      <c r="N145" t="s">
        <v>170</v>
      </c>
      <c r="AI145" t="s">
        <v>3923</v>
      </c>
      <c r="AJ145" t="s">
        <v>3924</v>
      </c>
      <c r="AK145" t="s">
        <v>3925</v>
      </c>
      <c r="AL145">
        <v>85</v>
      </c>
      <c r="AN145">
        <v>2007</v>
      </c>
      <c r="AO145" t="s">
        <v>170</v>
      </c>
      <c r="AV145" t="s">
        <v>174</v>
      </c>
      <c r="AW145" t="s">
        <v>1826</v>
      </c>
      <c r="AX145" t="s">
        <v>3926</v>
      </c>
      <c r="AY145" t="s">
        <v>3927</v>
      </c>
      <c r="AZ145">
        <v>86.38</v>
      </c>
      <c r="BB145">
        <v>2010</v>
      </c>
      <c r="BC145" t="s">
        <v>174</v>
      </c>
      <c r="BD145" t="s">
        <v>1828</v>
      </c>
      <c r="BE145" t="s">
        <v>3928</v>
      </c>
      <c r="BF145" t="s">
        <v>3929</v>
      </c>
      <c r="BG145">
        <v>79.85</v>
      </c>
      <c r="BI145">
        <v>2013</v>
      </c>
      <c r="BJ145">
        <v>1</v>
      </c>
      <c r="BL145">
        <v>9</v>
      </c>
      <c r="BN145" t="s">
        <v>174</v>
      </c>
      <c r="BO145" t="s">
        <v>1828</v>
      </c>
      <c r="BP145" t="s">
        <v>3928</v>
      </c>
      <c r="BQ145" t="s">
        <v>3930</v>
      </c>
      <c r="BR145">
        <v>9.61</v>
      </c>
      <c r="BS145">
        <v>9.61</v>
      </c>
      <c r="BT145">
        <v>2017</v>
      </c>
      <c r="BU145">
        <v>14</v>
      </c>
      <c r="BW145">
        <v>47</v>
      </c>
      <c r="BY145" t="s">
        <v>170</v>
      </c>
      <c r="CF145" t="s">
        <v>174</v>
      </c>
      <c r="CG145" t="s">
        <v>3931</v>
      </c>
      <c r="CH145" t="s">
        <v>3932</v>
      </c>
      <c r="CI145" t="s">
        <v>193</v>
      </c>
      <c r="CJ145">
        <v>2025</v>
      </c>
      <c r="CL145" t="s">
        <v>174</v>
      </c>
      <c r="CM145" t="s">
        <v>3933</v>
      </c>
      <c r="CN145" t="s">
        <v>174</v>
      </c>
      <c r="CO145" t="s">
        <v>3934</v>
      </c>
      <c r="CP145" t="s">
        <v>3935</v>
      </c>
      <c r="CQ145" t="s">
        <v>174</v>
      </c>
      <c r="CR145">
        <v>4</v>
      </c>
      <c r="CS145">
        <v>0</v>
      </c>
      <c r="CT145">
        <v>9</v>
      </c>
      <c r="CU145" t="s">
        <v>3936</v>
      </c>
      <c r="CV145" t="s">
        <v>170</v>
      </c>
      <c r="CZ145" t="s">
        <v>170</v>
      </c>
      <c r="DB145" t="s">
        <v>3937</v>
      </c>
      <c r="DC145" t="s">
        <v>326</v>
      </c>
      <c r="DD145" t="s">
        <v>174</v>
      </c>
      <c r="DE145" t="s">
        <v>3938</v>
      </c>
      <c r="DF145" t="s">
        <v>174</v>
      </c>
      <c r="DG145">
        <v>3</v>
      </c>
      <c r="DH145" t="s">
        <v>2278</v>
      </c>
      <c r="DI145">
        <v>3</v>
      </c>
      <c r="DJ145" t="s">
        <v>378</v>
      </c>
      <c r="DK145">
        <v>5</v>
      </c>
      <c r="DL145" t="s">
        <v>174</v>
      </c>
      <c r="DM145" t="s">
        <v>3939</v>
      </c>
      <c r="DN145" t="s">
        <v>170</v>
      </c>
      <c r="DP145" t="s">
        <v>3940</v>
      </c>
      <c r="DQ145" t="str">
        <f>HYPERLINK("https://nconnect.nicmar.ac.in/storage/profile/699708e7f1eb2.png","Download")</f>
        <v>0</v>
      </c>
      <c r="DR145" t="str">
        <f>HYPERLINK("https://nconnect.nicmar.ac.in/pdf/236_resume_1771508088.pdf/Y2FyZWVy","View Resume")</f>
        <v>0</v>
      </c>
      <c r="DS145" t="s">
        <v>640</v>
      </c>
      <c r="DT145" t="s">
        <v>3932</v>
      </c>
      <c r="DU145" t="s">
        <v>952</v>
      </c>
      <c r="DV145" t="s">
        <v>3941</v>
      </c>
      <c r="DW145" t="s">
        <v>207</v>
      </c>
      <c r="DX145" t="s">
        <v>3459</v>
      </c>
      <c r="DY145" t="s">
        <v>422</v>
      </c>
      <c r="DZ145" t="s">
        <v>870</v>
      </c>
      <c r="EA145" t="s">
        <v>3942</v>
      </c>
      <c r="EB145" t="s">
        <v>1282</v>
      </c>
      <c r="EC145" t="s">
        <v>3943</v>
      </c>
      <c r="ED145" t="s">
        <v>246</v>
      </c>
      <c r="EE145" t="s">
        <v>573</v>
      </c>
      <c r="EF145" t="s">
        <v>1584</v>
      </c>
      <c r="EG145" t="s">
        <v>344</v>
      </c>
      <c r="EH145" t="s">
        <v>3942</v>
      </c>
      <c r="EI145" t="s">
        <v>1282</v>
      </c>
      <c r="EJ145" t="s">
        <v>3943</v>
      </c>
      <c r="EK145" t="s">
        <v>246</v>
      </c>
      <c r="EL145" t="s">
        <v>992</v>
      </c>
      <c r="EM145" t="s">
        <v>1135</v>
      </c>
      <c r="EN145" t="s">
        <v>574</v>
      </c>
    </row>
    <row r="146" spans="1:158">
      <c r="A146" t="s">
        <v>295</v>
      </c>
      <c r="B146" t="s">
        <v>211</v>
      </c>
      <c r="C146" t="s">
        <v>267</v>
      </c>
      <c r="D146" t="s">
        <v>296</v>
      </c>
      <c r="E146" t="s">
        <v>3944</v>
      </c>
      <c r="F146" t="s">
        <v>3945</v>
      </c>
      <c r="G146">
        <v>8014506139</v>
      </c>
      <c r="H146" t="s">
        <v>271</v>
      </c>
      <c r="I146" t="s">
        <v>3946</v>
      </c>
      <c r="J146" t="s">
        <v>217</v>
      </c>
      <c r="K146" t="s">
        <v>797</v>
      </c>
      <c r="L146" t="s">
        <v>3947</v>
      </c>
      <c r="M146" t="s">
        <v>3948</v>
      </c>
      <c r="N146" t="s">
        <v>170</v>
      </c>
      <c r="AI146" t="s">
        <v>3949</v>
      </c>
      <c r="AJ146" t="s">
        <v>3950</v>
      </c>
      <c r="AK146" t="s">
        <v>3951</v>
      </c>
      <c r="AL146">
        <v>64</v>
      </c>
      <c r="AN146">
        <v>2007</v>
      </c>
      <c r="AO146" t="s">
        <v>174</v>
      </c>
      <c r="AP146" t="s">
        <v>3949</v>
      </c>
      <c r="AQ146" t="s">
        <v>3952</v>
      </c>
      <c r="AR146" t="s">
        <v>3953</v>
      </c>
      <c r="AS146">
        <v>73</v>
      </c>
      <c r="AU146">
        <v>2009</v>
      </c>
      <c r="AV146" t="s">
        <v>170</v>
      </c>
      <c r="BC146" t="s">
        <v>174</v>
      </c>
      <c r="BD146" t="s">
        <v>3954</v>
      </c>
      <c r="BE146" t="s">
        <v>3955</v>
      </c>
      <c r="BF146" t="s">
        <v>1184</v>
      </c>
      <c r="BG146">
        <v>63</v>
      </c>
      <c r="BI146">
        <v>2012</v>
      </c>
      <c r="BJ146">
        <v>19</v>
      </c>
      <c r="BL146">
        <v>33</v>
      </c>
      <c r="BN146" t="s">
        <v>174</v>
      </c>
      <c r="BO146" t="s">
        <v>3956</v>
      </c>
      <c r="BP146" t="s">
        <v>3957</v>
      </c>
      <c r="BQ146" t="s">
        <v>1265</v>
      </c>
      <c r="BR146">
        <v>76</v>
      </c>
      <c r="BT146">
        <v>2014</v>
      </c>
      <c r="BU146">
        <v>31</v>
      </c>
      <c r="BW146">
        <v>33</v>
      </c>
      <c r="BY146" t="s">
        <v>170</v>
      </c>
      <c r="CF146" t="s">
        <v>174</v>
      </c>
      <c r="CG146" t="s">
        <v>1184</v>
      </c>
      <c r="CH146" t="s">
        <v>3958</v>
      </c>
      <c r="CI146" t="s">
        <v>193</v>
      </c>
      <c r="CJ146">
        <v>2024</v>
      </c>
      <c r="CL146" t="s">
        <v>170</v>
      </c>
      <c r="CN146" t="s">
        <v>174</v>
      </c>
      <c r="CO146" t="s">
        <v>3959</v>
      </c>
      <c r="CP146" t="s">
        <v>408</v>
      </c>
      <c r="CQ146" t="s">
        <v>174</v>
      </c>
      <c r="CR146" t="s">
        <v>378</v>
      </c>
      <c r="CS146">
        <v>2</v>
      </c>
      <c r="CT146">
        <v>7</v>
      </c>
      <c r="CU146" t="s">
        <v>3960</v>
      </c>
      <c r="CV146" t="s">
        <v>170</v>
      </c>
      <c r="CZ146" t="s">
        <v>170</v>
      </c>
      <c r="DB146" t="s">
        <v>3961</v>
      </c>
      <c r="DC146" t="s">
        <v>326</v>
      </c>
      <c r="DD146" t="s">
        <v>170</v>
      </c>
      <c r="DF146" t="s">
        <v>170</v>
      </c>
      <c r="DL146" t="s">
        <v>170</v>
      </c>
      <c r="DN146" t="s">
        <v>170</v>
      </c>
      <c r="DP146" t="s">
        <v>3962</v>
      </c>
      <c r="DQ146" t="str">
        <f>HYPERLINK("https://nconnect.nicmar.ac.in/storage/profile/6996f20587ee3.png","Download")</f>
        <v>0</v>
      </c>
      <c r="DR146" t="str">
        <f>HYPERLINK("https://nconnect.nicmar.ac.in/pdf/237_resume_1771508634.pdf/Y2FyZWVy","View Resume")</f>
        <v>0</v>
      </c>
      <c r="DS146" t="s">
        <v>1026</v>
      </c>
      <c r="DT146" t="s">
        <v>3963</v>
      </c>
      <c r="DU146" t="s">
        <v>3964</v>
      </c>
      <c r="DV146" t="s">
        <v>3965</v>
      </c>
      <c r="DW146" t="s">
        <v>246</v>
      </c>
      <c r="DX146" t="s">
        <v>994</v>
      </c>
      <c r="DY146" t="s">
        <v>209</v>
      </c>
      <c r="DZ146" t="s">
        <v>1026</v>
      </c>
    </row>
    <row r="147" spans="1:158">
      <c r="A147" t="s">
        <v>584</v>
      </c>
      <c r="B147" t="s">
        <v>211</v>
      </c>
      <c r="C147" t="s">
        <v>471</v>
      </c>
      <c r="D147" t="s">
        <v>585</v>
      </c>
      <c r="E147" t="s">
        <v>3966</v>
      </c>
      <c r="F147" t="s">
        <v>3967</v>
      </c>
      <c r="G147">
        <v>9075412474</v>
      </c>
      <c r="H147" t="s">
        <v>271</v>
      </c>
      <c r="I147" t="s">
        <v>3968</v>
      </c>
      <c r="J147" t="s">
        <v>217</v>
      </c>
      <c r="K147" t="s">
        <v>3969</v>
      </c>
      <c r="L147" t="s">
        <v>3970</v>
      </c>
      <c r="M147" t="s">
        <v>3971</v>
      </c>
      <c r="N147" t="s">
        <v>170</v>
      </c>
      <c r="AI147" t="s">
        <v>3972</v>
      </c>
      <c r="AJ147" t="s">
        <v>2383</v>
      </c>
      <c r="AK147" t="s">
        <v>3973</v>
      </c>
      <c r="AL147">
        <v>93.07</v>
      </c>
      <c r="AN147">
        <v>2008</v>
      </c>
      <c r="AO147" t="s">
        <v>174</v>
      </c>
      <c r="AP147" t="s">
        <v>3974</v>
      </c>
      <c r="AQ147" t="s">
        <v>2383</v>
      </c>
      <c r="AR147" t="s">
        <v>3975</v>
      </c>
      <c r="AS147">
        <v>83.67</v>
      </c>
      <c r="AU147">
        <v>2010</v>
      </c>
      <c r="AV147" t="s">
        <v>170</v>
      </c>
      <c r="BC147" t="s">
        <v>174</v>
      </c>
      <c r="BD147" t="s">
        <v>3976</v>
      </c>
      <c r="BE147" t="s">
        <v>3977</v>
      </c>
      <c r="BF147" t="s">
        <v>485</v>
      </c>
      <c r="BG147">
        <v>76.44</v>
      </c>
      <c r="BH147">
        <v>8.69</v>
      </c>
      <c r="BI147">
        <v>2014</v>
      </c>
      <c r="BJ147">
        <v>2</v>
      </c>
      <c r="BL147">
        <v>9</v>
      </c>
      <c r="BN147" t="s">
        <v>174</v>
      </c>
      <c r="BO147" t="s">
        <v>1440</v>
      </c>
      <c r="BP147" t="s">
        <v>3978</v>
      </c>
      <c r="BQ147" t="s">
        <v>3979</v>
      </c>
      <c r="BR147">
        <v>76.4</v>
      </c>
      <c r="BS147">
        <v>7.64</v>
      </c>
      <c r="BT147">
        <v>2017</v>
      </c>
      <c r="BU147">
        <v>12</v>
      </c>
      <c r="BW147">
        <v>13</v>
      </c>
      <c r="BY147" t="s">
        <v>170</v>
      </c>
      <c r="CF147" t="s">
        <v>174</v>
      </c>
      <c r="CG147" t="s">
        <v>485</v>
      </c>
      <c r="CH147" t="s">
        <v>566</v>
      </c>
      <c r="CI147" t="s">
        <v>193</v>
      </c>
      <c r="CJ147">
        <v>2024</v>
      </c>
      <c r="CL147" t="s">
        <v>174</v>
      </c>
      <c r="CM147" t="s">
        <v>3980</v>
      </c>
      <c r="CN147" t="s">
        <v>174</v>
      </c>
      <c r="CO147" t="s">
        <v>3981</v>
      </c>
      <c r="CP147" t="s">
        <v>3982</v>
      </c>
      <c r="CQ147" t="s">
        <v>174</v>
      </c>
      <c r="CR147">
        <v>2</v>
      </c>
      <c r="CS147">
        <v>3</v>
      </c>
      <c r="CT147">
        <v>5</v>
      </c>
      <c r="CU147" t="s">
        <v>3983</v>
      </c>
      <c r="CV147" t="s">
        <v>170</v>
      </c>
      <c r="CZ147" t="s">
        <v>170</v>
      </c>
      <c r="DB147" t="s">
        <v>3984</v>
      </c>
      <c r="DC147" t="s">
        <v>3985</v>
      </c>
      <c r="DD147" t="s">
        <v>174</v>
      </c>
      <c r="DE147" t="s">
        <v>3986</v>
      </c>
      <c r="DF147" t="s">
        <v>174</v>
      </c>
      <c r="DG147">
        <v>4</v>
      </c>
      <c r="DH147">
        <v>2</v>
      </c>
      <c r="DI147">
        <v>1</v>
      </c>
      <c r="DJ147">
        <v>1</v>
      </c>
      <c r="DK147">
        <v>8</v>
      </c>
      <c r="DL147" t="s">
        <v>174</v>
      </c>
      <c r="DM147" t="s">
        <v>3981</v>
      </c>
      <c r="DN147" t="s">
        <v>170</v>
      </c>
      <c r="DP147" t="s">
        <v>3987</v>
      </c>
      <c r="DQ147" t="str">
        <f>HYPERLINK("https://nconnect.nicmar.ac.in/storage/profile/69a6ec581fb4f.png","Download")</f>
        <v>0</v>
      </c>
      <c r="DR147" t="str">
        <f>HYPERLINK("https://nconnect.nicmar.ac.in/pdf/199_resume_1772547204.pdf/Y2FyZWVy","View Resume")</f>
        <v>0</v>
      </c>
      <c r="DS147" t="s">
        <v>865</v>
      </c>
      <c r="DT147" t="s">
        <v>3988</v>
      </c>
      <c r="DU147" t="s">
        <v>211</v>
      </c>
      <c r="DV147" t="s">
        <v>3989</v>
      </c>
      <c r="DW147" t="s">
        <v>246</v>
      </c>
      <c r="DX147" t="s">
        <v>418</v>
      </c>
      <c r="DY147" t="s">
        <v>209</v>
      </c>
      <c r="DZ147" t="s">
        <v>865</v>
      </c>
    </row>
    <row r="148" spans="1:158">
      <c r="A148" t="s">
        <v>470</v>
      </c>
      <c r="B148" t="s">
        <v>211</v>
      </c>
      <c r="C148" t="s">
        <v>471</v>
      </c>
      <c r="D148" t="s">
        <v>472</v>
      </c>
      <c r="E148" t="s">
        <v>3966</v>
      </c>
      <c r="F148" t="s">
        <v>3967</v>
      </c>
      <c r="G148">
        <v>9075412474</v>
      </c>
      <c r="H148" t="s">
        <v>271</v>
      </c>
      <c r="I148" t="s">
        <v>3968</v>
      </c>
      <c r="J148" t="s">
        <v>217</v>
      </c>
      <c r="K148" t="s">
        <v>3969</v>
      </c>
      <c r="L148" t="s">
        <v>3970</v>
      </c>
      <c r="M148" t="s">
        <v>3971</v>
      </c>
      <c r="N148" t="s">
        <v>170</v>
      </c>
      <c r="AI148" t="s">
        <v>3972</v>
      </c>
      <c r="AJ148" t="s">
        <v>2383</v>
      </c>
      <c r="AK148" t="s">
        <v>3973</v>
      </c>
      <c r="AL148">
        <v>93.07</v>
      </c>
      <c r="AN148">
        <v>2008</v>
      </c>
      <c r="AO148" t="s">
        <v>174</v>
      </c>
      <c r="AP148" t="s">
        <v>3974</v>
      </c>
      <c r="AQ148" t="s">
        <v>2383</v>
      </c>
      <c r="AR148" t="s">
        <v>3975</v>
      </c>
      <c r="AS148">
        <v>83.67</v>
      </c>
      <c r="AU148">
        <v>2010</v>
      </c>
      <c r="AV148" t="s">
        <v>170</v>
      </c>
      <c r="BC148" t="s">
        <v>174</v>
      </c>
      <c r="BD148" t="s">
        <v>3976</v>
      </c>
      <c r="BE148" t="s">
        <v>3977</v>
      </c>
      <c r="BF148" t="s">
        <v>485</v>
      </c>
      <c r="BG148">
        <v>76.44</v>
      </c>
      <c r="BH148">
        <v>8.69</v>
      </c>
      <c r="BI148">
        <v>2014</v>
      </c>
      <c r="BJ148">
        <v>2</v>
      </c>
      <c r="BL148">
        <v>9</v>
      </c>
      <c r="BN148" t="s">
        <v>174</v>
      </c>
      <c r="BO148" t="s">
        <v>1440</v>
      </c>
      <c r="BP148" t="s">
        <v>3978</v>
      </c>
      <c r="BQ148" t="s">
        <v>3979</v>
      </c>
      <c r="BR148">
        <v>76.4</v>
      </c>
      <c r="BS148">
        <v>7.64</v>
      </c>
      <c r="BT148">
        <v>2017</v>
      </c>
      <c r="BU148">
        <v>12</v>
      </c>
      <c r="BW148">
        <v>13</v>
      </c>
      <c r="BY148" t="s">
        <v>170</v>
      </c>
      <c r="CF148" t="s">
        <v>174</v>
      </c>
      <c r="CG148" t="s">
        <v>485</v>
      </c>
      <c r="CH148" t="s">
        <v>566</v>
      </c>
      <c r="CI148" t="s">
        <v>193</v>
      </c>
      <c r="CJ148">
        <v>2024</v>
      </c>
      <c r="CL148" t="s">
        <v>174</v>
      </c>
      <c r="CM148" t="s">
        <v>3980</v>
      </c>
      <c r="CN148" t="s">
        <v>174</v>
      </c>
      <c r="CO148" t="s">
        <v>3981</v>
      </c>
      <c r="CP148" t="s">
        <v>3982</v>
      </c>
      <c r="CQ148" t="s">
        <v>174</v>
      </c>
      <c r="CR148">
        <v>2</v>
      </c>
      <c r="CS148">
        <v>3</v>
      </c>
      <c r="CT148">
        <v>5</v>
      </c>
      <c r="CU148" t="s">
        <v>3983</v>
      </c>
      <c r="CV148" t="s">
        <v>170</v>
      </c>
      <c r="CZ148" t="s">
        <v>170</v>
      </c>
      <c r="DB148" t="s">
        <v>3984</v>
      </c>
      <c r="DC148" t="s">
        <v>3985</v>
      </c>
      <c r="DD148" t="s">
        <v>174</v>
      </c>
      <c r="DE148" t="s">
        <v>3986</v>
      </c>
      <c r="DF148" t="s">
        <v>174</v>
      </c>
      <c r="DG148">
        <v>4</v>
      </c>
      <c r="DH148">
        <v>2</v>
      </c>
      <c r="DI148">
        <v>1</v>
      </c>
      <c r="DJ148">
        <v>1</v>
      </c>
      <c r="DK148">
        <v>8</v>
      </c>
      <c r="DL148" t="s">
        <v>174</v>
      </c>
      <c r="DM148" t="s">
        <v>3981</v>
      </c>
      <c r="DN148" t="s">
        <v>170</v>
      </c>
      <c r="DP148" t="s">
        <v>3990</v>
      </c>
      <c r="DQ148" t="str">
        <f>HYPERLINK("https://nconnect.nicmar.ac.in/storage/profile/69a6ec581fb4f.png","Download")</f>
        <v>0</v>
      </c>
      <c r="DR148" t="str">
        <f>HYPERLINK("https://nconnect.nicmar.ac.in/pdf/199_resume_1772547204.pdf/Y2FyZWVy","View Resume")</f>
        <v>0</v>
      </c>
      <c r="DS148" t="s">
        <v>865</v>
      </c>
      <c r="DT148" t="s">
        <v>3988</v>
      </c>
      <c r="DU148" t="s">
        <v>211</v>
      </c>
      <c r="DV148" t="s">
        <v>3989</v>
      </c>
      <c r="DW148" t="s">
        <v>246</v>
      </c>
      <c r="DX148" t="s">
        <v>418</v>
      </c>
      <c r="DY148" t="s">
        <v>209</v>
      </c>
      <c r="DZ148" t="s">
        <v>865</v>
      </c>
    </row>
    <row r="149" spans="1:158">
      <c r="A149" t="s">
        <v>295</v>
      </c>
      <c r="B149" t="s">
        <v>211</v>
      </c>
      <c r="C149" t="s">
        <v>267</v>
      </c>
      <c r="D149" t="s">
        <v>296</v>
      </c>
      <c r="E149" t="s">
        <v>3991</v>
      </c>
      <c r="F149" t="s">
        <v>3992</v>
      </c>
      <c r="G149">
        <v>9993678750</v>
      </c>
      <c r="H149" t="s">
        <v>164</v>
      </c>
      <c r="I149" t="s">
        <v>3993</v>
      </c>
      <c r="J149" t="s">
        <v>166</v>
      </c>
      <c r="K149" t="s">
        <v>3994</v>
      </c>
      <c r="L149" t="s">
        <v>3995</v>
      </c>
      <c r="M149" t="s">
        <v>3996</v>
      </c>
      <c r="N149" t="s">
        <v>170</v>
      </c>
      <c r="AI149" t="s">
        <v>3997</v>
      </c>
      <c r="AJ149" t="s">
        <v>1929</v>
      </c>
      <c r="AK149" t="s">
        <v>1906</v>
      </c>
      <c r="AL149">
        <v>75.4</v>
      </c>
      <c r="AN149">
        <v>2005</v>
      </c>
      <c r="AO149" t="s">
        <v>174</v>
      </c>
      <c r="AP149" t="s">
        <v>3997</v>
      </c>
      <c r="AQ149" t="s">
        <v>1929</v>
      </c>
      <c r="AR149" t="s">
        <v>1074</v>
      </c>
      <c r="AS149">
        <v>57.8</v>
      </c>
      <c r="AU149">
        <v>2007</v>
      </c>
      <c r="AV149" t="s">
        <v>170</v>
      </c>
      <c r="BC149" t="s">
        <v>174</v>
      </c>
      <c r="BD149" t="s">
        <v>3998</v>
      </c>
      <c r="BE149" t="s">
        <v>3999</v>
      </c>
      <c r="BF149" t="s">
        <v>4000</v>
      </c>
      <c r="BG149">
        <v>78.29</v>
      </c>
      <c r="BI149">
        <v>2010</v>
      </c>
      <c r="BJ149">
        <v>19</v>
      </c>
      <c r="BK149" t="s">
        <v>1047</v>
      </c>
      <c r="BL149">
        <v>11</v>
      </c>
      <c r="BN149" t="s">
        <v>174</v>
      </c>
      <c r="BO149" t="s">
        <v>4001</v>
      </c>
      <c r="BP149" t="s">
        <v>4002</v>
      </c>
      <c r="BQ149" t="s">
        <v>1184</v>
      </c>
      <c r="BR149">
        <v>68.94</v>
      </c>
      <c r="BT149">
        <v>2013</v>
      </c>
      <c r="BU149">
        <v>31</v>
      </c>
      <c r="BV149" t="s">
        <v>318</v>
      </c>
      <c r="BW149">
        <v>33</v>
      </c>
      <c r="BY149" t="s">
        <v>170</v>
      </c>
      <c r="CF149" t="s">
        <v>174</v>
      </c>
      <c r="CG149" t="s">
        <v>1336</v>
      </c>
      <c r="CH149" t="s">
        <v>4001</v>
      </c>
      <c r="CI149" t="s">
        <v>193</v>
      </c>
      <c r="CJ149">
        <v>2020</v>
      </c>
      <c r="CL149" t="s">
        <v>174</v>
      </c>
      <c r="CM149" t="s">
        <v>2626</v>
      </c>
      <c r="CN149" t="s">
        <v>174</v>
      </c>
      <c r="CO149" t="s">
        <v>4003</v>
      </c>
      <c r="CP149" t="s">
        <v>4004</v>
      </c>
      <c r="CQ149" t="s">
        <v>174</v>
      </c>
      <c r="CR149">
        <v>0</v>
      </c>
      <c r="CS149">
        <v>0</v>
      </c>
      <c r="CT149">
        <v>19</v>
      </c>
      <c r="CU149" t="s">
        <v>4005</v>
      </c>
      <c r="CV149" t="s">
        <v>170</v>
      </c>
      <c r="CZ149" t="s">
        <v>170</v>
      </c>
      <c r="DB149" t="s">
        <v>4006</v>
      </c>
      <c r="DC149" t="s">
        <v>326</v>
      </c>
      <c r="DD149" t="s">
        <v>174</v>
      </c>
      <c r="DE149" t="s">
        <v>4007</v>
      </c>
      <c r="DF149" t="s">
        <v>170</v>
      </c>
      <c r="DL149" t="s">
        <v>170</v>
      </c>
      <c r="DN149" t="s">
        <v>170</v>
      </c>
      <c r="DP149" t="s">
        <v>4008</v>
      </c>
      <c r="DQ149" t="s">
        <v>202</v>
      </c>
      <c r="DR149" t="str">
        <f>HYPERLINK("https://nconnect.nicmar.ac.in/pdf/250_resume_1771513313.pdf/Y2FyZWVy","View Resume")</f>
        <v>0</v>
      </c>
      <c r="DS149" t="s">
        <v>4009</v>
      </c>
      <c r="DT149" t="s">
        <v>4010</v>
      </c>
      <c r="DU149" t="s">
        <v>4011</v>
      </c>
      <c r="DV149" t="s">
        <v>642</v>
      </c>
      <c r="DW149" t="s">
        <v>246</v>
      </c>
      <c r="DX149" t="s">
        <v>995</v>
      </c>
      <c r="DY149" t="s">
        <v>209</v>
      </c>
      <c r="DZ149" t="s">
        <v>908</v>
      </c>
      <c r="EA149" t="s">
        <v>4012</v>
      </c>
      <c r="EB149" t="s">
        <v>4013</v>
      </c>
      <c r="EC149" t="s">
        <v>2036</v>
      </c>
      <c r="ED149" t="s">
        <v>207</v>
      </c>
      <c r="EE149" t="s">
        <v>1321</v>
      </c>
      <c r="EF149" t="s">
        <v>980</v>
      </c>
      <c r="EG149" t="s">
        <v>4014</v>
      </c>
      <c r="EH149" t="s">
        <v>4015</v>
      </c>
      <c r="EI149" t="s">
        <v>4016</v>
      </c>
      <c r="EJ149" t="s">
        <v>1629</v>
      </c>
      <c r="EK149" t="s">
        <v>207</v>
      </c>
      <c r="EL149" t="s">
        <v>3835</v>
      </c>
      <c r="EM149" t="s">
        <v>504</v>
      </c>
      <c r="EN149" t="s">
        <v>344</v>
      </c>
      <c r="EO149" t="s">
        <v>4017</v>
      </c>
      <c r="EP149" t="s">
        <v>4018</v>
      </c>
      <c r="EQ149" t="s">
        <v>1629</v>
      </c>
      <c r="ER149" t="s">
        <v>207</v>
      </c>
      <c r="ES149" t="s">
        <v>1346</v>
      </c>
      <c r="ET149" t="s">
        <v>3835</v>
      </c>
      <c r="EU149" t="s">
        <v>1316</v>
      </c>
      <c r="EV149" t="s">
        <v>4019</v>
      </c>
      <c r="EW149" t="s">
        <v>211</v>
      </c>
      <c r="EX149" t="s">
        <v>642</v>
      </c>
      <c r="EY149" t="s">
        <v>246</v>
      </c>
      <c r="EZ149" t="s">
        <v>579</v>
      </c>
      <c r="FA149" t="s">
        <v>3838</v>
      </c>
      <c r="FB149" t="s">
        <v>816</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344</v>
      </c>
      <c r="DT150" t="s">
        <v>4052</v>
      </c>
      <c r="DU150" t="s">
        <v>4053</v>
      </c>
      <c r="DV150" t="s">
        <v>4054</v>
      </c>
      <c r="DW150" t="s">
        <v>246</v>
      </c>
      <c r="DX150" t="s">
        <v>820</v>
      </c>
      <c r="DY150" t="s">
        <v>209</v>
      </c>
      <c r="DZ150" t="s">
        <v>344</v>
      </c>
    </row>
    <row r="151" spans="1:158">
      <c r="A151" t="s">
        <v>506</v>
      </c>
      <c r="B151" t="s">
        <v>507</v>
      </c>
      <c r="C151" t="s">
        <v>267</v>
      </c>
      <c r="D151" t="s">
        <v>508</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527</v>
      </c>
      <c r="BR151">
        <v>60</v>
      </c>
      <c r="BT151">
        <v>2008</v>
      </c>
      <c r="BU151">
        <v>31</v>
      </c>
      <c r="BV151" t="s">
        <v>528</v>
      </c>
      <c r="BW151">
        <v>53</v>
      </c>
      <c r="BY151" t="s">
        <v>170</v>
      </c>
      <c r="CF151" t="s">
        <v>174</v>
      </c>
      <c r="CG151" t="s">
        <v>2358</v>
      </c>
      <c r="CH151" t="s">
        <v>4066</v>
      </c>
      <c r="CI151" t="s">
        <v>193</v>
      </c>
      <c r="CJ151">
        <v>2016</v>
      </c>
      <c r="CL151" t="s">
        <v>170</v>
      </c>
      <c r="CN151" t="s">
        <v>170</v>
      </c>
      <c r="CP151" t="s">
        <v>721</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1205</v>
      </c>
      <c r="DT151" t="s">
        <v>4076</v>
      </c>
      <c r="DU151" t="s">
        <v>507</v>
      </c>
      <c r="DV151" t="s">
        <v>818</v>
      </c>
      <c r="DW151" t="s">
        <v>246</v>
      </c>
      <c r="DX151" t="s">
        <v>2853</v>
      </c>
      <c r="DY151" t="s">
        <v>820</v>
      </c>
      <c r="DZ151" t="s">
        <v>344</v>
      </c>
      <c r="EA151" t="s">
        <v>4077</v>
      </c>
      <c r="EB151" t="s">
        <v>507</v>
      </c>
      <c r="EC151" t="s">
        <v>818</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1591</v>
      </c>
      <c r="DT152" t="s">
        <v>4100</v>
      </c>
      <c r="DU152" t="s">
        <v>255</v>
      </c>
      <c r="DV152" t="s">
        <v>4101</v>
      </c>
      <c r="DW152" t="s">
        <v>246</v>
      </c>
      <c r="DX152" t="s">
        <v>995</v>
      </c>
      <c r="DY152" t="s">
        <v>209</v>
      </c>
      <c r="DZ152" t="s">
        <v>2053</v>
      </c>
      <c r="EA152" t="s">
        <v>4102</v>
      </c>
      <c r="EB152" t="s">
        <v>255</v>
      </c>
      <c r="EC152" t="s">
        <v>4103</v>
      </c>
      <c r="ED152" t="s">
        <v>246</v>
      </c>
      <c r="EE152" t="s">
        <v>2021</v>
      </c>
      <c r="EF152" t="s">
        <v>1724</v>
      </c>
      <c r="EG152" t="s">
        <v>419</v>
      </c>
      <c r="EH152" t="s">
        <v>4104</v>
      </c>
      <c r="EI152" t="s">
        <v>4105</v>
      </c>
      <c r="EJ152" t="s">
        <v>4101</v>
      </c>
      <c r="EK152" t="s">
        <v>246</v>
      </c>
      <c r="EL152" t="s">
        <v>994</v>
      </c>
      <c r="EM152" t="s">
        <v>995</v>
      </c>
      <c r="EN152" t="s">
        <v>248</v>
      </c>
    </row>
    <row r="153" spans="1:158">
      <c r="A153" t="s">
        <v>295</v>
      </c>
      <c r="B153" t="s">
        <v>211</v>
      </c>
      <c r="C153" t="s">
        <v>267</v>
      </c>
      <c r="D153" t="s">
        <v>296</v>
      </c>
      <c r="E153" t="s">
        <v>4106</v>
      </c>
      <c r="F153" t="s">
        <v>4107</v>
      </c>
      <c r="G153">
        <v>8830958548</v>
      </c>
      <c r="H153" t="s">
        <v>164</v>
      </c>
      <c r="I153" t="s">
        <v>4108</v>
      </c>
      <c r="J153" t="s">
        <v>166</v>
      </c>
      <c r="K153" t="s">
        <v>701</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1001</v>
      </c>
      <c r="BQ153" t="s">
        <v>1184</v>
      </c>
      <c r="BR153">
        <v>61</v>
      </c>
      <c r="BT153">
        <v>2009</v>
      </c>
      <c r="BU153">
        <v>31</v>
      </c>
      <c r="BV153" t="s">
        <v>528</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1463</v>
      </c>
      <c r="DT153" t="s">
        <v>4126</v>
      </c>
      <c r="DU153" t="s">
        <v>211</v>
      </c>
      <c r="DV153" t="s">
        <v>818</v>
      </c>
      <c r="DW153" t="s">
        <v>246</v>
      </c>
      <c r="DX153" t="s">
        <v>500</v>
      </c>
      <c r="DY153" t="s">
        <v>209</v>
      </c>
      <c r="DZ153" t="s">
        <v>1382</v>
      </c>
      <c r="EA153" t="s">
        <v>4127</v>
      </c>
      <c r="EB153" t="s">
        <v>211</v>
      </c>
      <c r="EC153" t="s">
        <v>818</v>
      </c>
      <c r="ED153" t="s">
        <v>246</v>
      </c>
      <c r="EE153" t="s">
        <v>982</v>
      </c>
      <c r="EF153" t="s">
        <v>1321</v>
      </c>
      <c r="EG153" t="s">
        <v>4128</v>
      </c>
    </row>
    <row r="154" spans="1:158">
      <c r="A154" t="s">
        <v>210</v>
      </c>
      <c r="B154" t="s">
        <v>211</v>
      </c>
      <c r="C154" t="s">
        <v>212</v>
      </c>
      <c r="D154" t="s">
        <v>213</v>
      </c>
      <c r="E154" t="s">
        <v>4129</v>
      </c>
      <c r="F154" t="s">
        <v>4130</v>
      </c>
      <c r="G154">
        <v>9346120213</v>
      </c>
      <c r="H154" t="s">
        <v>271</v>
      </c>
      <c r="I154" t="s">
        <v>4131</v>
      </c>
      <c r="J154" t="s">
        <v>166</v>
      </c>
      <c r="K154" t="s">
        <v>4132</v>
      </c>
      <c r="L154" t="s">
        <v>4133</v>
      </c>
      <c r="M154" t="s">
        <v>4134</v>
      </c>
      <c r="N154" t="s">
        <v>170</v>
      </c>
      <c r="AI154" t="s">
        <v>4135</v>
      </c>
      <c r="AJ154" t="s">
        <v>4136</v>
      </c>
      <c r="AK154" t="s">
        <v>438</v>
      </c>
      <c r="AL154">
        <v>84</v>
      </c>
      <c r="AN154">
        <v>2009</v>
      </c>
      <c r="AO154" t="s">
        <v>174</v>
      </c>
      <c r="AP154" t="s">
        <v>4137</v>
      </c>
      <c r="AQ154" t="s">
        <v>4136</v>
      </c>
      <c r="AR154" t="s">
        <v>4138</v>
      </c>
      <c r="AS154">
        <v>70</v>
      </c>
      <c r="AU154">
        <v>2011</v>
      </c>
      <c r="AV154" t="s">
        <v>170</v>
      </c>
      <c r="BC154" t="s">
        <v>174</v>
      </c>
      <c r="BD154" t="s">
        <v>4139</v>
      </c>
      <c r="BE154" t="s">
        <v>4140</v>
      </c>
      <c r="BF154" t="s">
        <v>485</v>
      </c>
      <c r="BG154">
        <v>79.6</v>
      </c>
      <c r="BH154">
        <v>7.96</v>
      </c>
      <c r="BI154">
        <v>2015</v>
      </c>
      <c r="BJ154">
        <v>1</v>
      </c>
      <c r="BL154">
        <v>9</v>
      </c>
      <c r="BN154" t="s">
        <v>174</v>
      </c>
      <c r="BO154" t="s">
        <v>4141</v>
      </c>
      <c r="BP154" t="s">
        <v>4142</v>
      </c>
      <c r="BQ154" t="s">
        <v>213</v>
      </c>
      <c r="BR154">
        <v>93.1</v>
      </c>
      <c r="BS154">
        <v>9.31</v>
      </c>
      <c r="BT154">
        <v>2017</v>
      </c>
      <c r="BU154">
        <v>14</v>
      </c>
      <c r="BW154">
        <v>7</v>
      </c>
      <c r="BY154" t="s">
        <v>174</v>
      </c>
      <c r="BZ154" t="s">
        <v>4143</v>
      </c>
      <c r="CA154" t="s">
        <v>537</v>
      </c>
      <c r="CB154" t="s">
        <v>4144</v>
      </c>
      <c r="CC154">
        <v>0</v>
      </c>
      <c r="CE154">
        <v>2026</v>
      </c>
      <c r="CF154" t="s">
        <v>174</v>
      </c>
      <c r="CG154" t="s">
        <v>4145</v>
      </c>
      <c r="CH154" t="s">
        <v>4146</v>
      </c>
      <c r="CI154" t="s">
        <v>193</v>
      </c>
      <c r="CJ154">
        <v>2025</v>
      </c>
      <c r="CL154" t="s">
        <v>174</v>
      </c>
      <c r="CM154" t="s">
        <v>4147</v>
      </c>
      <c r="CN154" t="s">
        <v>174</v>
      </c>
      <c r="CO154" t="s">
        <v>4148</v>
      </c>
      <c r="CP154" t="s">
        <v>4149</v>
      </c>
      <c r="CQ154" t="s">
        <v>174</v>
      </c>
      <c r="CR154" t="s">
        <v>4150</v>
      </c>
      <c r="CS154">
        <v>0</v>
      </c>
      <c r="CT154">
        <v>0</v>
      </c>
      <c r="CU154" t="s">
        <v>4151</v>
      </c>
      <c r="CV154" t="s">
        <v>170</v>
      </c>
      <c r="CZ154" t="s">
        <v>170</v>
      </c>
      <c r="DB154" t="s">
        <v>4152</v>
      </c>
      <c r="DC154" t="s">
        <v>853</v>
      </c>
      <c r="DD154" t="s">
        <v>170</v>
      </c>
      <c r="DF154" t="s">
        <v>170</v>
      </c>
      <c r="DL154" t="s">
        <v>170</v>
      </c>
      <c r="DN154" t="s">
        <v>174</v>
      </c>
      <c r="DO154" t="s">
        <v>4153</v>
      </c>
      <c r="DP154" t="s">
        <v>4154</v>
      </c>
      <c r="DQ154" t="s">
        <v>202</v>
      </c>
      <c r="DR154" t="str">
        <f>HYPERLINK("https://nconnect.nicmar.ac.in/pdf/258_resume_1771519534.pdf/Y2FyZWVy","View Resume")</f>
        <v>0</v>
      </c>
      <c r="DS154" t="s">
        <v>469</v>
      </c>
      <c r="DT154" t="s">
        <v>4155</v>
      </c>
      <c r="DU154" t="s">
        <v>4156</v>
      </c>
      <c r="DV154" t="s">
        <v>537</v>
      </c>
      <c r="DW154" t="s">
        <v>246</v>
      </c>
      <c r="DX154" t="s">
        <v>468</v>
      </c>
      <c r="DY154" t="s">
        <v>209</v>
      </c>
      <c r="DZ154" t="s">
        <v>469</v>
      </c>
    </row>
    <row r="155" spans="1:158">
      <c r="A155" t="s">
        <v>266</v>
      </c>
      <c r="B155" t="s">
        <v>211</v>
      </c>
      <c r="C155" t="s">
        <v>267</v>
      </c>
      <c r="D155" t="s">
        <v>268</v>
      </c>
      <c r="E155" t="s">
        <v>4157</v>
      </c>
      <c r="F155" t="s">
        <v>4158</v>
      </c>
      <c r="G155">
        <v>9332444414</v>
      </c>
      <c r="H155" t="s">
        <v>164</v>
      </c>
      <c r="I155" t="s">
        <v>4159</v>
      </c>
      <c r="J155" t="s">
        <v>166</v>
      </c>
      <c r="K155" t="s">
        <v>797</v>
      </c>
      <c r="L155" t="s">
        <v>4160</v>
      </c>
      <c r="M155" t="s">
        <v>4161</v>
      </c>
      <c r="N155" t="s">
        <v>170</v>
      </c>
      <c r="AI155" t="s">
        <v>4162</v>
      </c>
      <c r="AJ155" t="s">
        <v>4163</v>
      </c>
      <c r="AK155" t="s">
        <v>1906</v>
      </c>
      <c r="AL155">
        <v>83.4</v>
      </c>
      <c r="AN155">
        <v>2002</v>
      </c>
      <c r="AO155" t="s">
        <v>174</v>
      </c>
      <c r="AP155" t="s">
        <v>4162</v>
      </c>
      <c r="AQ155" t="s">
        <v>4164</v>
      </c>
      <c r="AR155" t="s">
        <v>438</v>
      </c>
      <c r="AS155">
        <v>63.4</v>
      </c>
      <c r="AU155">
        <v>2004</v>
      </c>
      <c r="AV155" t="s">
        <v>170</v>
      </c>
      <c r="BC155" t="s">
        <v>174</v>
      </c>
      <c r="BD155" t="s">
        <v>4165</v>
      </c>
      <c r="BE155" t="s">
        <v>4166</v>
      </c>
      <c r="BF155" t="s">
        <v>4167</v>
      </c>
      <c r="BG155">
        <v>81.3</v>
      </c>
      <c r="BI155">
        <v>2009</v>
      </c>
      <c r="BJ155">
        <v>19</v>
      </c>
      <c r="BK155" t="s">
        <v>4168</v>
      </c>
      <c r="BL155">
        <v>53</v>
      </c>
      <c r="BM155" t="s">
        <v>4169</v>
      </c>
      <c r="BN155" t="s">
        <v>174</v>
      </c>
      <c r="BO155" t="s">
        <v>4170</v>
      </c>
      <c r="BP155" t="s">
        <v>1683</v>
      </c>
      <c r="BQ155" t="s">
        <v>4171</v>
      </c>
      <c r="BR155">
        <v>76.8</v>
      </c>
      <c r="BT155">
        <v>2014</v>
      </c>
      <c r="BU155">
        <v>31</v>
      </c>
      <c r="BV155" t="s">
        <v>528</v>
      </c>
      <c r="BW155">
        <v>53</v>
      </c>
      <c r="BX155" t="s">
        <v>4171</v>
      </c>
      <c r="BY155" t="s">
        <v>174</v>
      </c>
      <c r="BZ155" t="s">
        <v>4172</v>
      </c>
      <c r="CA155" t="s">
        <v>4173</v>
      </c>
      <c r="CB155" t="s">
        <v>1336</v>
      </c>
      <c r="CC155">
        <v>97.2</v>
      </c>
      <c r="CE155">
        <v>2018</v>
      </c>
      <c r="CF155" t="s">
        <v>174</v>
      </c>
      <c r="CG155" t="s">
        <v>4174</v>
      </c>
      <c r="CH155" t="s">
        <v>4175</v>
      </c>
      <c r="CI155" t="s">
        <v>373</v>
      </c>
      <c r="CK155" t="s">
        <v>174</v>
      </c>
      <c r="CL155" t="s">
        <v>170</v>
      </c>
      <c r="CN155" t="s">
        <v>174</v>
      </c>
      <c r="CO155" t="s">
        <v>4176</v>
      </c>
      <c r="CP155" t="s">
        <v>1943</v>
      </c>
      <c r="CQ155" t="s">
        <v>174</v>
      </c>
      <c r="CR155">
        <v>1</v>
      </c>
      <c r="CS155">
        <v>0</v>
      </c>
      <c r="CT155">
        <v>7</v>
      </c>
      <c r="CU155" t="s">
        <v>4177</v>
      </c>
      <c r="CV155" t="s">
        <v>174</v>
      </c>
      <c r="CW155" t="s">
        <v>4178</v>
      </c>
      <c r="CX155" t="s">
        <v>373</v>
      </c>
      <c r="CY155">
        <v>2025</v>
      </c>
      <c r="CZ155" t="s">
        <v>170</v>
      </c>
      <c r="DB155" t="s">
        <v>4179</v>
      </c>
      <c r="DC155" t="s">
        <v>4180</v>
      </c>
      <c r="DD155" t="s">
        <v>174</v>
      </c>
      <c r="DE155" t="s">
        <v>4181</v>
      </c>
      <c r="DF155" t="s">
        <v>170</v>
      </c>
      <c r="DL155" t="s">
        <v>174</v>
      </c>
      <c r="DM155" t="s">
        <v>4176</v>
      </c>
      <c r="DN155" t="s">
        <v>170</v>
      </c>
      <c r="DP155" t="s">
        <v>4182</v>
      </c>
      <c r="DQ155" t="str">
        <f>HYPERLINK("https://nconnect.nicmar.ac.in/storage/profile/6996cc252a4f1.png","Download")</f>
        <v>0</v>
      </c>
      <c r="DR155" t="str">
        <f>HYPERLINK("https://nconnect.nicmar.ac.in/pdf/242_resume_1772446452.pdf/Y2FyZWVy","View Resume")</f>
        <v>0</v>
      </c>
      <c r="DS155" t="s">
        <v>2370</v>
      </c>
      <c r="DT155" t="s">
        <v>4183</v>
      </c>
      <c r="DU155" t="s">
        <v>211</v>
      </c>
      <c r="DV155" t="s">
        <v>818</v>
      </c>
      <c r="DW155" t="s">
        <v>246</v>
      </c>
      <c r="DX155" t="s">
        <v>2318</v>
      </c>
      <c r="DY155" t="s">
        <v>209</v>
      </c>
      <c r="DZ155" t="s">
        <v>1456</v>
      </c>
      <c r="EA155" t="s">
        <v>4184</v>
      </c>
      <c r="EB155" t="s">
        <v>211</v>
      </c>
      <c r="EC155" t="s">
        <v>421</v>
      </c>
      <c r="ED155" t="s">
        <v>246</v>
      </c>
      <c r="EE155" t="s">
        <v>3458</v>
      </c>
      <c r="EF155" t="s">
        <v>258</v>
      </c>
      <c r="EG155" t="s">
        <v>989</v>
      </c>
      <c r="EH155" t="s">
        <v>4183</v>
      </c>
      <c r="EI155" t="s">
        <v>211</v>
      </c>
      <c r="EJ155" t="s">
        <v>818</v>
      </c>
      <c r="EK155" t="s">
        <v>246</v>
      </c>
      <c r="EL155" t="s">
        <v>573</v>
      </c>
      <c r="EM155" t="s">
        <v>1469</v>
      </c>
      <c r="EN155" t="s">
        <v>906</v>
      </c>
      <c r="EO155" t="s">
        <v>4185</v>
      </c>
      <c r="EP155" t="s">
        <v>211</v>
      </c>
      <c r="EQ155" t="s">
        <v>4186</v>
      </c>
      <c r="ER155" t="s">
        <v>246</v>
      </c>
      <c r="ES155" t="s">
        <v>4187</v>
      </c>
      <c r="ET155" t="s">
        <v>2135</v>
      </c>
      <c r="EU155" t="s">
        <v>865</v>
      </c>
      <c r="EV155" t="s">
        <v>4188</v>
      </c>
      <c r="EW155" t="s">
        <v>4189</v>
      </c>
      <c r="EX155" t="s">
        <v>1811</v>
      </c>
      <c r="EY155" t="s">
        <v>246</v>
      </c>
      <c r="EZ155" t="s">
        <v>4190</v>
      </c>
      <c r="FA155" t="s">
        <v>1135</v>
      </c>
      <c r="FB155" t="s">
        <v>989</v>
      </c>
    </row>
    <row r="156" spans="1:158">
      <c r="A156" t="s">
        <v>3910</v>
      </c>
      <c r="B156" t="s">
        <v>211</v>
      </c>
      <c r="C156" t="s">
        <v>471</v>
      </c>
      <c r="D156" t="s">
        <v>3911</v>
      </c>
      <c r="E156" t="s">
        <v>4191</v>
      </c>
      <c r="F156" t="s">
        <v>4192</v>
      </c>
      <c r="G156">
        <v>8007458384</v>
      </c>
      <c r="H156" t="s">
        <v>164</v>
      </c>
      <c r="I156" t="s">
        <v>4193</v>
      </c>
      <c r="J156" t="s">
        <v>217</v>
      </c>
      <c r="K156" t="s">
        <v>4194</v>
      </c>
      <c r="L156" t="s">
        <v>4195</v>
      </c>
      <c r="M156" t="s">
        <v>4196</v>
      </c>
      <c r="N156" t="s">
        <v>170</v>
      </c>
      <c r="AI156" t="s">
        <v>4197</v>
      </c>
      <c r="AJ156" t="s">
        <v>4198</v>
      </c>
      <c r="AK156" t="s">
        <v>4199</v>
      </c>
      <c r="AL156">
        <v>86</v>
      </c>
      <c r="AN156">
        <v>2015</v>
      </c>
      <c r="AO156" t="s">
        <v>170</v>
      </c>
      <c r="AV156" t="s">
        <v>174</v>
      </c>
      <c r="AW156" t="s">
        <v>4200</v>
      </c>
      <c r="AX156" t="s">
        <v>4201</v>
      </c>
      <c r="AY156" t="s">
        <v>485</v>
      </c>
      <c r="AZ156">
        <v>73.15</v>
      </c>
      <c r="BB156">
        <v>2018</v>
      </c>
      <c r="BC156" t="s">
        <v>174</v>
      </c>
      <c r="BD156" t="s">
        <v>4202</v>
      </c>
      <c r="BE156" t="s">
        <v>4203</v>
      </c>
      <c r="BF156" t="s">
        <v>485</v>
      </c>
      <c r="BG156">
        <v>76.9</v>
      </c>
      <c r="BI156">
        <v>2023</v>
      </c>
      <c r="BJ156">
        <v>2</v>
      </c>
      <c r="BL156">
        <v>9</v>
      </c>
      <c r="BN156" t="s">
        <v>174</v>
      </c>
      <c r="BO156" t="s">
        <v>4204</v>
      </c>
      <c r="BP156" t="s">
        <v>4204</v>
      </c>
      <c r="BQ156" t="s">
        <v>3979</v>
      </c>
      <c r="BR156">
        <v>73.2</v>
      </c>
      <c r="BS156">
        <v>7.82</v>
      </c>
      <c r="BT156">
        <v>2025</v>
      </c>
      <c r="BU156">
        <v>12</v>
      </c>
      <c r="BW156">
        <v>13</v>
      </c>
      <c r="BY156" t="s">
        <v>170</v>
      </c>
      <c r="CF156" t="s">
        <v>170</v>
      </c>
      <c r="CL156" t="s">
        <v>174</v>
      </c>
      <c r="CM156" t="s">
        <v>4205</v>
      </c>
      <c r="CN156" t="s">
        <v>174</v>
      </c>
      <c r="CO156" t="s">
        <v>4206</v>
      </c>
      <c r="CP156" t="s">
        <v>4207</v>
      </c>
      <c r="CQ156" t="s">
        <v>174</v>
      </c>
      <c r="CR156">
        <v>0</v>
      </c>
      <c r="CS156">
        <v>0</v>
      </c>
      <c r="CT156">
        <v>1</v>
      </c>
      <c r="CU156" t="s">
        <v>4208</v>
      </c>
      <c r="CV156" t="s">
        <v>170</v>
      </c>
      <c r="CZ156" t="s">
        <v>170</v>
      </c>
      <c r="DB156" t="s">
        <v>378</v>
      </c>
      <c r="DC156" t="s">
        <v>326</v>
      </c>
      <c r="DD156" t="s">
        <v>174</v>
      </c>
      <c r="DE156" t="s">
        <v>4209</v>
      </c>
      <c r="DF156" t="s">
        <v>170</v>
      </c>
      <c r="DL156" t="s">
        <v>170</v>
      </c>
      <c r="DN156" t="s">
        <v>170</v>
      </c>
      <c r="DP156" t="s">
        <v>4210</v>
      </c>
      <c r="DQ156" t="str">
        <f>HYPERLINK("https://nconnect.nicmar.ac.in/storage/profile/69972f20ced20.png","Download")</f>
        <v>0</v>
      </c>
      <c r="DR156" t="str">
        <f>HYPERLINK("https://nconnect.nicmar.ac.in/pdf/259_resume_1771521339.pdf/Y2FyZWVy","View Resume")</f>
        <v>0</v>
      </c>
      <c r="DS156" t="s">
        <v>4211</v>
      </c>
      <c r="DT156" t="s">
        <v>4212</v>
      </c>
      <c r="DU156" t="s">
        <v>4213</v>
      </c>
      <c r="DV156" t="s">
        <v>333</v>
      </c>
      <c r="DW156" t="s">
        <v>207</v>
      </c>
      <c r="DX156" t="s">
        <v>980</v>
      </c>
      <c r="DY156" t="s">
        <v>209</v>
      </c>
      <c r="DZ156" t="s">
        <v>989</v>
      </c>
      <c r="EA156" t="s">
        <v>4214</v>
      </c>
      <c r="EB156" t="s">
        <v>4215</v>
      </c>
      <c r="EC156" t="s">
        <v>1629</v>
      </c>
      <c r="ED156" t="s">
        <v>207</v>
      </c>
      <c r="EE156" t="s">
        <v>4216</v>
      </c>
      <c r="EF156" t="s">
        <v>1633</v>
      </c>
      <c r="EG156" t="s">
        <v>989</v>
      </c>
      <c r="EH156" t="s">
        <v>4217</v>
      </c>
      <c r="EI156" t="s">
        <v>4215</v>
      </c>
      <c r="EJ156" t="s">
        <v>1629</v>
      </c>
      <c r="EK156" t="s">
        <v>207</v>
      </c>
      <c r="EL156" t="s">
        <v>1808</v>
      </c>
      <c r="EM156" t="s">
        <v>907</v>
      </c>
      <c r="EN156" t="s">
        <v>1387</v>
      </c>
    </row>
    <row r="157" spans="1:158">
      <c r="A157" t="s">
        <v>584</v>
      </c>
      <c r="B157" t="s">
        <v>211</v>
      </c>
      <c r="C157" t="s">
        <v>471</v>
      </c>
      <c r="D157" t="s">
        <v>585</v>
      </c>
      <c r="E157" t="s">
        <v>4191</v>
      </c>
      <c r="F157" t="s">
        <v>4192</v>
      </c>
      <c r="G157">
        <v>8007458384</v>
      </c>
      <c r="H157" t="s">
        <v>164</v>
      </c>
      <c r="I157" t="s">
        <v>4193</v>
      </c>
      <c r="J157" t="s">
        <v>217</v>
      </c>
      <c r="K157" t="s">
        <v>4194</v>
      </c>
      <c r="L157" t="s">
        <v>4195</v>
      </c>
      <c r="M157" t="s">
        <v>4196</v>
      </c>
      <c r="N157" t="s">
        <v>170</v>
      </c>
      <c r="AI157" t="s">
        <v>4197</v>
      </c>
      <c r="AJ157" t="s">
        <v>4198</v>
      </c>
      <c r="AK157" t="s">
        <v>4199</v>
      </c>
      <c r="AL157">
        <v>86</v>
      </c>
      <c r="AN157">
        <v>2015</v>
      </c>
      <c r="AO157" t="s">
        <v>170</v>
      </c>
      <c r="AV157" t="s">
        <v>174</v>
      </c>
      <c r="AW157" t="s">
        <v>4200</v>
      </c>
      <c r="AX157" t="s">
        <v>4201</v>
      </c>
      <c r="AY157" t="s">
        <v>485</v>
      </c>
      <c r="AZ157">
        <v>73.15</v>
      </c>
      <c r="BB157">
        <v>2018</v>
      </c>
      <c r="BC157" t="s">
        <v>174</v>
      </c>
      <c r="BD157" t="s">
        <v>4202</v>
      </c>
      <c r="BE157" t="s">
        <v>4203</v>
      </c>
      <c r="BF157" t="s">
        <v>485</v>
      </c>
      <c r="BG157">
        <v>76.9</v>
      </c>
      <c r="BI157">
        <v>2023</v>
      </c>
      <c r="BJ157">
        <v>2</v>
      </c>
      <c r="BL157">
        <v>9</v>
      </c>
      <c r="BN157" t="s">
        <v>174</v>
      </c>
      <c r="BO157" t="s">
        <v>4204</v>
      </c>
      <c r="BP157" t="s">
        <v>4204</v>
      </c>
      <c r="BQ157" t="s">
        <v>3979</v>
      </c>
      <c r="BR157">
        <v>73.2</v>
      </c>
      <c r="BS157">
        <v>7.82</v>
      </c>
      <c r="BT157">
        <v>2025</v>
      </c>
      <c r="BU157">
        <v>12</v>
      </c>
      <c r="BW157">
        <v>13</v>
      </c>
      <c r="BY157" t="s">
        <v>170</v>
      </c>
      <c r="CF157" t="s">
        <v>170</v>
      </c>
      <c r="CL157" t="s">
        <v>174</v>
      </c>
      <c r="CM157" t="s">
        <v>4205</v>
      </c>
      <c r="CN157" t="s">
        <v>174</v>
      </c>
      <c r="CO157" t="s">
        <v>4206</v>
      </c>
      <c r="CP157" t="s">
        <v>4207</v>
      </c>
      <c r="CQ157" t="s">
        <v>174</v>
      </c>
      <c r="CR157">
        <v>0</v>
      </c>
      <c r="CS157">
        <v>0</v>
      </c>
      <c r="CT157">
        <v>1</v>
      </c>
      <c r="CU157" t="s">
        <v>4208</v>
      </c>
      <c r="CV157" t="s">
        <v>170</v>
      </c>
      <c r="CZ157" t="s">
        <v>170</v>
      </c>
      <c r="DB157" t="s">
        <v>378</v>
      </c>
      <c r="DC157" t="s">
        <v>326</v>
      </c>
      <c r="DD157" t="s">
        <v>174</v>
      </c>
      <c r="DE157" t="s">
        <v>4209</v>
      </c>
      <c r="DF157" t="s">
        <v>170</v>
      </c>
      <c r="DL157" t="s">
        <v>170</v>
      </c>
      <c r="DN157" t="s">
        <v>170</v>
      </c>
      <c r="DP157" t="s">
        <v>4210</v>
      </c>
      <c r="DQ157" t="str">
        <f>HYPERLINK("https://nconnect.nicmar.ac.in/storage/profile/69972f20ced20.png","Download")</f>
        <v>0</v>
      </c>
      <c r="DR157" t="str">
        <f>HYPERLINK("https://nconnect.nicmar.ac.in/pdf/259_resume_1771521339.pdf/Y2FyZWVy","View Resume")</f>
        <v>0</v>
      </c>
      <c r="DS157" t="s">
        <v>4211</v>
      </c>
      <c r="DT157" t="s">
        <v>4212</v>
      </c>
      <c r="DU157" t="s">
        <v>4213</v>
      </c>
      <c r="DV157" t="s">
        <v>333</v>
      </c>
      <c r="DW157" t="s">
        <v>207</v>
      </c>
      <c r="DX157" t="s">
        <v>980</v>
      </c>
      <c r="DY157" t="s">
        <v>209</v>
      </c>
      <c r="DZ157" t="s">
        <v>989</v>
      </c>
      <c r="EA157" t="s">
        <v>4214</v>
      </c>
      <c r="EB157" t="s">
        <v>4215</v>
      </c>
      <c r="EC157" t="s">
        <v>1629</v>
      </c>
      <c r="ED157" t="s">
        <v>207</v>
      </c>
      <c r="EE157" t="s">
        <v>4216</v>
      </c>
      <c r="EF157" t="s">
        <v>1633</v>
      </c>
      <c r="EG157" t="s">
        <v>989</v>
      </c>
      <c r="EH157" t="s">
        <v>4217</v>
      </c>
      <c r="EI157" t="s">
        <v>4215</v>
      </c>
      <c r="EJ157" t="s">
        <v>1629</v>
      </c>
      <c r="EK157" t="s">
        <v>207</v>
      </c>
      <c r="EL157" t="s">
        <v>1808</v>
      </c>
      <c r="EM157" t="s">
        <v>907</v>
      </c>
      <c r="EN157" t="s">
        <v>1387</v>
      </c>
    </row>
    <row r="158" spans="1:158">
      <c r="A158" t="s">
        <v>1897</v>
      </c>
      <c r="B158" t="s">
        <v>211</v>
      </c>
      <c r="C158" t="s">
        <v>267</v>
      </c>
      <c r="D158" t="s">
        <v>1898</v>
      </c>
      <c r="E158" t="s">
        <v>4218</v>
      </c>
      <c r="F158" t="s">
        <v>4219</v>
      </c>
      <c r="G158">
        <v>9527368556</v>
      </c>
      <c r="H158" t="s">
        <v>271</v>
      </c>
      <c r="I158" t="s">
        <v>4220</v>
      </c>
      <c r="J158" t="s">
        <v>166</v>
      </c>
      <c r="K158" t="s">
        <v>797</v>
      </c>
      <c r="L158" t="s">
        <v>4221</v>
      </c>
      <c r="M158" t="s">
        <v>4222</v>
      </c>
      <c r="N158" t="s">
        <v>170</v>
      </c>
      <c r="AI158" t="s">
        <v>4223</v>
      </c>
      <c r="AJ158" t="s">
        <v>4224</v>
      </c>
      <c r="AK158" t="s">
        <v>4225</v>
      </c>
      <c r="AL158">
        <v>81.2</v>
      </c>
      <c r="AN158">
        <v>1998</v>
      </c>
      <c r="AO158" t="s">
        <v>174</v>
      </c>
      <c r="AP158" t="s">
        <v>4226</v>
      </c>
      <c r="AQ158" t="s">
        <v>4224</v>
      </c>
      <c r="AR158" t="s">
        <v>4227</v>
      </c>
      <c r="AS158">
        <v>75</v>
      </c>
      <c r="AU158">
        <v>2000</v>
      </c>
      <c r="AV158" t="s">
        <v>170</v>
      </c>
      <c r="BC158" t="s">
        <v>174</v>
      </c>
      <c r="BD158" t="s">
        <v>4228</v>
      </c>
      <c r="BE158" t="s">
        <v>4229</v>
      </c>
      <c r="BF158" t="s">
        <v>1046</v>
      </c>
      <c r="BG158">
        <v>72.3</v>
      </c>
      <c r="BI158">
        <v>2003</v>
      </c>
      <c r="BJ158">
        <v>19</v>
      </c>
      <c r="BK158" t="s">
        <v>1047</v>
      </c>
      <c r="BL158">
        <v>53</v>
      </c>
      <c r="BM158" t="s">
        <v>2841</v>
      </c>
      <c r="BN158" t="s">
        <v>174</v>
      </c>
      <c r="BO158" t="s">
        <v>4230</v>
      </c>
      <c r="BP158" t="s">
        <v>4231</v>
      </c>
      <c r="BQ158" t="s">
        <v>4232</v>
      </c>
      <c r="BR158">
        <v>88</v>
      </c>
      <c r="BS158">
        <v>9.55</v>
      </c>
      <c r="BT158">
        <v>2005</v>
      </c>
      <c r="BU158">
        <v>31</v>
      </c>
      <c r="BV158" t="s">
        <v>4233</v>
      </c>
      <c r="BW158">
        <v>53</v>
      </c>
      <c r="BX158" t="s">
        <v>4234</v>
      </c>
      <c r="BY158" t="s">
        <v>170</v>
      </c>
      <c r="CF158" t="s">
        <v>174</v>
      </c>
      <c r="CG158" t="s">
        <v>296</v>
      </c>
      <c r="CH158" t="s">
        <v>4235</v>
      </c>
      <c r="CI158" t="s">
        <v>193</v>
      </c>
      <c r="CJ158">
        <v>2026</v>
      </c>
      <c r="CL158" t="s">
        <v>174</v>
      </c>
      <c r="CN158" t="s">
        <v>170</v>
      </c>
      <c r="CP158" t="s">
        <v>721</v>
      </c>
      <c r="CQ158" t="s">
        <v>174</v>
      </c>
      <c r="CR158" t="s">
        <v>378</v>
      </c>
      <c r="CS158" t="s">
        <v>4236</v>
      </c>
      <c r="CT158">
        <v>3</v>
      </c>
      <c r="CU158" t="s">
        <v>4237</v>
      </c>
      <c r="CV158" t="s">
        <v>170</v>
      </c>
      <c r="CZ158" t="s">
        <v>170</v>
      </c>
      <c r="DB158" t="s">
        <v>4238</v>
      </c>
      <c r="DC158" t="s">
        <v>4239</v>
      </c>
      <c r="DD158" t="s">
        <v>174</v>
      </c>
      <c r="DE158" t="s">
        <v>4240</v>
      </c>
      <c r="DF158" t="s">
        <v>170</v>
      </c>
      <c r="DL158" t="s">
        <v>170</v>
      </c>
      <c r="DN158" t="s">
        <v>170</v>
      </c>
      <c r="DP158" t="s">
        <v>4241</v>
      </c>
      <c r="DQ158" t="str">
        <f>HYPERLINK("https://nconnect.nicmar.ac.in/storage/profile/699746a3aca71.png","Download")</f>
        <v>0</v>
      </c>
      <c r="DR158" t="str">
        <f>HYPERLINK("https://nconnect.nicmar.ac.in/pdf/268_resume_1771522888.pdf/Y2FyZWVy","View Resume")</f>
        <v>0</v>
      </c>
      <c r="DS158" t="s">
        <v>265</v>
      </c>
      <c r="DT158" t="s">
        <v>4242</v>
      </c>
      <c r="DU158" t="s">
        <v>211</v>
      </c>
      <c r="DV158" t="s">
        <v>818</v>
      </c>
      <c r="DW158" t="s">
        <v>246</v>
      </c>
      <c r="DX158" t="s">
        <v>463</v>
      </c>
      <c r="DY158" t="s">
        <v>209</v>
      </c>
      <c r="DZ158" t="s">
        <v>265</v>
      </c>
    </row>
    <row r="159" spans="1:158">
      <c r="A159" t="s">
        <v>470</v>
      </c>
      <c r="B159" t="s">
        <v>211</v>
      </c>
      <c r="C159" t="s">
        <v>471</v>
      </c>
      <c r="D159" t="s">
        <v>472</v>
      </c>
      <c r="E159" t="s">
        <v>4191</v>
      </c>
      <c r="F159" t="s">
        <v>4192</v>
      </c>
      <c r="G159">
        <v>8007458384</v>
      </c>
      <c r="H159" t="s">
        <v>164</v>
      </c>
      <c r="I159" t="s">
        <v>4193</v>
      </c>
      <c r="J159" t="s">
        <v>217</v>
      </c>
      <c r="K159" t="s">
        <v>4194</v>
      </c>
      <c r="L159" t="s">
        <v>4195</v>
      </c>
      <c r="M159" t="s">
        <v>4196</v>
      </c>
      <c r="N159" t="s">
        <v>170</v>
      </c>
      <c r="AI159" t="s">
        <v>4197</v>
      </c>
      <c r="AJ159" t="s">
        <v>4198</v>
      </c>
      <c r="AK159" t="s">
        <v>4199</v>
      </c>
      <c r="AL159">
        <v>86</v>
      </c>
      <c r="AN159">
        <v>2015</v>
      </c>
      <c r="AO159" t="s">
        <v>170</v>
      </c>
      <c r="AV159" t="s">
        <v>174</v>
      </c>
      <c r="AW159" t="s">
        <v>4200</v>
      </c>
      <c r="AX159" t="s">
        <v>4201</v>
      </c>
      <c r="AY159" t="s">
        <v>485</v>
      </c>
      <c r="AZ159">
        <v>73.15</v>
      </c>
      <c r="BB159">
        <v>2018</v>
      </c>
      <c r="BC159" t="s">
        <v>174</v>
      </c>
      <c r="BD159" t="s">
        <v>4202</v>
      </c>
      <c r="BE159" t="s">
        <v>4203</v>
      </c>
      <c r="BF159" t="s">
        <v>485</v>
      </c>
      <c r="BG159">
        <v>76.9</v>
      </c>
      <c r="BI159">
        <v>2023</v>
      </c>
      <c r="BJ159">
        <v>2</v>
      </c>
      <c r="BL159">
        <v>9</v>
      </c>
      <c r="BN159" t="s">
        <v>174</v>
      </c>
      <c r="BO159" t="s">
        <v>4204</v>
      </c>
      <c r="BP159" t="s">
        <v>4204</v>
      </c>
      <c r="BQ159" t="s">
        <v>3979</v>
      </c>
      <c r="BR159">
        <v>73.2</v>
      </c>
      <c r="BS159">
        <v>7.82</v>
      </c>
      <c r="BT159">
        <v>2025</v>
      </c>
      <c r="BU159">
        <v>12</v>
      </c>
      <c r="BW159">
        <v>13</v>
      </c>
      <c r="BY159" t="s">
        <v>170</v>
      </c>
      <c r="CF159" t="s">
        <v>170</v>
      </c>
      <c r="CL159" t="s">
        <v>174</v>
      </c>
      <c r="CM159" t="s">
        <v>4205</v>
      </c>
      <c r="CN159" t="s">
        <v>174</v>
      </c>
      <c r="CO159" t="s">
        <v>4206</v>
      </c>
      <c r="CP159" t="s">
        <v>4207</v>
      </c>
      <c r="CQ159" t="s">
        <v>174</v>
      </c>
      <c r="CR159">
        <v>0</v>
      </c>
      <c r="CS159">
        <v>0</v>
      </c>
      <c r="CT159">
        <v>1</v>
      </c>
      <c r="CU159" t="s">
        <v>4208</v>
      </c>
      <c r="CV159" t="s">
        <v>170</v>
      </c>
      <c r="CZ159" t="s">
        <v>170</v>
      </c>
      <c r="DB159" t="s">
        <v>378</v>
      </c>
      <c r="DC159" t="s">
        <v>326</v>
      </c>
      <c r="DD159" t="s">
        <v>174</v>
      </c>
      <c r="DE159" t="s">
        <v>4209</v>
      </c>
      <c r="DF159" t="s">
        <v>170</v>
      </c>
      <c r="DL159" t="s">
        <v>170</v>
      </c>
      <c r="DN159" t="s">
        <v>170</v>
      </c>
      <c r="DP159" t="s">
        <v>4243</v>
      </c>
      <c r="DQ159" t="str">
        <f>HYPERLINK("https://nconnect.nicmar.ac.in/storage/profile/69972f20ced20.png","Download")</f>
        <v>0</v>
      </c>
      <c r="DR159" t="str">
        <f>HYPERLINK("https://nconnect.nicmar.ac.in/pdf/259_resume_1771521339.pdf/Y2FyZWVy","View Resume")</f>
        <v>0</v>
      </c>
      <c r="DS159" t="s">
        <v>4211</v>
      </c>
      <c r="DT159" t="s">
        <v>4212</v>
      </c>
      <c r="DU159" t="s">
        <v>4213</v>
      </c>
      <c r="DV159" t="s">
        <v>333</v>
      </c>
      <c r="DW159" t="s">
        <v>207</v>
      </c>
      <c r="DX159" t="s">
        <v>980</v>
      </c>
      <c r="DY159" t="s">
        <v>209</v>
      </c>
      <c r="DZ159" t="s">
        <v>989</v>
      </c>
      <c r="EA159" t="s">
        <v>4214</v>
      </c>
      <c r="EB159" t="s">
        <v>4215</v>
      </c>
      <c r="EC159" t="s">
        <v>1629</v>
      </c>
      <c r="ED159" t="s">
        <v>207</v>
      </c>
      <c r="EE159" t="s">
        <v>4216</v>
      </c>
      <c r="EF159" t="s">
        <v>1633</v>
      </c>
      <c r="EG159" t="s">
        <v>989</v>
      </c>
      <c r="EH159" t="s">
        <v>4217</v>
      </c>
      <c r="EI159" t="s">
        <v>4215</v>
      </c>
      <c r="EJ159" t="s">
        <v>1629</v>
      </c>
      <c r="EK159" t="s">
        <v>207</v>
      </c>
      <c r="EL159" t="s">
        <v>1808</v>
      </c>
      <c r="EM159" t="s">
        <v>907</v>
      </c>
      <c r="EN159" t="s">
        <v>1387</v>
      </c>
    </row>
    <row r="160" spans="1:158">
      <c r="A160" t="s">
        <v>295</v>
      </c>
      <c r="B160" t="s">
        <v>211</v>
      </c>
      <c r="C160" t="s">
        <v>267</v>
      </c>
      <c r="D160" t="s">
        <v>296</v>
      </c>
      <c r="E160" t="s">
        <v>4218</v>
      </c>
      <c r="F160" t="s">
        <v>4219</v>
      </c>
      <c r="G160">
        <v>9527368556</v>
      </c>
      <c r="H160" t="s">
        <v>271</v>
      </c>
      <c r="I160" t="s">
        <v>4220</v>
      </c>
      <c r="J160" t="s">
        <v>166</v>
      </c>
      <c r="K160" t="s">
        <v>797</v>
      </c>
      <c r="L160" t="s">
        <v>4221</v>
      </c>
      <c r="M160" t="s">
        <v>4222</v>
      </c>
      <c r="N160" t="s">
        <v>170</v>
      </c>
      <c r="AI160" t="s">
        <v>4223</v>
      </c>
      <c r="AJ160" t="s">
        <v>4224</v>
      </c>
      <c r="AK160" t="s">
        <v>4225</v>
      </c>
      <c r="AL160">
        <v>81.2</v>
      </c>
      <c r="AN160">
        <v>1998</v>
      </c>
      <c r="AO160" t="s">
        <v>174</v>
      </c>
      <c r="AP160" t="s">
        <v>4226</v>
      </c>
      <c r="AQ160" t="s">
        <v>4224</v>
      </c>
      <c r="AR160" t="s">
        <v>4227</v>
      </c>
      <c r="AS160">
        <v>75</v>
      </c>
      <c r="AU160">
        <v>2000</v>
      </c>
      <c r="AV160" t="s">
        <v>170</v>
      </c>
      <c r="BC160" t="s">
        <v>174</v>
      </c>
      <c r="BD160" t="s">
        <v>4228</v>
      </c>
      <c r="BE160" t="s">
        <v>4229</v>
      </c>
      <c r="BF160" t="s">
        <v>1046</v>
      </c>
      <c r="BG160">
        <v>72.3</v>
      </c>
      <c r="BI160">
        <v>2003</v>
      </c>
      <c r="BJ160">
        <v>19</v>
      </c>
      <c r="BK160" t="s">
        <v>1047</v>
      </c>
      <c r="BL160">
        <v>53</v>
      </c>
      <c r="BM160" t="s">
        <v>2841</v>
      </c>
      <c r="BN160" t="s">
        <v>174</v>
      </c>
      <c r="BO160" t="s">
        <v>4230</v>
      </c>
      <c r="BP160" t="s">
        <v>4231</v>
      </c>
      <c r="BQ160" t="s">
        <v>4232</v>
      </c>
      <c r="BR160">
        <v>88</v>
      </c>
      <c r="BS160">
        <v>9.55</v>
      </c>
      <c r="BT160">
        <v>2005</v>
      </c>
      <c r="BU160">
        <v>31</v>
      </c>
      <c r="BV160" t="s">
        <v>4233</v>
      </c>
      <c r="BW160">
        <v>53</v>
      </c>
      <c r="BX160" t="s">
        <v>4234</v>
      </c>
      <c r="BY160" t="s">
        <v>170</v>
      </c>
      <c r="CF160" t="s">
        <v>174</v>
      </c>
      <c r="CG160" t="s">
        <v>296</v>
      </c>
      <c r="CH160" t="s">
        <v>4235</v>
      </c>
      <c r="CI160" t="s">
        <v>193</v>
      </c>
      <c r="CJ160">
        <v>2026</v>
      </c>
      <c r="CL160" t="s">
        <v>174</v>
      </c>
      <c r="CN160" t="s">
        <v>170</v>
      </c>
      <c r="CP160" t="s">
        <v>721</v>
      </c>
      <c r="CQ160" t="s">
        <v>174</v>
      </c>
      <c r="CR160" t="s">
        <v>378</v>
      </c>
      <c r="CS160" t="s">
        <v>4236</v>
      </c>
      <c r="CT160">
        <v>3</v>
      </c>
      <c r="CU160" t="s">
        <v>4237</v>
      </c>
      <c r="CV160" t="s">
        <v>170</v>
      </c>
      <c r="CZ160" t="s">
        <v>170</v>
      </c>
      <c r="DB160" t="s">
        <v>4238</v>
      </c>
      <c r="DC160" t="s">
        <v>4239</v>
      </c>
      <c r="DD160" t="s">
        <v>174</v>
      </c>
      <c r="DE160" t="s">
        <v>4240</v>
      </c>
      <c r="DF160" t="s">
        <v>170</v>
      </c>
      <c r="DL160" t="s">
        <v>170</v>
      </c>
      <c r="DN160" t="s">
        <v>170</v>
      </c>
      <c r="DP160" t="s">
        <v>4243</v>
      </c>
      <c r="DQ160" t="str">
        <f>HYPERLINK("https://nconnect.nicmar.ac.in/storage/profile/699746a3aca71.png","Download")</f>
        <v>0</v>
      </c>
      <c r="DR160" t="str">
        <f>HYPERLINK("https://nconnect.nicmar.ac.in/pdf/268_resume_1771522888.pdf/Y2FyZWVy","View Resume")</f>
        <v>0</v>
      </c>
      <c r="DS160" t="s">
        <v>265</v>
      </c>
      <c r="DT160" t="s">
        <v>4242</v>
      </c>
      <c r="DU160" t="s">
        <v>211</v>
      </c>
      <c r="DV160" t="s">
        <v>818</v>
      </c>
      <c r="DW160" t="s">
        <v>246</v>
      </c>
      <c r="DX160" t="s">
        <v>463</v>
      </c>
      <c r="DY160" t="s">
        <v>209</v>
      </c>
      <c r="DZ160" t="s">
        <v>265</v>
      </c>
    </row>
    <row r="161" spans="1:158">
      <c r="A161" t="s">
        <v>581</v>
      </c>
      <c r="B161" t="s">
        <v>211</v>
      </c>
      <c r="C161" t="s">
        <v>471</v>
      </c>
      <c r="D161" t="s">
        <v>582</v>
      </c>
      <c r="E161" t="s">
        <v>4191</v>
      </c>
      <c r="F161" t="s">
        <v>4192</v>
      </c>
      <c r="G161">
        <v>8007458384</v>
      </c>
      <c r="H161" t="s">
        <v>164</v>
      </c>
      <c r="I161" t="s">
        <v>4193</v>
      </c>
      <c r="J161" t="s">
        <v>217</v>
      </c>
      <c r="K161" t="s">
        <v>4194</v>
      </c>
      <c r="L161" t="s">
        <v>4195</v>
      </c>
      <c r="M161" t="s">
        <v>4196</v>
      </c>
      <c r="N161" t="s">
        <v>170</v>
      </c>
      <c r="AI161" t="s">
        <v>4197</v>
      </c>
      <c r="AJ161" t="s">
        <v>4198</v>
      </c>
      <c r="AK161" t="s">
        <v>4199</v>
      </c>
      <c r="AL161">
        <v>86</v>
      </c>
      <c r="AN161">
        <v>2015</v>
      </c>
      <c r="AO161" t="s">
        <v>170</v>
      </c>
      <c r="AV161" t="s">
        <v>174</v>
      </c>
      <c r="AW161" t="s">
        <v>4200</v>
      </c>
      <c r="AX161" t="s">
        <v>4201</v>
      </c>
      <c r="AY161" t="s">
        <v>485</v>
      </c>
      <c r="AZ161">
        <v>73.15</v>
      </c>
      <c r="BB161">
        <v>2018</v>
      </c>
      <c r="BC161" t="s">
        <v>174</v>
      </c>
      <c r="BD161" t="s">
        <v>4202</v>
      </c>
      <c r="BE161" t="s">
        <v>4203</v>
      </c>
      <c r="BF161" t="s">
        <v>485</v>
      </c>
      <c r="BG161">
        <v>76.9</v>
      </c>
      <c r="BI161">
        <v>2023</v>
      </c>
      <c r="BJ161">
        <v>2</v>
      </c>
      <c r="BL161">
        <v>9</v>
      </c>
      <c r="BN161" t="s">
        <v>174</v>
      </c>
      <c r="BO161" t="s">
        <v>4204</v>
      </c>
      <c r="BP161" t="s">
        <v>4204</v>
      </c>
      <c r="BQ161" t="s">
        <v>3979</v>
      </c>
      <c r="BR161">
        <v>73.2</v>
      </c>
      <c r="BS161">
        <v>7.82</v>
      </c>
      <c r="BT161">
        <v>2025</v>
      </c>
      <c r="BU161">
        <v>12</v>
      </c>
      <c r="BW161">
        <v>13</v>
      </c>
      <c r="BY161" t="s">
        <v>170</v>
      </c>
      <c r="CF161" t="s">
        <v>170</v>
      </c>
      <c r="CL161" t="s">
        <v>174</v>
      </c>
      <c r="CM161" t="s">
        <v>4205</v>
      </c>
      <c r="CN161" t="s">
        <v>174</v>
      </c>
      <c r="CO161" t="s">
        <v>4206</v>
      </c>
      <c r="CP161" t="s">
        <v>4207</v>
      </c>
      <c r="CQ161" t="s">
        <v>174</v>
      </c>
      <c r="CR161">
        <v>0</v>
      </c>
      <c r="CS161">
        <v>0</v>
      </c>
      <c r="CT161">
        <v>1</v>
      </c>
      <c r="CU161" t="s">
        <v>4208</v>
      </c>
      <c r="CV161" t="s">
        <v>170</v>
      </c>
      <c r="CZ161" t="s">
        <v>170</v>
      </c>
      <c r="DB161" t="s">
        <v>378</v>
      </c>
      <c r="DC161" t="s">
        <v>326</v>
      </c>
      <c r="DD161" t="s">
        <v>174</v>
      </c>
      <c r="DE161" t="s">
        <v>4209</v>
      </c>
      <c r="DF161" t="s">
        <v>170</v>
      </c>
      <c r="DL161" t="s">
        <v>170</v>
      </c>
      <c r="DN161" t="s">
        <v>170</v>
      </c>
      <c r="DP161" t="s">
        <v>4243</v>
      </c>
      <c r="DQ161" t="str">
        <f>HYPERLINK("https://nconnect.nicmar.ac.in/storage/profile/69972f20ced20.png","Download")</f>
        <v>0</v>
      </c>
      <c r="DR161" t="str">
        <f>HYPERLINK("https://nconnect.nicmar.ac.in/pdf/259_resume_1771521339.pdf/Y2FyZWVy","View Resume")</f>
        <v>0</v>
      </c>
      <c r="DS161" t="s">
        <v>4211</v>
      </c>
      <c r="DT161" t="s">
        <v>4212</v>
      </c>
      <c r="DU161" t="s">
        <v>4213</v>
      </c>
      <c r="DV161" t="s">
        <v>333</v>
      </c>
      <c r="DW161" t="s">
        <v>207</v>
      </c>
      <c r="DX161" t="s">
        <v>980</v>
      </c>
      <c r="DY161" t="s">
        <v>209</v>
      </c>
      <c r="DZ161" t="s">
        <v>989</v>
      </c>
      <c r="EA161" t="s">
        <v>4214</v>
      </c>
      <c r="EB161" t="s">
        <v>4215</v>
      </c>
      <c r="EC161" t="s">
        <v>1629</v>
      </c>
      <c r="ED161" t="s">
        <v>207</v>
      </c>
      <c r="EE161" t="s">
        <v>4216</v>
      </c>
      <c r="EF161" t="s">
        <v>1633</v>
      </c>
      <c r="EG161" t="s">
        <v>989</v>
      </c>
      <c r="EH161" t="s">
        <v>4217</v>
      </c>
      <c r="EI161" t="s">
        <v>4215</v>
      </c>
      <c r="EJ161" t="s">
        <v>1629</v>
      </c>
      <c r="EK161" t="s">
        <v>207</v>
      </c>
      <c r="EL161" t="s">
        <v>1808</v>
      </c>
      <c r="EM161" t="s">
        <v>907</v>
      </c>
      <c r="EN161" t="s">
        <v>1387</v>
      </c>
    </row>
    <row r="162" spans="1:158">
      <c r="A162" t="s">
        <v>4244</v>
      </c>
      <c r="B162" t="s">
        <v>159</v>
      </c>
      <c r="C162" t="s">
        <v>212</v>
      </c>
      <c r="D162" t="s">
        <v>1471</v>
      </c>
      <c r="E162" t="s">
        <v>4245</v>
      </c>
      <c r="F162" t="s">
        <v>4246</v>
      </c>
      <c r="G162">
        <v>9762883306</v>
      </c>
      <c r="H162" t="s">
        <v>164</v>
      </c>
      <c r="I162" t="s">
        <v>4247</v>
      </c>
      <c r="J162" t="s">
        <v>166</v>
      </c>
      <c r="K162" t="s">
        <v>2823</v>
      </c>
      <c r="L162" t="s">
        <v>4248</v>
      </c>
      <c r="M162" t="s">
        <v>4249</v>
      </c>
      <c r="N162" t="s">
        <v>170</v>
      </c>
      <c r="AI162" t="s">
        <v>4250</v>
      </c>
      <c r="AJ162" t="s">
        <v>548</v>
      </c>
      <c r="AK162" t="s">
        <v>4251</v>
      </c>
      <c r="AL162">
        <v>61.09</v>
      </c>
      <c r="AN162">
        <v>2012</v>
      </c>
      <c r="AO162" t="s">
        <v>174</v>
      </c>
      <c r="AP162" t="s">
        <v>4252</v>
      </c>
      <c r="AQ162" t="s">
        <v>4253</v>
      </c>
      <c r="AR162" t="s">
        <v>4254</v>
      </c>
      <c r="AS162">
        <v>58.0</v>
      </c>
      <c r="AU162">
        <v>2014</v>
      </c>
      <c r="AV162" t="s">
        <v>170</v>
      </c>
      <c r="BC162" t="s">
        <v>174</v>
      </c>
      <c r="BD162" t="s">
        <v>4255</v>
      </c>
      <c r="BE162" t="s">
        <v>4256</v>
      </c>
      <c r="BF162" t="s">
        <v>4257</v>
      </c>
      <c r="BG162">
        <v>77.07</v>
      </c>
      <c r="BI162">
        <v>2018</v>
      </c>
      <c r="BJ162">
        <v>1</v>
      </c>
      <c r="BL162">
        <v>9</v>
      </c>
      <c r="BN162" t="s">
        <v>170</v>
      </c>
      <c r="BY162" t="s">
        <v>170</v>
      </c>
      <c r="CF162" t="s">
        <v>170</v>
      </c>
      <c r="CL162" t="s">
        <v>174</v>
      </c>
      <c r="CM162" t="s">
        <v>4258</v>
      </c>
      <c r="CN162" t="s">
        <v>174</v>
      </c>
      <c r="CO162" t="s">
        <v>4259</v>
      </c>
      <c r="CP162" t="s">
        <v>4260</v>
      </c>
      <c r="CQ162" t="s">
        <v>170</v>
      </c>
      <c r="CV162" t="s">
        <v>170</v>
      </c>
      <c r="CZ162" t="s">
        <v>170</v>
      </c>
      <c r="DC162" t="s">
        <v>326</v>
      </c>
      <c r="DD162" t="s">
        <v>174</v>
      </c>
      <c r="DE162" t="s">
        <v>4261</v>
      </c>
      <c r="DF162" t="s">
        <v>170</v>
      </c>
      <c r="DL162" t="s">
        <v>170</v>
      </c>
      <c r="DN162" t="s">
        <v>174</v>
      </c>
      <c r="DO162" t="s">
        <v>4262</v>
      </c>
      <c r="DP162" t="s">
        <v>4263</v>
      </c>
      <c r="DQ162" t="s">
        <v>202</v>
      </c>
      <c r="DR162" t="str">
        <f>HYPERLINK("https://nconnect.nicmar.ac.in/pdf/269_resume_1771523228.pdf/Y2FyZWVy","View Resume")</f>
        <v>0</v>
      </c>
      <c r="DS162" t="s">
        <v>4264</v>
      </c>
      <c r="DT162" t="s">
        <v>4265</v>
      </c>
      <c r="DU162" t="s">
        <v>4266</v>
      </c>
      <c r="DV162" t="s">
        <v>4267</v>
      </c>
      <c r="DW162" t="s">
        <v>207</v>
      </c>
      <c r="DX162" t="s">
        <v>3389</v>
      </c>
      <c r="DY162" t="s">
        <v>209</v>
      </c>
      <c r="DZ162" t="s">
        <v>1387</v>
      </c>
      <c r="EA162" t="s">
        <v>4268</v>
      </c>
      <c r="EB162" t="s">
        <v>4269</v>
      </c>
      <c r="EC162" t="s">
        <v>818</v>
      </c>
      <c r="ED162" t="s">
        <v>207</v>
      </c>
      <c r="EE162" t="s">
        <v>824</v>
      </c>
      <c r="EF162" t="s">
        <v>4270</v>
      </c>
      <c r="EG162" t="s">
        <v>2694</v>
      </c>
      <c r="EH162" t="s">
        <v>4271</v>
      </c>
      <c r="EI162" t="s">
        <v>4272</v>
      </c>
      <c r="EJ162" t="s">
        <v>818</v>
      </c>
      <c r="EK162" t="s">
        <v>207</v>
      </c>
      <c r="EL162" t="s">
        <v>3835</v>
      </c>
      <c r="EM162" t="s">
        <v>538</v>
      </c>
      <c r="EN162" t="s">
        <v>248</v>
      </c>
      <c r="EO162" t="s">
        <v>4273</v>
      </c>
      <c r="EP162" t="s">
        <v>4274</v>
      </c>
      <c r="EQ162" t="s">
        <v>333</v>
      </c>
      <c r="ER162" t="s">
        <v>246</v>
      </c>
      <c r="ES162" t="s">
        <v>4275</v>
      </c>
      <c r="ET162" t="s">
        <v>3835</v>
      </c>
      <c r="EU162" t="s">
        <v>4014</v>
      </c>
    </row>
    <row r="163" spans="1:158">
      <c r="A163" t="s">
        <v>1347</v>
      </c>
      <c r="B163" t="s">
        <v>211</v>
      </c>
      <c r="C163" t="s">
        <v>267</v>
      </c>
      <c r="D163" t="s">
        <v>1348</v>
      </c>
      <c r="E163" t="s">
        <v>4218</v>
      </c>
      <c r="F163" t="s">
        <v>4219</v>
      </c>
      <c r="G163">
        <v>9527368556</v>
      </c>
      <c r="H163" t="s">
        <v>271</v>
      </c>
      <c r="I163" t="s">
        <v>4220</v>
      </c>
      <c r="J163" t="s">
        <v>166</v>
      </c>
      <c r="K163" t="s">
        <v>797</v>
      </c>
      <c r="L163" t="s">
        <v>4221</v>
      </c>
      <c r="M163" t="s">
        <v>4222</v>
      </c>
      <c r="N163" t="s">
        <v>170</v>
      </c>
      <c r="AI163" t="s">
        <v>4223</v>
      </c>
      <c r="AJ163" t="s">
        <v>4224</v>
      </c>
      <c r="AK163" t="s">
        <v>4225</v>
      </c>
      <c r="AL163">
        <v>81.2</v>
      </c>
      <c r="AN163">
        <v>1998</v>
      </c>
      <c r="AO163" t="s">
        <v>174</v>
      </c>
      <c r="AP163" t="s">
        <v>4226</v>
      </c>
      <c r="AQ163" t="s">
        <v>4224</v>
      </c>
      <c r="AR163" t="s">
        <v>4227</v>
      </c>
      <c r="AS163">
        <v>75</v>
      </c>
      <c r="AU163">
        <v>2000</v>
      </c>
      <c r="AV163" t="s">
        <v>170</v>
      </c>
      <c r="BC163" t="s">
        <v>174</v>
      </c>
      <c r="BD163" t="s">
        <v>4228</v>
      </c>
      <c r="BE163" t="s">
        <v>4229</v>
      </c>
      <c r="BF163" t="s">
        <v>1046</v>
      </c>
      <c r="BG163">
        <v>72.3</v>
      </c>
      <c r="BI163">
        <v>2003</v>
      </c>
      <c r="BJ163">
        <v>19</v>
      </c>
      <c r="BK163" t="s">
        <v>1047</v>
      </c>
      <c r="BL163">
        <v>53</v>
      </c>
      <c r="BM163" t="s">
        <v>2841</v>
      </c>
      <c r="BN163" t="s">
        <v>174</v>
      </c>
      <c r="BO163" t="s">
        <v>4230</v>
      </c>
      <c r="BP163" t="s">
        <v>4231</v>
      </c>
      <c r="BQ163" t="s">
        <v>4232</v>
      </c>
      <c r="BR163">
        <v>88</v>
      </c>
      <c r="BS163">
        <v>9.55</v>
      </c>
      <c r="BT163">
        <v>2005</v>
      </c>
      <c r="BU163">
        <v>31</v>
      </c>
      <c r="BV163" t="s">
        <v>4233</v>
      </c>
      <c r="BW163">
        <v>53</v>
      </c>
      <c r="BX163" t="s">
        <v>4234</v>
      </c>
      <c r="BY163" t="s">
        <v>170</v>
      </c>
      <c r="CF163" t="s">
        <v>174</v>
      </c>
      <c r="CG163" t="s">
        <v>296</v>
      </c>
      <c r="CH163" t="s">
        <v>4235</v>
      </c>
      <c r="CI163" t="s">
        <v>193</v>
      </c>
      <c r="CJ163">
        <v>2026</v>
      </c>
      <c r="CL163" t="s">
        <v>174</v>
      </c>
      <c r="CN163" t="s">
        <v>170</v>
      </c>
      <c r="CP163" t="s">
        <v>721</v>
      </c>
      <c r="CQ163" t="s">
        <v>174</v>
      </c>
      <c r="CR163" t="s">
        <v>378</v>
      </c>
      <c r="CS163" t="s">
        <v>4236</v>
      </c>
      <c r="CT163">
        <v>3</v>
      </c>
      <c r="CU163" t="s">
        <v>4237</v>
      </c>
      <c r="CV163" t="s">
        <v>170</v>
      </c>
      <c r="CZ163" t="s">
        <v>170</v>
      </c>
      <c r="DB163" t="s">
        <v>4238</v>
      </c>
      <c r="DC163" t="s">
        <v>4239</v>
      </c>
      <c r="DD163" t="s">
        <v>174</v>
      </c>
      <c r="DE163" t="s">
        <v>4240</v>
      </c>
      <c r="DF163" t="s">
        <v>170</v>
      </c>
      <c r="DL163" t="s">
        <v>170</v>
      </c>
      <c r="DN163" t="s">
        <v>170</v>
      </c>
      <c r="DP163" t="s">
        <v>4276</v>
      </c>
      <c r="DQ163" t="str">
        <f>HYPERLINK("https://nconnect.nicmar.ac.in/storage/profile/699746a3aca71.png","Download")</f>
        <v>0</v>
      </c>
      <c r="DR163" t="str">
        <f>HYPERLINK("https://nconnect.nicmar.ac.in/pdf/268_resume_1771522888.pdf/Y2FyZWVy","View Resume")</f>
        <v>0</v>
      </c>
      <c r="DS163" t="s">
        <v>265</v>
      </c>
      <c r="DT163" t="s">
        <v>4242</v>
      </c>
      <c r="DU163" t="s">
        <v>211</v>
      </c>
      <c r="DV163" t="s">
        <v>818</v>
      </c>
      <c r="DW163" t="s">
        <v>246</v>
      </c>
      <c r="DX163" t="s">
        <v>463</v>
      </c>
      <c r="DY163" t="s">
        <v>209</v>
      </c>
      <c r="DZ163" t="s">
        <v>265</v>
      </c>
    </row>
    <row r="164" spans="1:158">
      <c r="A164" t="s">
        <v>266</v>
      </c>
      <c r="B164" t="s">
        <v>211</v>
      </c>
      <c r="C164" t="s">
        <v>267</v>
      </c>
      <c r="D164" t="s">
        <v>268</v>
      </c>
      <c r="E164" t="s">
        <v>4277</v>
      </c>
      <c r="F164" t="s">
        <v>4278</v>
      </c>
      <c r="G164">
        <v>9604283754</v>
      </c>
      <c r="H164" t="s">
        <v>164</v>
      </c>
      <c r="I164" t="s">
        <v>4279</v>
      </c>
      <c r="J164" t="s">
        <v>166</v>
      </c>
      <c r="K164" t="s">
        <v>4280</v>
      </c>
      <c r="L164" t="s">
        <v>4281</v>
      </c>
      <c r="M164" t="s">
        <v>4282</v>
      </c>
      <c r="N164" t="s">
        <v>170</v>
      </c>
      <c r="AI164" t="s">
        <v>4283</v>
      </c>
      <c r="AJ164" t="s">
        <v>4284</v>
      </c>
      <c r="AK164" t="s">
        <v>4285</v>
      </c>
      <c r="AL164">
        <v>83.45</v>
      </c>
      <c r="AN164">
        <v>2011</v>
      </c>
      <c r="AO164" t="s">
        <v>174</v>
      </c>
      <c r="AP164" t="s">
        <v>4286</v>
      </c>
      <c r="AQ164" t="s">
        <v>2348</v>
      </c>
      <c r="AR164" t="s">
        <v>4287</v>
      </c>
      <c r="AS164">
        <v>55.67</v>
      </c>
      <c r="AU164">
        <v>2013</v>
      </c>
      <c r="AV164" t="s">
        <v>170</v>
      </c>
      <c r="BC164" t="s">
        <v>174</v>
      </c>
      <c r="BD164" t="s">
        <v>440</v>
      </c>
      <c r="BE164" t="s">
        <v>4288</v>
      </c>
      <c r="BF164" t="s">
        <v>4289</v>
      </c>
      <c r="BG164">
        <v>72.27</v>
      </c>
      <c r="BI164">
        <v>2017</v>
      </c>
      <c r="BJ164">
        <v>19</v>
      </c>
      <c r="BK164" t="s">
        <v>4290</v>
      </c>
      <c r="BL164">
        <v>34</v>
      </c>
      <c r="BN164" t="s">
        <v>174</v>
      </c>
      <c r="BO164" t="s">
        <v>440</v>
      </c>
      <c r="BP164" t="s">
        <v>4291</v>
      </c>
      <c r="BQ164" t="s">
        <v>4292</v>
      </c>
      <c r="BR164">
        <v>77.9</v>
      </c>
      <c r="BS164">
        <v>8.2</v>
      </c>
      <c r="BT164">
        <v>2017</v>
      </c>
      <c r="BU164">
        <v>31</v>
      </c>
      <c r="BV164" t="s">
        <v>4293</v>
      </c>
      <c r="BW164">
        <v>34</v>
      </c>
      <c r="BY164" t="s">
        <v>174</v>
      </c>
      <c r="BZ164" t="s">
        <v>440</v>
      </c>
      <c r="CA164" t="s">
        <v>4294</v>
      </c>
      <c r="CB164" t="s">
        <v>4295</v>
      </c>
      <c r="CC164">
        <v>76.57</v>
      </c>
      <c r="CD164">
        <v>8.25</v>
      </c>
      <c r="CE164">
        <v>2021</v>
      </c>
      <c r="CF164" t="s">
        <v>174</v>
      </c>
      <c r="CG164" t="s">
        <v>296</v>
      </c>
      <c r="CH164" t="s">
        <v>2571</v>
      </c>
      <c r="CI164" t="s">
        <v>193</v>
      </c>
      <c r="CJ164">
        <v>2025</v>
      </c>
      <c r="CL164" t="s">
        <v>174</v>
      </c>
      <c r="CN164" t="s">
        <v>170</v>
      </c>
      <c r="CP164" t="s">
        <v>4296</v>
      </c>
      <c r="CQ164" t="s">
        <v>174</v>
      </c>
      <c r="CR164">
        <v>0</v>
      </c>
      <c r="CS164">
        <v>0</v>
      </c>
      <c r="CT164">
        <v>6</v>
      </c>
      <c r="CU164" t="s">
        <v>4297</v>
      </c>
      <c r="CV164" t="s">
        <v>170</v>
      </c>
      <c r="CZ164" t="s">
        <v>170</v>
      </c>
      <c r="DB164" t="s">
        <v>4298</v>
      </c>
      <c r="DC164" t="s">
        <v>4299</v>
      </c>
      <c r="DD164" t="s">
        <v>174</v>
      </c>
      <c r="DE164" t="s">
        <v>3276</v>
      </c>
      <c r="DF164" t="s">
        <v>174</v>
      </c>
      <c r="DG164" t="s">
        <v>4300</v>
      </c>
      <c r="DH164" t="s">
        <v>4301</v>
      </c>
      <c r="DI164" t="s">
        <v>4302</v>
      </c>
      <c r="DJ164" t="s">
        <v>378</v>
      </c>
      <c r="DK164">
        <v>10</v>
      </c>
      <c r="DL164" t="s">
        <v>170</v>
      </c>
      <c r="DN164" t="s">
        <v>174</v>
      </c>
      <c r="DO164" t="s">
        <v>4303</v>
      </c>
      <c r="DP164" t="s">
        <v>4304</v>
      </c>
      <c r="DQ164" t="s">
        <v>202</v>
      </c>
      <c r="DR164" t="str">
        <f>HYPERLINK("https://nconnect.nicmar.ac.in/pdf/255_resume_1771523662.pdf/Y2FyZWVy","View Resume")</f>
        <v>0</v>
      </c>
      <c r="DS164" t="s">
        <v>203</v>
      </c>
      <c r="DT164" t="s">
        <v>4305</v>
      </c>
      <c r="DU164" t="s">
        <v>211</v>
      </c>
      <c r="DV164" t="s">
        <v>818</v>
      </c>
      <c r="DW164" t="s">
        <v>246</v>
      </c>
      <c r="DX164" t="s">
        <v>423</v>
      </c>
      <c r="DY164" t="s">
        <v>209</v>
      </c>
      <c r="DZ164" t="s">
        <v>419</v>
      </c>
      <c r="EA164" t="s">
        <v>4306</v>
      </c>
      <c r="EB164" t="s">
        <v>211</v>
      </c>
      <c r="EC164" t="s">
        <v>818</v>
      </c>
      <c r="ED164" t="s">
        <v>246</v>
      </c>
      <c r="EE164" t="s">
        <v>1394</v>
      </c>
      <c r="EF164" t="s">
        <v>4307</v>
      </c>
      <c r="EG164" t="s">
        <v>942</v>
      </c>
      <c r="EH164" t="s">
        <v>4308</v>
      </c>
      <c r="EI164" t="s">
        <v>4309</v>
      </c>
      <c r="EJ164" t="s">
        <v>646</v>
      </c>
      <c r="EK164" t="s">
        <v>207</v>
      </c>
      <c r="EL164" t="s">
        <v>3835</v>
      </c>
      <c r="EM164" t="s">
        <v>824</v>
      </c>
      <c r="EN164" t="s">
        <v>906</v>
      </c>
      <c r="EO164" t="s">
        <v>4310</v>
      </c>
      <c r="EP164" t="s">
        <v>211</v>
      </c>
      <c r="EQ164" t="s">
        <v>818</v>
      </c>
      <c r="ER164" t="s">
        <v>246</v>
      </c>
      <c r="ES164" t="s">
        <v>2857</v>
      </c>
      <c r="ET164" t="s">
        <v>1386</v>
      </c>
      <c r="EU164" t="s">
        <v>1382</v>
      </c>
      <c r="EV164" t="s">
        <v>4311</v>
      </c>
      <c r="EW164" t="s">
        <v>211</v>
      </c>
      <c r="EX164" t="s">
        <v>818</v>
      </c>
      <c r="EY164" t="s">
        <v>246</v>
      </c>
      <c r="EZ164" t="s">
        <v>905</v>
      </c>
      <c r="FA164" t="s">
        <v>418</v>
      </c>
      <c r="FB164" t="s">
        <v>265</v>
      </c>
    </row>
    <row r="165" spans="1:158">
      <c r="A165" t="s">
        <v>295</v>
      </c>
      <c r="B165" t="s">
        <v>211</v>
      </c>
      <c r="C165" t="s">
        <v>267</v>
      </c>
      <c r="D165" t="s">
        <v>296</v>
      </c>
      <c r="E165" t="s">
        <v>4312</v>
      </c>
      <c r="F165" t="s">
        <v>4313</v>
      </c>
      <c r="G165">
        <v>9793487555</v>
      </c>
      <c r="H165" t="s">
        <v>164</v>
      </c>
      <c r="I165" t="s">
        <v>4314</v>
      </c>
      <c r="J165" t="s">
        <v>166</v>
      </c>
      <c r="K165" t="s">
        <v>797</v>
      </c>
      <c r="L165" t="s">
        <v>4315</v>
      </c>
      <c r="M165" t="s">
        <v>4316</v>
      </c>
      <c r="N165" t="s">
        <v>170</v>
      </c>
      <c r="AI165" t="s">
        <v>4317</v>
      </c>
      <c r="AJ165" t="s">
        <v>4318</v>
      </c>
      <c r="AK165" t="s">
        <v>4319</v>
      </c>
      <c r="AL165">
        <v>82</v>
      </c>
      <c r="AN165">
        <v>1999</v>
      </c>
      <c r="AO165" t="s">
        <v>174</v>
      </c>
      <c r="AP165" t="s">
        <v>1296</v>
      </c>
      <c r="AQ165" t="s">
        <v>4320</v>
      </c>
      <c r="AR165" t="s">
        <v>4321</v>
      </c>
      <c r="AS165">
        <v>61</v>
      </c>
      <c r="AU165">
        <v>2001</v>
      </c>
      <c r="AV165" t="s">
        <v>170</v>
      </c>
      <c r="BC165" t="s">
        <v>174</v>
      </c>
      <c r="BD165" t="s">
        <v>4322</v>
      </c>
      <c r="BE165" t="s">
        <v>4323</v>
      </c>
      <c r="BF165" t="s">
        <v>4324</v>
      </c>
      <c r="BG165">
        <v>80</v>
      </c>
      <c r="BI165">
        <v>2007</v>
      </c>
      <c r="BJ165">
        <v>19</v>
      </c>
      <c r="BK165" t="s">
        <v>4324</v>
      </c>
      <c r="BL165">
        <v>20</v>
      </c>
      <c r="BN165" t="s">
        <v>174</v>
      </c>
      <c r="BO165" t="s">
        <v>4325</v>
      </c>
      <c r="BP165" t="s">
        <v>4326</v>
      </c>
      <c r="BQ165" t="s">
        <v>4327</v>
      </c>
      <c r="BR165">
        <v>74</v>
      </c>
      <c r="BS165">
        <v>7.7</v>
      </c>
      <c r="BT165">
        <v>2011</v>
      </c>
      <c r="BU165">
        <v>31</v>
      </c>
      <c r="BV165" t="s">
        <v>4328</v>
      </c>
      <c r="BW165">
        <v>53</v>
      </c>
      <c r="BX165" t="s">
        <v>4327</v>
      </c>
      <c r="BY165" t="s">
        <v>170</v>
      </c>
      <c r="CF165" t="s">
        <v>174</v>
      </c>
      <c r="CG165" t="s">
        <v>4329</v>
      </c>
      <c r="CH165" t="s">
        <v>4330</v>
      </c>
      <c r="CI165" t="s">
        <v>373</v>
      </c>
      <c r="CK165" t="s">
        <v>170</v>
      </c>
      <c r="CL165" t="s">
        <v>174</v>
      </c>
      <c r="CM165" t="s">
        <v>4331</v>
      </c>
      <c r="CN165" t="s">
        <v>174</v>
      </c>
      <c r="CO165" t="s">
        <v>4332</v>
      </c>
      <c r="CP165" t="s">
        <v>4333</v>
      </c>
      <c r="CQ165" t="s">
        <v>174</v>
      </c>
      <c r="CR165" t="s">
        <v>376</v>
      </c>
      <c r="CS165" t="s">
        <v>3272</v>
      </c>
      <c r="CU165" t="s">
        <v>4334</v>
      </c>
      <c r="CV165" t="s">
        <v>170</v>
      </c>
      <c r="CZ165" t="s">
        <v>170</v>
      </c>
      <c r="DB165" t="s">
        <v>4335</v>
      </c>
      <c r="DC165" t="s">
        <v>4336</v>
      </c>
      <c r="DD165" t="s">
        <v>174</v>
      </c>
      <c r="DE165" t="s">
        <v>4337</v>
      </c>
      <c r="DF165" t="s">
        <v>174</v>
      </c>
      <c r="DG165" t="s">
        <v>4338</v>
      </c>
      <c r="DH165" t="s">
        <v>4339</v>
      </c>
      <c r="DI165" t="s">
        <v>4340</v>
      </c>
      <c r="DJ165" t="s">
        <v>1162</v>
      </c>
      <c r="DK165">
        <v>7</v>
      </c>
      <c r="DL165" t="s">
        <v>174</v>
      </c>
      <c r="DM165" t="s">
        <v>4341</v>
      </c>
      <c r="DN165" t="s">
        <v>170</v>
      </c>
      <c r="DP165" t="s">
        <v>4342</v>
      </c>
      <c r="DQ165" t="str">
        <f>HYPERLINK("https://nconnect.nicmar.ac.in/storage/profile/69972befdddf2.png","Download")</f>
        <v>0</v>
      </c>
      <c r="DR165" t="str">
        <f>HYPERLINK("https://nconnect.nicmar.ac.in/pdf/254_resume_1771524396.pdf/Y2FyZWVy","View Resume")</f>
        <v>0</v>
      </c>
      <c r="DS165" t="s">
        <v>1096</v>
      </c>
      <c r="DT165" t="s">
        <v>4343</v>
      </c>
      <c r="DU165" t="s">
        <v>211</v>
      </c>
      <c r="DV165" t="s">
        <v>4344</v>
      </c>
      <c r="DW165" t="s">
        <v>246</v>
      </c>
      <c r="DX165" t="s">
        <v>1812</v>
      </c>
      <c r="DY165" t="s">
        <v>209</v>
      </c>
      <c r="DZ165" t="s">
        <v>355</v>
      </c>
      <c r="EA165" t="s">
        <v>4345</v>
      </c>
      <c r="EB165" t="s">
        <v>211</v>
      </c>
      <c r="EC165" t="s">
        <v>4344</v>
      </c>
      <c r="ED165" t="s">
        <v>246</v>
      </c>
      <c r="EE165" t="s">
        <v>1469</v>
      </c>
      <c r="EF165" t="s">
        <v>825</v>
      </c>
      <c r="EG165" t="s">
        <v>1595</v>
      </c>
      <c r="EH165" t="s">
        <v>4346</v>
      </c>
      <c r="EI165" t="s">
        <v>4347</v>
      </c>
      <c r="EJ165" t="s">
        <v>4344</v>
      </c>
      <c r="EK165" t="s">
        <v>207</v>
      </c>
      <c r="EL165" t="s">
        <v>1721</v>
      </c>
      <c r="EM165" t="s">
        <v>1345</v>
      </c>
      <c r="EN165" t="s">
        <v>265</v>
      </c>
      <c r="EO165" t="s">
        <v>4348</v>
      </c>
      <c r="EP165" t="s">
        <v>4349</v>
      </c>
      <c r="EQ165" t="s">
        <v>333</v>
      </c>
      <c r="ER165" t="s">
        <v>207</v>
      </c>
      <c r="ES165" t="s">
        <v>2134</v>
      </c>
      <c r="ET165" t="s">
        <v>4350</v>
      </c>
      <c r="EU165" t="s">
        <v>1591</v>
      </c>
      <c r="EV165" t="s">
        <v>4351</v>
      </c>
      <c r="EW165" t="s">
        <v>4352</v>
      </c>
      <c r="EX165" t="s">
        <v>2340</v>
      </c>
      <c r="EY165" t="s">
        <v>207</v>
      </c>
      <c r="EZ165" t="s">
        <v>689</v>
      </c>
      <c r="FA165" t="s">
        <v>864</v>
      </c>
      <c r="FB165" t="s">
        <v>906</v>
      </c>
    </row>
    <row r="166" spans="1:158">
      <c r="A166" t="s">
        <v>295</v>
      </c>
      <c r="B166" t="s">
        <v>211</v>
      </c>
      <c r="C166" t="s">
        <v>267</v>
      </c>
      <c r="D166" t="s">
        <v>296</v>
      </c>
      <c r="E166" t="s">
        <v>4353</v>
      </c>
      <c r="F166" t="s">
        <v>4354</v>
      </c>
      <c r="G166">
        <v>8624917891</v>
      </c>
      <c r="H166" t="s">
        <v>164</v>
      </c>
      <c r="I166" t="s">
        <v>4355</v>
      </c>
      <c r="J166" t="s">
        <v>166</v>
      </c>
      <c r="K166" t="s">
        <v>2823</v>
      </c>
      <c r="L166" t="s">
        <v>4356</v>
      </c>
      <c r="M166" t="s">
        <v>4357</v>
      </c>
      <c r="N166" t="s">
        <v>170</v>
      </c>
      <c r="AI166" t="s">
        <v>4358</v>
      </c>
      <c r="AJ166" t="s">
        <v>2383</v>
      </c>
      <c r="AK166" t="s">
        <v>4359</v>
      </c>
      <c r="AL166">
        <v>52.53</v>
      </c>
      <c r="AN166">
        <v>1997</v>
      </c>
      <c r="AO166" t="s">
        <v>174</v>
      </c>
      <c r="AP166" t="s">
        <v>4360</v>
      </c>
      <c r="AQ166" t="s">
        <v>2383</v>
      </c>
      <c r="AR166" t="s">
        <v>438</v>
      </c>
      <c r="AS166">
        <v>40.17</v>
      </c>
      <c r="AU166">
        <v>1999</v>
      </c>
      <c r="AV166" t="s">
        <v>170</v>
      </c>
      <c r="BC166" t="s">
        <v>174</v>
      </c>
      <c r="BD166" t="s">
        <v>2838</v>
      </c>
      <c r="BE166" t="s">
        <v>2839</v>
      </c>
      <c r="BF166" t="s">
        <v>4361</v>
      </c>
      <c r="BG166">
        <v>62</v>
      </c>
      <c r="BI166">
        <v>2009</v>
      </c>
      <c r="BJ166">
        <v>19</v>
      </c>
      <c r="BK166" t="s">
        <v>4362</v>
      </c>
      <c r="BL166">
        <v>52</v>
      </c>
      <c r="BM166" t="s">
        <v>762</v>
      </c>
      <c r="BN166" t="s">
        <v>174</v>
      </c>
      <c r="BO166" t="s">
        <v>2296</v>
      </c>
      <c r="BP166" t="s">
        <v>548</v>
      </c>
      <c r="BQ166" t="s">
        <v>1184</v>
      </c>
      <c r="BR166">
        <v>71.78</v>
      </c>
      <c r="BT166">
        <v>2012</v>
      </c>
      <c r="BU166">
        <v>4</v>
      </c>
      <c r="BW166">
        <v>33</v>
      </c>
      <c r="BY166" t="s">
        <v>170</v>
      </c>
      <c r="CF166" t="s">
        <v>174</v>
      </c>
      <c r="CG166" t="s">
        <v>1184</v>
      </c>
      <c r="CH166" t="s">
        <v>4363</v>
      </c>
      <c r="CI166" t="s">
        <v>373</v>
      </c>
      <c r="CK166" t="s">
        <v>170</v>
      </c>
      <c r="CL166" t="s">
        <v>174</v>
      </c>
      <c r="CM166" t="s">
        <v>4364</v>
      </c>
      <c r="CN166" t="s">
        <v>170</v>
      </c>
      <c r="CP166" t="s">
        <v>721</v>
      </c>
      <c r="CQ166" t="s">
        <v>174</v>
      </c>
      <c r="CR166">
        <v>2</v>
      </c>
      <c r="CS166">
        <v>4</v>
      </c>
      <c r="CT166">
        <v>0</v>
      </c>
      <c r="CV166" t="s">
        <v>170</v>
      </c>
      <c r="CZ166" t="s">
        <v>170</v>
      </c>
      <c r="DC166" t="s">
        <v>4365</v>
      </c>
      <c r="DD166" t="s">
        <v>170</v>
      </c>
      <c r="DF166" t="s">
        <v>170</v>
      </c>
      <c r="DL166" t="s">
        <v>170</v>
      </c>
      <c r="DN166" t="s">
        <v>170</v>
      </c>
      <c r="DP166" t="s">
        <v>4366</v>
      </c>
      <c r="DQ166" t="str">
        <f>HYPERLINK("https://nconnect.nicmar.ac.in/storage/profile/699755bc816b8.png","Download")</f>
        <v>0</v>
      </c>
      <c r="DR166" t="str">
        <f>HYPERLINK("https://nconnect.nicmar.ac.in/pdf/149_resume_1771525190.pdf/Y2FyZWVy","View Resume")</f>
        <v>0</v>
      </c>
      <c r="DS166" t="s">
        <v>1578</v>
      </c>
      <c r="DT166" t="s">
        <v>4367</v>
      </c>
      <c r="DU166" t="s">
        <v>211</v>
      </c>
      <c r="DV166" t="s">
        <v>4368</v>
      </c>
      <c r="DW166" t="s">
        <v>246</v>
      </c>
      <c r="DX166" t="s">
        <v>3107</v>
      </c>
      <c r="DY166" t="s">
        <v>209</v>
      </c>
      <c r="DZ166" t="s">
        <v>3548</v>
      </c>
      <c r="EA166" t="s">
        <v>4369</v>
      </c>
      <c r="EB166" t="s">
        <v>211</v>
      </c>
      <c r="EC166" t="s">
        <v>818</v>
      </c>
      <c r="ED166" t="s">
        <v>246</v>
      </c>
      <c r="EE166" t="s">
        <v>4370</v>
      </c>
      <c r="EF166" t="s">
        <v>3107</v>
      </c>
      <c r="EG166" t="s">
        <v>4371</v>
      </c>
      <c r="EH166" t="s">
        <v>4372</v>
      </c>
      <c r="EI166" t="s">
        <v>4373</v>
      </c>
      <c r="EJ166" t="s">
        <v>4374</v>
      </c>
      <c r="EK166" t="s">
        <v>207</v>
      </c>
      <c r="EL166" t="s">
        <v>4375</v>
      </c>
      <c r="EM166" t="s">
        <v>689</v>
      </c>
      <c r="EN166" t="s">
        <v>4376</v>
      </c>
    </row>
    <row r="167" spans="1:158">
      <c r="A167" t="s">
        <v>295</v>
      </c>
      <c r="B167" t="s">
        <v>211</v>
      </c>
      <c r="C167" t="s">
        <v>267</v>
      </c>
      <c r="D167" t="s">
        <v>296</v>
      </c>
      <c r="E167" t="s">
        <v>4377</v>
      </c>
      <c r="F167" t="s">
        <v>4378</v>
      </c>
      <c r="G167">
        <v>8638670752</v>
      </c>
      <c r="H167" t="s">
        <v>271</v>
      </c>
      <c r="I167" t="s">
        <v>4379</v>
      </c>
      <c r="J167" t="s">
        <v>217</v>
      </c>
      <c r="K167" t="s">
        <v>4380</v>
      </c>
      <c r="L167" t="s">
        <v>4381</v>
      </c>
      <c r="M167" t="s">
        <v>4382</v>
      </c>
      <c r="N167" t="s">
        <v>170</v>
      </c>
      <c r="AI167" t="s">
        <v>4383</v>
      </c>
      <c r="AJ167" t="s">
        <v>4384</v>
      </c>
      <c r="AK167" t="s">
        <v>4385</v>
      </c>
      <c r="AL167">
        <v>72.5</v>
      </c>
      <c r="AN167">
        <v>2012</v>
      </c>
      <c r="AO167" t="s">
        <v>174</v>
      </c>
      <c r="AP167" t="s">
        <v>4386</v>
      </c>
      <c r="AQ167" t="s">
        <v>4387</v>
      </c>
      <c r="AR167" t="s">
        <v>4388</v>
      </c>
      <c r="AS167">
        <v>73.4</v>
      </c>
      <c r="AU167">
        <v>2014</v>
      </c>
      <c r="AV167" t="s">
        <v>170</v>
      </c>
      <c r="BC167" t="s">
        <v>174</v>
      </c>
      <c r="BD167" t="s">
        <v>4389</v>
      </c>
      <c r="BE167" t="s">
        <v>4390</v>
      </c>
      <c r="BF167" t="s">
        <v>4391</v>
      </c>
      <c r="BG167">
        <v>73.2</v>
      </c>
      <c r="BI167">
        <v>2018</v>
      </c>
      <c r="BJ167">
        <v>19</v>
      </c>
      <c r="BK167" t="s">
        <v>4392</v>
      </c>
      <c r="BL167">
        <v>53</v>
      </c>
      <c r="BM167" t="s">
        <v>4393</v>
      </c>
      <c r="BN167" t="s">
        <v>174</v>
      </c>
      <c r="BO167" t="s">
        <v>4394</v>
      </c>
      <c r="BP167" t="s">
        <v>4395</v>
      </c>
      <c r="BQ167" t="s">
        <v>1940</v>
      </c>
      <c r="BR167">
        <v>82.8</v>
      </c>
      <c r="BT167">
        <v>2020</v>
      </c>
      <c r="BU167">
        <v>31</v>
      </c>
      <c r="BV167" t="s">
        <v>528</v>
      </c>
      <c r="BW167">
        <v>33</v>
      </c>
      <c r="BY167" t="s">
        <v>170</v>
      </c>
      <c r="CF167" t="s">
        <v>174</v>
      </c>
      <c r="CG167" t="s">
        <v>1940</v>
      </c>
      <c r="CH167" t="s">
        <v>4396</v>
      </c>
      <c r="CI167" t="s">
        <v>373</v>
      </c>
      <c r="CK167" t="s">
        <v>170</v>
      </c>
      <c r="CL167" t="s">
        <v>170</v>
      </c>
      <c r="CN167" t="s">
        <v>174</v>
      </c>
      <c r="CO167" t="s">
        <v>4397</v>
      </c>
      <c r="CP167" t="s">
        <v>4398</v>
      </c>
      <c r="CQ167" t="s">
        <v>174</v>
      </c>
      <c r="CR167">
        <v>0</v>
      </c>
      <c r="CS167">
        <v>7</v>
      </c>
      <c r="CT167">
        <v>3</v>
      </c>
      <c r="CU167" t="s">
        <v>4399</v>
      </c>
      <c r="CV167" t="s">
        <v>170</v>
      </c>
      <c r="CZ167" t="s">
        <v>170</v>
      </c>
      <c r="DB167" t="s">
        <v>4400</v>
      </c>
      <c r="DC167" t="s">
        <v>4401</v>
      </c>
      <c r="DD167" t="s">
        <v>174</v>
      </c>
      <c r="DE167" t="s">
        <v>4402</v>
      </c>
      <c r="DF167" t="s">
        <v>170</v>
      </c>
      <c r="DL167" t="s">
        <v>174</v>
      </c>
      <c r="DM167" t="s">
        <v>4403</v>
      </c>
      <c r="DN167" t="s">
        <v>170</v>
      </c>
      <c r="DP167" t="s">
        <v>4404</v>
      </c>
      <c r="DQ167" t="str">
        <f>HYPERLINK("https://nconnect.nicmar.ac.in/storage/profile/699747905c995.png","Download")</f>
        <v>0</v>
      </c>
      <c r="DR167" t="str">
        <f>HYPERLINK("https://nconnect.nicmar.ac.in/pdf/270_resume_1771525859.pdf/Y2FyZWVy","View Resume")</f>
        <v>0</v>
      </c>
      <c r="DS167" t="s">
        <v>2136</v>
      </c>
      <c r="DT167" t="s">
        <v>4405</v>
      </c>
      <c r="DU167" t="s">
        <v>255</v>
      </c>
      <c r="DV167" t="s">
        <v>206</v>
      </c>
      <c r="DW167" t="s">
        <v>246</v>
      </c>
      <c r="DX167" t="s">
        <v>463</v>
      </c>
      <c r="DY167" t="s">
        <v>209</v>
      </c>
      <c r="DZ167" t="s">
        <v>460</v>
      </c>
      <c r="EA167" t="s">
        <v>4406</v>
      </c>
      <c r="EB167" t="s">
        <v>255</v>
      </c>
      <c r="EC167" t="s">
        <v>206</v>
      </c>
      <c r="ED167" t="s">
        <v>246</v>
      </c>
      <c r="EE167" t="s">
        <v>820</v>
      </c>
      <c r="EF167" t="s">
        <v>463</v>
      </c>
      <c r="EG167" t="s">
        <v>1382</v>
      </c>
      <c r="EH167" t="s">
        <v>4396</v>
      </c>
      <c r="EI167" t="s">
        <v>249</v>
      </c>
      <c r="EJ167" t="s">
        <v>4407</v>
      </c>
      <c r="EK167" t="s">
        <v>246</v>
      </c>
      <c r="EL167" t="s">
        <v>1385</v>
      </c>
      <c r="EM167" t="s">
        <v>900</v>
      </c>
      <c r="EN167" t="s">
        <v>821</v>
      </c>
      <c r="EO167" t="s">
        <v>4408</v>
      </c>
      <c r="EP167" t="s">
        <v>4409</v>
      </c>
      <c r="EQ167" t="s">
        <v>4407</v>
      </c>
      <c r="ER167" t="s">
        <v>207</v>
      </c>
      <c r="ES167" t="s">
        <v>422</v>
      </c>
      <c r="ET167" t="s">
        <v>1321</v>
      </c>
      <c r="EU167" t="s">
        <v>265</v>
      </c>
      <c r="EV167" t="s">
        <v>4410</v>
      </c>
      <c r="EW167" t="s">
        <v>4411</v>
      </c>
      <c r="EX167" t="s">
        <v>4407</v>
      </c>
      <c r="EY167" t="s">
        <v>207</v>
      </c>
      <c r="EZ167" t="s">
        <v>3835</v>
      </c>
      <c r="FA167" t="s">
        <v>1547</v>
      </c>
      <c r="FB167" t="s">
        <v>945</v>
      </c>
    </row>
    <row r="168" spans="1:158">
      <c r="A168" t="s">
        <v>1347</v>
      </c>
      <c r="B168" t="s">
        <v>211</v>
      </c>
      <c r="C168" t="s">
        <v>267</v>
      </c>
      <c r="D168" t="s">
        <v>1348</v>
      </c>
      <c r="E168" t="s">
        <v>4412</v>
      </c>
      <c r="F168" t="s">
        <v>4413</v>
      </c>
      <c r="G168">
        <v>9595009328</v>
      </c>
      <c r="H168" t="s">
        <v>271</v>
      </c>
      <c r="I168" t="s">
        <v>4414</v>
      </c>
      <c r="J168" t="s">
        <v>166</v>
      </c>
      <c r="K168" t="s">
        <v>4415</v>
      </c>
      <c r="L168" t="s">
        <v>4416</v>
      </c>
      <c r="M168" t="s">
        <v>4417</v>
      </c>
      <c r="N168" t="s">
        <v>170</v>
      </c>
      <c r="AI168" t="s">
        <v>4418</v>
      </c>
      <c r="AJ168" t="s">
        <v>4419</v>
      </c>
      <c r="AK168" t="s">
        <v>4420</v>
      </c>
      <c r="AL168">
        <v>72</v>
      </c>
      <c r="AN168">
        <v>1990</v>
      </c>
      <c r="AO168" t="s">
        <v>174</v>
      </c>
      <c r="AP168" t="s">
        <v>4421</v>
      </c>
      <c r="AQ168" t="s">
        <v>4422</v>
      </c>
      <c r="AR168" t="s">
        <v>4423</v>
      </c>
      <c r="AS168">
        <v>69</v>
      </c>
      <c r="AU168">
        <v>1992</v>
      </c>
      <c r="AV168" t="s">
        <v>170</v>
      </c>
      <c r="BC168" t="s">
        <v>174</v>
      </c>
      <c r="BD168" t="s">
        <v>818</v>
      </c>
      <c r="BE168" t="s">
        <v>4424</v>
      </c>
      <c r="BF168" t="s">
        <v>762</v>
      </c>
      <c r="BG168">
        <v>70</v>
      </c>
      <c r="BI168">
        <v>1995</v>
      </c>
      <c r="BJ168">
        <v>19</v>
      </c>
      <c r="BK168" t="s">
        <v>4425</v>
      </c>
      <c r="BL168">
        <v>53</v>
      </c>
      <c r="BM168" t="s">
        <v>762</v>
      </c>
      <c r="BN168" t="s">
        <v>174</v>
      </c>
      <c r="BO168" t="s">
        <v>818</v>
      </c>
      <c r="BP168" t="s">
        <v>4426</v>
      </c>
      <c r="BQ168" t="s">
        <v>762</v>
      </c>
      <c r="BR168">
        <v>60</v>
      </c>
      <c r="BT168">
        <v>1997</v>
      </c>
      <c r="BU168">
        <v>31</v>
      </c>
      <c r="BV168" t="s">
        <v>528</v>
      </c>
      <c r="BW168">
        <v>53</v>
      </c>
      <c r="BY168" t="s">
        <v>174</v>
      </c>
      <c r="BZ168" t="s">
        <v>4427</v>
      </c>
      <c r="CA168" t="s">
        <v>4428</v>
      </c>
      <c r="CB168" t="s">
        <v>4429</v>
      </c>
      <c r="CC168">
        <v>68</v>
      </c>
      <c r="CE168">
        <v>2006</v>
      </c>
      <c r="CF168" t="s">
        <v>174</v>
      </c>
      <c r="CG168" t="s">
        <v>762</v>
      </c>
      <c r="CH168" t="s">
        <v>4430</v>
      </c>
      <c r="CI168" t="s">
        <v>193</v>
      </c>
      <c r="CJ168">
        <v>2014</v>
      </c>
      <c r="CL168" t="s">
        <v>174</v>
      </c>
      <c r="CM168" t="s">
        <v>4431</v>
      </c>
      <c r="CN168" t="s">
        <v>174</v>
      </c>
      <c r="CO168" t="s">
        <v>4432</v>
      </c>
      <c r="CP168" t="s">
        <v>2077</v>
      </c>
      <c r="CQ168" t="s">
        <v>170</v>
      </c>
      <c r="CV168" t="s">
        <v>170</v>
      </c>
      <c r="CZ168" t="s">
        <v>174</v>
      </c>
      <c r="DA168" t="s">
        <v>4433</v>
      </c>
      <c r="DB168" t="s">
        <v>1378</v>
      </c>
      <c r="DC168" t="s">
        <v>4434</v>
      </c>
      <c r="DD168" t="s">
        <v>174</v>
      </c>
      <c r="DE168" t="s">
        <v>4435</v>
      </c>
      <c r="DF168" t="s">
        <v>170</v>
      </c>
      <c r="DL168" t="s">
        <v>170</v>
      </c>
      <c r="DN168" t="s">
        <v>170</v>
      </c>
      <c r="DP168" t="s">
        <v>4436</v>
      </c>
      <c r="DQ168" t="s">
        <v>202</v>
      </c>
      <c r="DR168" t="str">
        <f>HYPERLINK("https://nconnect.nicmar.ac.in/pdf/274_resume_1771526313.pdf/Y2FyZWVy","View Resume")</f>
        <v>0</v>
      </c>
      <c r="DS168" t="s">
        <v>4437</v>
      </c>
      <c r="DT168" t="s">
        <v>4438</v>
      </c>
      <c r="DU168" t="s">
        <v>4439</v>
      </c>
      <c r="DV168" t="s">
        <v>4440</v>
      </c>
      <c r="DW168" t="s">
        <v>246</v>
      </c>
      <c r="DX168" t="s">
        <v>4441</v>
      </c>
      <c r="DY168" t="s">
        <v>648</v>
      </c>
      <c r="DZ168" t="s">
        <v>4437</v>
      </c>
    </row>
    <row r="169" spans="1:158">
      <c r="A169" t="s">
        <v>293</v>
      </c>
      <c r="B169" t="s">
        <v>211</v>
      </c>
      <c r="C169" t="s">
        <v>212</v>
      </c>
      <c r="D169" t="s">
        <v>294</v>
      </c>
      <c r="E169" t="s">
        <v>4442</v>
      </c>
      <c r="F169" t="s">
        <v>4443</v>
      </c>
      <c r="G169">
        <v>9996582115</v>
      </c>
      <c r="H169" t="s">
        <v>164</v>
      </c>
      <c r="I169" t="s">
        <v>4444</v>
      </c>
      <c r="J169" t="s">
        <v>217</v>
      </c>
      <c r="K169" t="s">
        <v>797</v>
      </c>
      <c r="L169" t="s">
        <v>4445</v>
      </c>
      <c r="M169" t="s">
        <v>4446</v>
      </c>
      <c r="N169" t="s">
        <v>170</v>
      </c>
      <c r="AI169" t="s">
        <v>4447</v>
      </c>
      <c r="AJ169" t="s">
        <v>4448</v>
      </c>
      <c r="AK169" t="s">
        <v>4449</v>
      </c>
      <c r="AL169">
        <v>66.5</v>
      </c>
      <c r="AM169">
        <v>7.0</v>
      </c>
      <c r="AN169">
        <v>2010</v>
      </c>
      <c r="AO169" t="s">
        <v>174</v>
      </c>
      <c r="AP169" t="s">
        <v>4447</v>
      </c>
      <c r="AQ169" t="s">
        <v>4448</v>
      </c>
      <c r="AR169" t="s">
        <v>4450</v>
      </c>
      <c r="AS169">
        <v>72.4</v>
      </c>
      <c r="AU169">
        <v>2012</v>
      </c>
      <c r="AV169" t="s">
        <v>170</v>
      </c>
      <c r="BC169" t="s">
        <v>174</v>
      </c>
      <c r="BD169" t="s">
        <v>4451</v>
      </c>
      <c r="BE169" t="s">
        <v>4452</v>
      </c>
      <c r="BF169" t="s">
        <v>2384</v>
      </c>
      <c r="BG169">
        <v>73.14</v>
      </c>
      <c r="BI169">
        <v>2015</v>
      </c>
      <c r="BJ169">
        <v>19</v>
      </c>
      <c r="BK169" t="s">
        <v>4453</v>
      </c>
      <c r="BL169">
        <v>53</v>
      </c>
      <c r="BM169" t="s">
        <v>4454</v>
      </c>
      <c r="BN169" t="s">
        <v>174</v>
      </c>
      <c r="BO169" t="s">
        <v>4451</v>
      </c>
      <c r="BP169" t="s">
        <v>4452</v>
      </c>
      <c r="BQ169" t="s">
        <v>4455</v>
      </c>
      <c r="BR169">
        <v>64.67</v>
      </c>
      <c r="BT169">
        <v>2017</v>
      </c>
      <c r="BU169">
        <v>31</v>
      </c>
      <c r="BV169" t="s">
        <v>4456</v>
      </c>
      <c r="BW169">
        <v>53</v>
      </c>
      <c r="BX169" t="s">
        <v>4455</v>
      </c>
      <c r="BY169" t="s">
        <v>174</v>
      </c>
      <c r="BZ169" t="s">
        <v>4457</v>
      </c>
      <c r="CA169" t="s">
        <v>4458</v>
      </c>
      <c r="CB169" t="s">
        <v>4459</v>
      </c>
      <c r="CC169">
        <v>75</v>
      </c>
      <c r="CD169">
        <v>7.9</v>
      </c>
      <c r="CE169">
        <v>2021</v>
      </c>
      <c r="CF169" t="s">
        <v>174</v>
      </c>
      <c r="CG169" t="s">
        <v>4460</v>
      </c>
      <c r="CH169" t="s">
        <v>4461</v>
      </c>
      <c r="CI169" t="s">
        <v>193</v>
      </c>
      <c r="CJ169">
        <v>2025</v>
      </c>
      <c r="CL169" t="s">
        <v>170</v>
      </c>
      <c r="CN169" t="s">
        <v>174</v>
      </c>
      <c r="CO169" t="s">
        <v>4462</v>
      </c>
      <c r="CP169" t="s">
        <v>4463</v>
      </c>
      <c r="CQ169" t="s">
        <v>174</v>
      </c>
      <c r="CR169">
        <v>8</v>
      </c>
      <c r="CS169">
        <v>2</v>
      </c>
      <c r="CT169">
        <v>1</v>
      </c>
      <c r="CU169" t="s">
        <v>4464</v>
      </c>
      <c r="CV169" t="s">
        <v>170</v>
      </c>
      <c r="CZ169" t="s">
        <v>170</v>
      </c>
      <c r="DB169" t="s">
        <v>4465</v>
      </c>
      <c r="DC169" t="s">
        <v>4466</v>
      </c>
      <c r="DD169" t="s">
        <v>174</v>
      </c>
      <c r="DE169" t="s">
        <v>4467</v>
      </c>
      <c r="DF169" t="s">
        <v>170</v>
      </c>
      <c r="DL169" t="s">
        <v>174</v>
      </c>
      <c r="DM169" t="s">
        <v>4468</v>
      </c>
      <c r="DN169" t="s">
        <v>170</v>
      </c>
      <c r="DP169" t="s">
        <v>4469</v>
      </c>
      <c r="DQ169" t="s">
        <v>202</v>
      </c>
      <c r="DR169" t="str">
        <f>HYPERLINK("https://nconnect.nicmar.ac.in/pdf/273_resume_1771528160.pdf/Y2FyZWVy","View Resume")</f>
        <v>0</v>
      </c>
      <c r="DS169" t="s">
        <v>984</v>
      </c>
      <c r="DT169" t="s">
        <v>4470</v>
      </c>
      <c r="DU169" t="s">
        <v>1282</v>
      </c>
      <c r="DV169" t="s">
        <v>4471</v>
      </c>
      <c r="DW169" t="s">
        <v>246</v>
      </c>
      <c r="DX169" t="s">
        <v>3389</v>
      </c>
      <c r="DY169" t="s">
        <v>209</v>
      </c>
      <c r="DZ169" t="s">
        <v>1387</v>
      </c>
      <c r="EA169" t="s">
        <v>4472</v>
      </c>
      <c r="EB169" t="s">
        <v>4473</v>
      </c>
      <c r="EC169" t="s">
        <v>4474</v>
      </c>
      <c r="ED169" t="s">
        <v>246</v>
      </c>
      <c r="EE169" t="s">
        <v>1501</v>
      </c>
      <c r="EF169" t="s">
        <v>505</v>
      </c>
      <c r="EG169" t="s">
        <v>344</v>
      </c>
      <c r="EH169" t="s">
        <v>4475</v>
      </c>
      <c r="EI169" t="s">
        <v>4473</v>
      </c>
      <c r="EJ169" t="s">
        <v>4474</v>
      </c>
      <c r="EK169" t="s">
        <v>246</v>
      </c>
      <c r="EL169" t="s">
        <v>983</v>
      </c>
      <c r="EM169" t="s">
        <v>4270</v>
      </c>
      <c r="EN169" t="s">
        <v>344</v>
      </c>
    </row>
    <row r="170" spans="1:158">
      <c r="A170" t="s">
        <v>210</v>
      </c>
      <c r="B170" t="s">
        <v>211</v>
      </c>
      <c r="C170" t="s">
        <v>212</v>
      </c>
      <c r="D170" t="s">
        <v>213</v>
      </c>
      <c r="E170" t="s">
        <v>4476</v>
      </c>
      <c r="F170" t="s">
        <v>4477</v>
      </c>
      <c r="G170">
        <v>9405670157</v>
      </c>
      <c r="H170" t="s">
        <v>164</v>
      </c>
      <c r="I170" t="s">
        <v>4478</v>
      </c>
      <c r="J170" t="s">
        <v>217</v>
      </c>
      <c r="K170" t="s">
        <v>2657</v>
      </c>
      <c r="L170" t="s">
        <v>4479</v>
      </c>
      <c r="M170" t="s">
        <v>4480</v>
      </c>
      <c r="N170" t="s">
        <v>170</v>
      </c>
      <c r="AI170" t="s">
        <v>4481</v>
      </c>
      <c r="AJ170" t="s">
        <v>4482</v>
      </c>
      <c r="AK170" t="s">
        <v>4483</v>
      </c>
      <c r="AL170">
        <v>89.27</v>
      </c>
      <c r="AN170">
        <v>2012</v>
      </c>
      <c r="AO170" t="s">
        <v>174</v>
      </c>
      <c r="AP170" t="s">
        <v>4484</v>
      </c>
      <c r="AQ170" t="s">
        <v>4482</v>
      </c>
      <c r="AR170" t="s">
        <v>4485</v>
      </c>
      <c r="AS170">
        <v>68.77</v>
      </c>
      <c r="AU170">
        <v>2014</v>
      </c>
      <c r="AV170" t="s">
        <v>170</v>
      </c>
      <c r="BC170" t="s">
        <v>174</v>
      </c>
      <c r="BD170" t="s">
        <v>4486</v>
      </c>
      <c r="BE170" t="s">
        <v>4487</v>
      </c>
      <c r="BF170" t="s">
        <v>4488</v>
      </c>
      <c r="BG170">
        <v>66.53</v>
      </c>
      <c r="BI170">
        <v>2018</v>
      </c>
      <c r="BJ170">
        <v>2</v>
      </c>
      <c r="BL170">
        <v>9</v>
      </c>
      <c r="BN170" t="s">
        <v>174</v>
      </c>
      <c r="BO170" t="s">
        <v>4489</v>
      </c>
      <c r="BP170" t="s">
        <v>4490</v>
      </c>
      <c r="BQ170" t="s">
        <v>213</v>
      </c>
      <c r="BR170">
        <v>92.6</v>
      </c>
      <c r="BT170">
        <v>2021</v>
      </c>
      <c r="BU170">
        <v>14</v>
      </c>
      <c r="BW170">
        <v>47</v>
      </c>
      <c r="BY170" t="s">
        <v>174</v>
      </c>
      <c r="BZ170" t="s">
        <v>4491</v>
      </c>
      <c r="CA170" t="s">
        <v>4492</v>
      </c>
      <c r="CB170" t="s">
        <v>485</v>
      </c>
      <c r="CC170">
        <v>0</v>
      </c>
      <c r="CE170">
        <v>2024</v>
      </c>
      <c r="CF170" t="s">
        <v>174</v>
      </c>
      <c r="CG170" t="s">
        <v>213</v>
      </c>
      <c r="CH170" t="s">
        <v>4493</v>
      </c>
      <c r="CI170" t="s">
        <v>373</v>
      </c>
      <c r="CK170" t="s">
        <v>174</v>
      </c>
      <c r="CL170" t="s">
        <v>174</v>
      </c>
      <c r="CM170" t="s">
        <v>4494</v>
      </c>
      <c r="CN170" t="s">
        <v>174</v>
      </c>
      <c r="CO170" t="s">
        <v>4495</v>
      </c>
      <c r="CP170" t="s">
        <v>4483</v>
      </c>
      <c r="CQ170" t="s">
        <v>174</v>
      </c>
      <c r="CR170">
        <v>6</v>
      </c>
      <c r="CS170">
        <v>2</v>
      </c>
      <c r="CU170" t="s">
        <v>4496</v>
      </c>
      <c r="CV170" t="s">
        <v>174</v>
      </c>
      <c r="CW170" t="s">
        <v>4497</v>
      </c>
      <c r="CX170" t="s">
        <v>193</v>
      </c>
      <c r="CY170">
        <v>2026</v>
      </c>
      <c r="CZ170" t="s">
        <v>170</v>
      </c>
      <c r="DC170" t="s">
        <v>2626</v>
      </c>
      <c r="DD170" t="s">
        <v>174</v>
      </c>
      <c r="DE170" t="s">
        <v>4498</v>
      </c>
      <c r="DF170" t="s">
        <v>174</v>
      </c>
      <c r="DG170">
        <v>7</v>
      </c>
      <c r="DH170">
        <v>1</v>
      </c>
      <c r="DI170">
        <v>2</v>
      </c>
      <c r="DJ170">
        <v>0</v>
      </c>
      <c r="DK170">
        <v>0</v>
      </c>
      <c r="DL170" t="s">
        <v>174</v>
      </c>
      <c r="DM170" t="s">
        <v>4499</v>
      </c>
      <c r="DN170" t="s">
        <v>174</v>
      </c>
      <c r="DO170" t="s">
        <v>4500</v>
      </c>
      <c r="DP170" t="s">
        <v>4501</v>
      </c>
      <c r="DQ170" t="s">
        <v>202</v>
      </c>
      <c r="DR170" t="str">
        <f>HYPERLINK("https://nconnect.nicmar.ac.in/pdf/278_resume_1771536996.pdf/Y2FyZWVy","View Resume")</f>
        <v>0</v>
      </c>
      <c r="DS170" t="s">
        <v>414</v>
      </c>
      <c r="DT170" t="s">
        <v>4493</v>
      </c>
      <c r="DU170" t="s">
        <v>4502</v>
      </c>
      <c r="DV170" t="s">
        <v>4503</v>
      </c>
      <c r="DW170" t="s">
        <v>246</v>
      </c>
      <c r="DX170" t="s">
        <v>1501</v>
      </c>
      <c r="DY170" t="s">
        <v>1198</v>
      </c>
      <c r="DZ170" t="s">
        <v>984</v>
      </c>
      <c r="EA170" t="s">
        <v>4504</v>
      </c>
      <c r="EB170" t="s">
        <v>4505</v>
      </c>
      <c r="EC170" t="s">
        <v>4506</v>
      </c>
      <c r="ED170" t="s">
        <v>207</v>
      </c>
      <c r="EE170" t="s">
        <v>1198</v>
      </c>
      <c r="EF170" t="s">
        <v>209</v>
      </c>
      <c r="EG170" t="s">
        <v>292</v>
      </c>
    </row>
    <row r="171" spans="1:158">
      <c r="A171" t="s">
        <v>210</v>
      </c>
      <c r="B171" t="s">
        <v>211</v>
      </c>
      <c r="C171" t="s">
        <v>212</v>
      </c>
      <c r="D171" t="s">
        <v>213</v>
      </c>
      <c r="E171" t="s">
        <v>4507</v>
      </c>
      <c r="F171" t="s">
        <v>4508</v>
      </c>
      <c r="G171">
        <v>7842397410</v>
      </c>
      <c r="H171" t="s">
        <v>164</v>
      </c>
      <c r="I171" t="s">
        <v>4509</v>
      </c>
      <c r="J171" t="s">
        <v>217</v>
      </c>
      <c r="K171" t="s">
        <v>4510</v>
      </c>
      <c r="L171" t="s">
        <v>4511</v>
      </c>
      <c r="M171" t="s">
        <v>4512</v>
      </c>
      <c r="N171" t="s">
        <v>170</v>
      </c>
      <c r="AI171" t="s">
        <v>4513</v>
      </c>
      <c r="AJ171" t="s">
        <v>4514</v>
      </c>
      <c r="AK171" t="s">
        <v>4515</v>
      </c>
      <c r="AL171">
        <v>73.83</v>
      </c>
      <c r="AN171">
        <v>2011</v>
      </c>
      <c r="AO171" t="s">
        <v>174</v>
      </c>
      <c r="AP171" t="s">
        <v>4516</v>
      </c>
      <c r="AQ171" t="s">
        <v>4517</v>
      </c>
      <c r="AR171" t="s">
        <v>283</v>
      </c>
      <c r="AS171">
        <v>85.55</v>
      </c>
      <c r="AU171">
        <v>2013</v>
      </c>
      <c r="AV171" t="s">
        <v>170</v>
      </c>
      <c r="BC171" t="s">
        <v>174</v>
      </c>
      <c r="BD171" t="s">
        <v>2775</v>
      </c>
      <c r="BE171" t="s">
        <v>4518</v>
      </c>
      <c r="BF171" t="s">
        <v>4519</v>
      </c>
      <c r="BG171">
        <v>79.4</v>
      </c>
      <c r="BH171">
        <v>7.94</v>
      </c>
      <c r="BI171">
        <v>2017</v>
      </c>
      <c r="BJ171">
        <v>1</v>
      </c>
      <c r="BL171">
        <v>9</v>
      </c>
      <c r="BN171" t="s">
        <v>174</v>
      </c>
      <c r="BO171" t="s">
        <v>4520</v>
      </c>
      <c r="BP171" t="s">
        <v>4521</v>
      </c>
      <c r="BQ171" t="s">
        <v>4522</v>
      </c>
      <c r="BR171">
        <v>97.3</v>
      </c>
      <c r="BS171">
        <v>9.73</v>
      </c>
      <c r="BT171">
        <v>2019</v>
      </c>
      <c r="BU171">
        <v>14</v>
      </c>
      <c r="BW171">
        <v>47</v>
      </c>
      <c r="BY171" t="s">
        <v>170</v>
      </c>
      <c r="CF171" t="s">
        <v>174</v>
      </c>
      <c r="CG171" t="s">
        <v>213</v>
      </c>
      <c r="CH171" t="s">
        <v>4523</v>
      </c>
      <c r="CI171" t="s">
        <v>373</v>
      </c>
      <c r="CK171" t="s">
        <v>174</v>
      </c>
      <c r="CL171" t="s">
        <v>174</v>
      </c>
      <c r="CM171" t="s">
        <v>4524</v>
      </c>
      <c r="CN171" t="s">
        <v>170</v>
      </c>
      <c r="CP171" t="s">
        <v>4525</v>
      </c>
      <c r="CQ171" t="s">
        <v>174</v>
      </c>
      <c r="CR171">
        <v>2</v>
      </c>
      <c r="CS171">
        <v>2</v>
      </c>
      <c r="CT171">
        <v>5</v>
      </c>
      <c r="CU171" t="s">
        <v>4526</v>
      </c>
      <c r="CV171" t="s">
        <v>170</v>
      </c>
      <c r="CZ171" t="s">
        <v>170</v>
      </c>
      <c r="DB171" t="s">
        <v>4527</v>
      </c>
      <c r="DC171" t="s">
        <v>4528</v>
      </c>
      <c r="DD171" t="s">
        <v>174</v>
      </c>
      <c r="DE171" t="s">
        <v>4529</v>
      </c>
      <c r="DF171" t="s">
        <v>174</v>
      </c>
      <c r="DG171">
        <v>3</v>
      </c>
      <c r="DH171">
        <v>1</v>
      </c>
      <c r="DI171">
        <v>0</v>
      </c>
      <c r="DJ171">
        <v>0</v>
      </c>
      <c r="DK171">
        <v>9</v>
      </c>
      <c r="DL171" t="s">
        <v>174</v>
      </c>
      <c r="DM171" t="s">
        <v>4530</v>
      </c>
      <c r="DN171" t="s">
        <v>170</v>
      </c>
      <c r="DP171" t="s">
        <v>4531</v>
      </c>
      <c r="DQ171" t="str">
        <f>HYPERLINK("https://nconnect.nicmar.ac.in/storage/profile/6997bb3f9daf8.png","Download")</f>
        <v>0</v>
      </c>
      <c r="DR171" t="str">
        <f>HYPERLINK("https://nconnect.nicmar.ac.in/pdf/281_resume_1771551333.pdf/Y2FyZWVy","View Resume")</f>
        <v>0</v>
      </c>
      <c r="DS171" t="s">
        <v>2926</v>
      </c>
      <c r="DT171" t="s">
        <v>4532</v>
      </c>
      <c r="DU171" t="s">
        <v>211</v>
      </c>
      <c r="DV171" t="s">
        <v>4533</v>
      </c>
      <c r="DW171" t="s">
        <v>246</v>
      </c>
      <c r="DX171" t="s">
        <v>2318</v>
      </c>
      <c r="DY171" t="s">
        <v>1808</v>
      </c>
      <c r="DZ171" t="s">
        <v>2926</v>
      </c>
    </row>
    <row r="172" spans="1:158">
      <c r="A172" t="s">
        <v>758</v>
      </c>
      <c r="B172" t="s">
        <v>159</v>
      </c>
      <c r="C172" t="s">
        <v>212</v>
      </c>
      <c r="D172" t="s">
        <v>213</v>
      </c>
      <c r="E172" t="s">
        <v>4534</v>
      </c>
      <c r="F172" t="s">
        <v>4535</v>
      </c>
      <c r="G172">
        <v>7206158334</v>
      </c>
      <c r="H172" t="s">
        <v>164</v>
      </c>
      <c r="I172" t="s">
        <v>4536</v>
      </c>
      <c r="J172" t="s">
        <v>1430</v>
      </c>
      <c r="K172" t="s">
        <v>831</v>
      </c>
      <c r="L172" t="s">
        <v>4537</v>
      </c>
      <c r="M172" t="s">
        <v>4538</v>
      </c>
      <c r="N172" t="s">
        <v>170</v>
      </c>
      <c r="AI172" t="s">
        <v>4539</v>
      </c>
      <c r="AJ172" t="s">
        <v>4540</v>
      </c>
      <c r="AK172" t="s">
        <v>4541</v>
      </c>
      <c r="AL172">
        <v>62.5</v>
      </c>
      <c r="AN172">
        <v>1987</v>
      </c>
      <c r="AO172" t="s">
        <v>174</v>
      </c>
      <c r="AP172" t="s">
        <v>4542</v>
      </c>
      <c r="AQ172" t="s">
        <v>4543</v>
      </c>
      <c r="AR172" t="s">
        <v>4544</v>
      </c>
      <c r="AS172">
        <v>80.5</v>
      </c>
      <c r="AU172">
        <v>1989</v>
      </c>
      <c r="AV172" t="s">
        <v>170</v>
      </c>
      <c r="BC172" t="s">
        <v>174</v>
      </c>
      <c r="BD172" t="s">
        <v>2039</v>
      </c>
      <c r="BE172" t="s">
        <v>4545</v>
      </c>
      <c r="BF172" t="s">
        <v>485</v>
      </c>
      <c r="BG172">
        <v>78.26</v>
      </c>
      <c r="BI172">
        <v>1993</v>
      </c>
      <c r="BJ172">
        <v>1</v>
      </c>
      <c r="BL172">
        <v>9</v>
      </c>
      <c r="BN172" t="s">
        <v>174</v>
      </c>
      <c r="BO172" t="s">
        <v>4546</v>
      </c>
      <c r="BP172" t="s">
        <v>4547</v>
      </c>
      <c r="BQ172" t="s">
        <v>4548</v>
      </c>
      <c r="BR172">
        <v>74.14</v>
      </c>
      <c r="BT172">
        <v>1995</v>
      </c>
      <c r="BU172">
        <v>14</v>
      </c>
      <c r="BW172">
        <v>47</v>
      </c>
      <c r="BY172" t="s">
        <v>174</v>
      </c>
      <c r="BZ172" t="s">
        <v>4549</v>
      </c>
      <c r="CA172" t="s">
        <v>4550</v>
      </c>
      <c r="CB172" t="s">
        <v>4551</v>
      </c>
      <c r="CC172">
        <v>100</v>
      </c>
      <c r="CE172">
        <v>2017</v>
      </c>
      <c r="CF172" t="s">
        <v>174</v>
      </c>
      <c r="CG172" t="s">
        <v>4552</v>
      </c>
      <c r="CH172" t="s">
        <v>4553</v>
      </c>
      <c r="CI172" t="s">
        <v>193</v>
      </c>
      <c r="CJ172">
        <v>2022</v>
      </c>
      <c r="CL172" t="s">
        <v>174</v>
      </c>
      <c r="CM172" t="s">
        <v>4554</v>
      </c>
      <c r="CN172" t="s">
        <v>174</v>
      </c>
      <c r="CO172" t="s">
        <v>4555</v>
      </c>
      <c r="CP172" t="s">
        <v>4556</v>
      </c>
      <c r="CQ172" t="s">
        <v>174</v>
      </c>
      <c r="CR172">
        <v>200</v>
      </c>
      <c r="CS172">
        <v>250</v>
      </c>
      <c r="CT172">
        <v>1000</v>
      </c>
      <c r="CU172" t="s">
        <v>4557</v>
      </c>
      <c r="CV172" t="s">
        <v>170</v>
      </c>
      <c r="CZ172" t="s">
        <v>174</v>
      </c>
      <c r="DA172" t="s">
        <v>4558</v>
      </c>
      <c r="DB172" t="s">
        <v>174</v>
      </c>
      <c r="DC172" t="s">
        <v>4559</v>
      </c>
      <c r="DD172" t="s">
        <v>174</v>
      </c>
      <c r="DE172" t="s">
        <v>4560</v>
      </c>
      <c r="DF172" t="s">
        <v>174</v>
      </c>
      <c r="DG172" t="s">
        <v>4561</v>
      </c>
      <c r="DH172" t="s">
        <v>4562</v>
      </c>
      <c r="DI172" t="s">
        <v>174</v>
      </c>
      <c r="DJ172" t="s">
        <v>4563</v>
      </c>
      <c r="DK172">
        <v>10</v>
      </c>
      <c r="DL172" t="s">
        <v>174</v>
      </c>
      <c r="DM172" t="s">
        <v>4564</v>
      </c>
      <c r="DN172" t="s">
        <v>174</v>
      </c>
      <c r="DO172" t="s">
        <v>4565</v>
      </c>
      <c r="DP172" t="s">
        <v>4531</v>
      </c>
      <c r="DQ172" t="s">
        <v>202</v>
      </c>
      <c r="DR172" t="str">
        <f>HYPERLINK("https://nconnect.nicmar.ac.in/pdf/280_resume_1771551360.pdf/Y2FyZWVy","View Resume")</f>
        <v>0</v>
      </c>
      <c r="DS172" t="s">
        <v>292</v>
      </c>
    </row>
    <row r="173" spans="1:158">
      <c r="A173" t="s">
        <v>3910</v>
      </c>
      <c r="B173" t="s">
        <v>211</v>
      </c>
      <c r="C173" t="s">
        <v>471</v>
      </c>
      <c r="D173" t="s">
        <v>3911</v>
      </c>
      <c r="E173" t="s">
        <v>4566</v>
      </c>
      <c r="F173" t="s">
        <v>4567</v>
      </c>
      <c r="G173">
        <v>9958119915</v>
      </c>
      <c r="H173" t="s">
        <v>164</v>
      </c>
      <c r="I173" t="s">
        <v>4568</v>
      </c>
      <c r="J173" t="s">
        <v>166</v>
      </c>
      <c r="K173" t="s">
        <v>2823</v>
      </c>
      <c r="L173" t="s">
        <v>4569</v>
      </c>
      <c r="M173" t="s">
        <v>333</v>
      </c>
      <c r="N173" t="s">
        <v>170</v>
      </c>
      <c r="AI173" t="s">
        <v>4570</v>
      </c>
      <c r="AJ173" t="s">
        <v>4571</v>
      </c>
      <c r="AK173" t="s">
        <v>3264</v>
      </c>
      <c r="AL173">
        <v>82.71</v>
      </c>
      <c r="AN173">
        <v>1993</v>
      </c>
      <c r="AO173" t="s">
        <v>174</v>
      </c>
      <c r="AP173" t="s">
        <v>4572</v>
      </c>
      <c r="AQ173" t="s">
        <v>4571</v>
      </c>
      <c r="AR173" t="s">
        <v>4089</v>
      </c>
      <c r="AS173">
        <v>71</v>
      </c>
      <c r="AU173">
        <v>1995</v>
      </c>
      <c r="AV173" t="s">
        <v>170</v>
      </c>
      <c r="BC173" t="s">
        <v>174</v>
      </c>
      <c r="BD173" t="s">
        <v>4573</v>
      </c>
      <c r="BE173" t="s">
        <v>4574</v>
      </c>
      <c r="BF173" t="s">
        <v>4575</v>
      </c>
      <c r="BG173">
        <v>62</v>
      </c>
      <c r="BI173">
        <v>1999</v>
      </c>
      <c r="BJ173">
        <v>19</v>
      </c>
      <c r="BK173" t="s">
        <v>4576</v>
      </c>
      <c r="BL173">
        <v>34</v>
      </c>
      <c r="BN173" t="s">
        <v>174</v>
      </c>
      <c r="BO173" t="s">
        <v>4577</v>
      </c>
      <c r="BP173" t="s">
        <v>4578</v>
      </c>
      <c r="BQ173" t="s">
        <v>4579</v>
      </c>
      <c r="BR173">
        <v>76</v>
      </c>
      <c r="BT173">
        <v>2012</v>
      </c>
      <c r="BU173">
        <v>31</v>
      </c>
      <c r="BV173" t="s">
        <v>4577</v>
      </c>
      <c r="BW173">
        <v>37</v>
      </c>
      <c r="BY173" t="s">
        <v>174</v>
      </c>
      <c r="BZ173" t="s">
        <v>4580</v>
      </c>
      <c r="CA173" t="s">
        <v>4581</v>
      </c>
      <c r="CB173" t="s">
        <v>4582</v>
      </c>
      <c r="CC173">
        <v>75</v>
      </c>
      <c r="CE173">
        <v>2018</v>
      </c>
      <c r="CF173" t="s">
        <v>170</v>
      </c>
      <c r="CL173" t="s">
        <v>174</v>
      </c>
      <c r="CM173" t="s">
        <v>4583</v>
      </c>
      <c r="CN173" t="s">
        <v>174</v>
      </c>
      <c r="CO173" t="s">
        <v>4584</v>
      </c>
      <c r="CP173" t="s">
        <v>4585</v>
      </c>
      <c r="CQ173" t="s">
        <v>170</v>
      </c>
      <c r="CV173" t="s">
        <v>170</v>
      </c>
      <c r="CZ173" t="s">
        <v>170</v>
      </c>
      <c r="DB173" t="s">
        <v>4586</v>
      </c>
      <c r="DC173" t="s">
        <v>4587</v>
      </c>
      <c r="DD173" t="s">
        <v>174</v>
      </c>
      <c r="DE173" t="s">
        <v>4588</v>
      </c>
      <c r="DF173" t="s">
        <v>174</v>
      </c>
      <c r="DG173" t="s">
        <v>4582</v>
      </c>
      <c r="DH173" t="s">
        <v>2452</v>
      </c>
      <c r="DI173" t="s">
        <v>4589</v>
      </c>
      <c r="DJ173" t="s">
        <v>378</v>
      </c>
      <c r="DK173">
        <v>9</v>
      </c>
      <c r="DL173" t="s">
        <v>174</v>
      </c>
      <c r="DM173" t="s">
        <v>4590</v>
      </c>
      <c r="DN173" t="s">
        <v>170</v>
      </c>
      <c r="DP173" t="s">
        <v>4591</v>
      </c>
      <c r="DQ173" t="s">
        <v>202</v>
      </c>
      <c r="DR173" t="str">
        <f>HYPERLINK("https://nconnect.nicmar.ac.in/pdf/284_resume_1771556113.pdf/Y2FyZWVy","View Resume")</f>
        <v>0</v>
      </c>
      <c r="DS173" t="s">
        <v>4592</v>
      </c>
      <c r="DT173" t="s">
        <v>4593</v>
      </c>
      <c r="DU173" t="s">
        <v>4594</v>
      </c>
      <c r="DV173" t="s">
        <v>4595</v>
      </c>
      <c r="DW173" t="s">
        <v>207</v>
      </c>
      <c r="DX173" t="s">
        <v>578</v>
      </c>
      <c r="DY173" t="s">
        <v>209</v>
      </c>
      <c r="DZ173" t="s">
        <v>4596</v>
      </c>
      <c r="EA173" t="s">
        <v>4597</v>
      </c>
      <c r="EB173" t="s">
        <v>4598</v>
      </c>
      <c r="EC173" t="s">
        <v>4599</v>
      </c>
      <c r="ED173" t="s">
        <v>207</v>
      </c>
      <c r="EE173" t="s">
        <v>4600</v>
      </c>
      <c r="EF173" t="s">
        <v>578</v>
      </c>
      <c r="EG173" t="s">
        <v>1026</v>
      </c>
      <c r="EH173" t="s">
        <v>4601</v>
      </c>
      <c r="EI173" t="s">
        <v>4602</v>
      </c>
      <c r="EJ173" t="s">
        <v>4595</v>
      </c>
      <c r="EK173" t="s">
        <v>207</v>
      </c>
      <c r="EL173" t="s">
        <v>1197</v>
      </c>
      <c r="EM173" t="s">
        <v>4600</v>
      </c>
      <c r="EN173" t="s">
        <v>1316</v>
      </c>
      <c r="EO173" t="s">
        <v>4603</v>
      </c>
      <c r="EP173" t="s">
        <v>4604</v>
      </c>
      <c r="EQ173" t="s">
        <v>4101</v>
      </c>
      <c r="ER173" t="s">
        <v>207</v>
      </c>
      <c r="ES173" t="s">
        <v>4605</v>
      </c>
      <c r="ET173" t="s">
        <v>1197</v>
      </c>
      <c r="EU173" t="s">
        <v>865</v>
      </c>
    </row>
    <row r="174" spans="1:158">
      <c r="A174" t="s">
        <v>1347</v>
      </c>
      <c r="B174" t="s">
        <v>211</v>
      </c>
      <c r="C174" t="s">
        <v>267</v>
      </c>
      <c r="D174" t="s">
        <v>1348</v>
      </c>
      <c r="E174" t="s">
        <v>4606</v>
      </c>
      <c r="F174" t="s">
        <v>4607</v>
      </c>
      <c r="G174">
        <v>8944907767</v>
      </c>
      <c r="H174" t="s">
        <v>271</v>
      </c>
      <c r="I174" t="s">
        <v>4608</v>
      </c>
      <c r="J174" t="s">
        <v>217</v>
      </c>
      <c r="K174" t="s">
        <v>4609</v>
      </c>
      <c r="L174" t="s">
        <v>4610</v>
      </c>
      <c r="M174" t="s">
        <v>4611</v>
      </c>
      <c r="N174" t="s">
        <v>170</v>
      </c>
      <c r="AI174" t="s">
        <v>4612</v>
      </c>
      <c r="AJ174" t="s">
        <v>4613</v>
      </c>
      <c r="AK174" t="s">
        <v>4614</v>
      </c>
      <c r="AL174">
        <v>81.7</v>
      </c>
      <c r="AM174">
        <v>8.6</v>
      </c>
      <c r="AN174">
        <v>2010</v>
      </c>
      <c r="AO174" t="s">
        <v>174</v>
      </c>
      <c r="AP174" t="s">
        <v>4615</v>
      </c>
      <c r="AQ174" t="s">
        <v>4616</v>
      </c>
      <c r="AR174" t="s">
        <v>4617</v>
      </c>
      <c r="AS174">
        <v>82.6</v>
      </c>
      <c r="AU174">
        <v>2012</v>
      </c>
      <c r="AV174" t="s">
        <v>170</v>
      </c>
      <c r="BC174" t="s">
        <v>174</v>
      </c>
      <c r="BD174" t="s">
        <v>4618</v>
      </c>
      <c r="BE174" t="s">
        <v>4619</v>
      </c>
      <c r="BF174" t="s">
        <v>4620</v>
      </c>
      <c r="BG174">
        <v>58</v>
      </c>
      <c r="BI174">
        <v>2016</v>
      </c>
      <c r="BJ174">
        <v>19</v>
      </c>
      <c r="BK174" t="s">
        <v>4621</v>
      </c>
      <c r="BL174">
        <v>27</v>
      </c>
      <c r="BN174" t="s">
        <v>174</v>
      </c>
      <c r="BO174" t="s">
        <v>4622</v>
      </c>
      <c r="BP174" t="s">
        <v>4623</v>
      </c>
      <c r="BQ174" t="s">
        <v>4624</v>
      </c>
      <c r="BR174">
        <v>75.5</v>
      </c>
      <c r="BT174">
        <v>2018</v>
      </c>
      <c r="BU174">
        <v>31</v>
      </c>
      <c r="BV174" t="s">
        <v>2160</v>
      </c>
      <c r="BW174">
        <v>53</v>
      </c>
      <c r="BX174" t="s">
        <v>4624</v>
      </c>
      <c r="BY174" t="s">
        <v>170</v>
      </c>
      <c r="CF174" t="s">
        <v>174</v>
      </c>
      <c r="CG174" t="s">
        <v>4624</v>
      </c>
      <c r="CH174" t="s">
        <v>4625</v>
      </c>
      <c r="CI174" t="s">
        <v>193</v>
      </c>
      <c r="CJ174">
        <v>2026</v>
      </c>
      <c r="CL174" t="s">
        <v>174</v>
      </c>
      <c r="CM174" t="s">
        <v>4626</v>
      </c>
      <c r="CN174" t="s">
        <v>174</v>
      </c>
      <c r="CO174" t="s">
        <v>4627</v>
      </c>
      <c r="CP174" t="s">
        <v>721</v>
      </c>
      <c r="DP174" t="s">
        <v>4628</v>
      </c>
      <c r="DQ174" t="str">
        <f>HYPERLINK("https://nconnect.nicmar.ac.in/storage/profile/6997559cc5a8f.png","Download")</f>
        <v>0</v>
      </c>
      <c r="DR174" t="str">
        <f>HYPERLINK("https://nconnect.nicmar.ac.in/pdf/285_resume_1771558431.pdf/Y2FyZWVy","View Resume")</f>
        <v>0</v>
      </c>
      <c r="DS174" t="s">
        <v>292</v>
      </c>
    </row>
    <row r="175" spans="1:158">
      <c r="A175" t="s">
        <v>539</v>
      </c>
      <c r="B175" t="s">
        <v>159</v>
      </c>
      <c r="C175" t="s">
        <v>471</v>
      </c>
      <c r="D175" t="s">
        <v>540</v>
      </c>
      <c r="E175" t="s">
        <v>4629</v>
      </c>
      <c r="F175" t="s">
        <v>4630</v>
      </c>
      <c r="G175">
        <v>9987468842</v>
      </c>
      <c r="H175" t="s">
        <v>164</v>
      </c>
      <c r="I175" t="s">
        <v>4631</v>
      </c>
      <c r="J175" t="s">
        <v>166</v>
      </c>
      <c r="K175" t="s">
        <v>831</v>
      </c>
      <c r="L175" t="s">
        <v>4632</v>
      </c>
      <c r="M175" t="s">
        <v>4633</v>
      </c>
      <c r="N175" t="s">
        <v>170</v>
      </c>
      <c r="AI175" t="s">
        <v>4634</v>
      </c>
      <c r="AJ175" t="s">
        <v>4635</v>
      </c>
      <c r="AK175" t="s">
        <v>2219</v>
      </c>
      <c r="AL175">
        <v>80.26</v>
      </c>
      <c r="AN175">
        <v>2001</v>
      </c>
      <c r="AO175" t="s">
        <v>174</v>
      </c>
      <c r="AP175" t="s">
        <v>4636</v>
      </c>
      <c r="AQ175" t="s">
        <v>4635</v>
      </c>
      <c r="AR175" t="s">
        <v>2219</v>
      </c>
      <c r="AS175">
        <v>63.67</v>
      </c>
      <c r="AU175">
        <v>2003</v>
      </c>
      <c r="AV175" t="s">
        <v>170</v>
      </c>
      <c r="BC175" t="s">
        <v>174</v>
      </c>
      <c r="BD175" t="s">
        <v>4637</v>
      </c>
      <c r="BE175" t="s">
        <v>4638</v>
      </c>
      <c r="BF175" t="s">
        <v>4639</v>
      </c>
      <c r="BG175">
        <v>61.83</v>
      </c>
      <c r="BI175">
        <v>2017</v>
      </c>
      <c r="BJ175">
        <v>19</v>
      </c>
      <c r="BK175" t="s">
        <v>4640</v>
      </c>
      <c r="BL175">
        <v>53</v>
      </c>
      <c r="BM175" t="s">
        <v>4641</v>
      </c>
      <c r="BN175" t="s">
        <v>174</v>
      </c>
      <c r="BO175" t="s">
        <v>4642</v>
      </c>
      <c r="BP175" t="s">
        <v>4643</v>
      </c>
      <c r="BQ175" t="s">
        <v>4644</v>
      </c>
      <c r="BR175">
        <v>0</v>
      </c>
      <c r="BS175">
        <v>7.34</v>
      </c>
      <c r="BT175">
        <v>2023</v>
      </c>
      <c r="BU175">
        <v>31</v>
      </c>
      <c r="BV175" t="s">
        <v>2998</v>
      </c>
      <c r="BW175">
        <v>53</v>
      </c>
      <c r="BX175" t="s">
        <v>4645</v>
      </c>
      <c r="BY175" t="s">
        <v>174</v>
      </c>
      <c r="BZ175" t="s">
        <v>4646</v>
      </c>
      <c r="CA175" t="s">
        <v>4638</v>
      </c>
      <c r="CB175" t="s">
        <v>4639</v>
      </c>
      <c r="CC175">
        <v>0</v>
      </c>
      <c r="CE175">
        <v>2017</v>
      </c>
      <c r="CF175" t="s">
        <v>170</v>
      </c>
      <c r="CJ175">
        <v>2026</v>
      </c>
      <c r="CL175" t="s">
        <v>170</v>
      </c>
      <c r="CN175" t="s">
        <v>170</v>
      </c>
      <c r="CP175" t="s">
        <v>4647</v>
      </c>
      <c r="CQ175" t="s">
        <v>170</v>
      </c>
      <c r="CU175" t="s">
        <v>2364</v>
      </c>
      <c r="CV175" t="s">
        <v>170</v>
      </c>
      <c r="CZ175" t="s">
        <v>170</v>
      </c>
      <c r="DB175" t="s">
        <v>4648</v>
      </c>
      <c r="DC175" t="s">
        <v>4649</v>
      </c>
      <c r="DD175" t="s">
        <v>174</v>
      </c>
      <c r="DE175" t="s">
        <v>4650</v>
      </c>
      <c r="DF175" t="s">
        <v>170</v>
      </c>
      <c r="DL175" t="s">
        <v>170</v>
      </c>
      <c r="DN175" t="s">
        <v>170</v>
      </c>
      <c r="DP175" t="s">
        <v>4651</v>
      </c>
      <c r="DQ175" t="s">
        <v>202</v>
      </c>
      <c r="DR175" t="str">
        <f>HYPERLINK("https://nconnect.nicmar.ac.in/pdf/260_resume_1771559458.pdf/Y2FyZWVy","View Resume")</f>
        <v>0</v>
      </c>
      <c r="DS175" t="s">
        <v>1026</v>
      </c>
      <c r="DT175" t="s">
        <v>4652</v>
      </c>
      <c r="DU175" t="s">
        <v>4653</v>
      </c>
      <c r="DV175" t="s">
        <v>818</v>
      </c>
      <c r="DW175" t="s">
        <v>246</v>
      </c>
      <c r="DX175" t="s">
        <v>1462</v>
      </c>
      <c r="DY175" t="s">
        <v>1543</v>
      </c>
      <c r="DZ175" t="s">
        <v>1026</v>
      </c>
    </row>
    <row r="176" spans="1:158">
      <c r="A176" t="s">
        <v>1062</v>
      </c>
      <c r="B176" t="s">
        <v>507</v>
      </c>
      <c r="C176" t="s">
        <v>212</v>
      </c>
      <c r="D176" t="s">
        <v>213</v>
      </c>
      <c r="E176" t="s">
        <v>4654</v>
      </c>
      <c r="F176" t="s">
        <v>4655</v>
      </c>
      <c r="G176">
        <v>9739779911</v>
      </c>
      <c r="H176" t="s">
        <v>164</v>
      </c>
      <c r="I176" t="s">
        <v>4656</v>
      </c>
      <c r="J176" t="s">
        <v>166</v>
      </c>
      <c r="K176" t="s">
        <v>4657</v>
      </c>
      <c r="L176" t="s">
        <v>4658</v>
      </c>
      <c r="M176" t="s">
        <v>4659</v>
      </c>
      <c r="N176" t="s">
        <v>170</v>
      </c>
      <c r="AI176" t="s">
        <v>4660</v>
      </c>
      <c r="AJ176" t="s">
        <v>1929</v>
      </c>
      <c r="AK176" t="s">
        <v>790</v>
      </c>
      <c r="AL176">
        <v>68.8</v>
      </c>
      <c r="AN176">
        <v>2005</v>
      </c>
      <c r="AO176" t="s">
        <v>174</v>
      </c>
      <c r="AP176" t="s">
        <v>4660</v>
      </c>
      <c r="AQ176" t="s">
        <v>1929</v>
      </c>
      <c r="AR176" t="s">
        <v>4661</v>
      </c>
      <c r="AS176">
        <v>73.2</v>
      </c>
      <c r="AU176">
        <v>2007</v>
      </c>
      <c r="AV176" t="s">
        <v>170</v>
      </c>
      <c r="BC176" t="s">
        <v>174</v>
      </c>
      <c r="BD176" t="s">
        <v>4662</v>
      </c>
      <c r="BE176" t="s">
        <v>4663</v>
      </c>
      <c r="BF176" t="s">
        <v>550</v>
      </c>
      <c r="BG176">
        <v>81.2</v>
      </c>
      <c r="BH176">
        <v>8.87</v>
      </c>
      <c r="BI176">
        <v>2011</v>
      </c>
      <c r="BJ176">
        <v>1</v>
      </c>
      <c r="BL176">
        <v>9</v>
      </c>
      <c r="BN176" t="s">
        <v>174</v>
      </c>
      <c r="BO176" t="s">
        <v>4662</v>
      </c>
      <c r="BP176" t="s">
        <v>4664</v>
      </c>
      <c r="BQ176" t="s">
        <v>3087</v>
      </c>
      <c r="BR176">
        <v>85.2</v>
      </c>
      <c r="BS176">
        <v>9.27</v>
      </c>
      <c r="BT176">
        <v>2013</v>
      </c>
      <c r="BU176">
        <v>14</v>
      </c>
      <c r="BW176">
        <v>7</v>
      </c>
      <c r="BY176" t="s">
        <v>170</v>
      </c>
      <c r="CF176" t="s">
        <v>174</v>
      </c>
      <c r="CG176" t="s">
        <v>4665</v>
      </c>
      <c r="CH176" t="s">
        <v>4666</v>
      </c>
      <c r="CI176" t="s">
        <v>193</v>
      </c>
      <c r="CJ176">
        <v>2024</v>
      </c>
      <c r="CL176" t="s">
        <v>170</v>
      </c>
      <c r="CM176" t="s">
        <v>4667</v>
      </c>
      <c r="CN176" t="s">
        <v>174</v>
      </c>
      <c r="CO176" t="s">
        <v>4668</v>
      </c>
      <c r="CP176" t="s">
        <v>4669</v>
      </c>
      <c r="CQ176" t="s">
        <v>174</v>
      </c>
      <c r="CR176">
        <v>17</v>
      </c>
      <c r="CS176">
        <v>2</v>
      </c>
      <c r="CT176">
        <v>2</v>
      </c>
      <c r="CV176" t="s">
        <v>174</v>
      </c>
      <c r="CW176" t="s">
        <v>4670</v>
      </c>
      <c r="CX176" t="s">
        <v>373</v>
      </c>
      <c r="CZ176" t="s">
        <v>170</v>
      </c>
      <c r="DB176" t="s">
        <v>4671</v>
      </c>
      <c r="DC176" t="s">
        <v>4672</v>
      </c>
      <c r="DD176" t="s">
        <v>174</v>
      </c>
      <c r="DE176" t="s">
        <v>4673</v>
      </c>
      <c r="DF176" t="s">
        <v>174</v>
      </c>
      <c r="DG176" t="s">
        <v>4674</v>
      </c>
      <c r="DH176">
        <v>1</v>
      </c>
      <c r="DI176">
        <v>1</v>
      </c>
      <c r="DJ176" t="s">
        <v>378</v>
      </c>
      <c r="DK176">
        <v>10</v>
      </c>
      <c r="DL176" t="s">
        <v>174</v>
      </c>
      <c r="DM176" t="s">
        <v>4675</v>
      </c>
      <c r="DN176" t="s">
        <v>170</v>
      </c>
      <c r="DP176" t="s">
        <v>4676</v>
      </c>
      <c r="DQ176" t="str">
        <f>HYPERLINK("https://nconnect.nicmar.ac.in/storage/profile/6997dd43ea14a.png","Download")</f>
        <v>0</v>
      </c>
      <c r="DR176" t="str">
        <f>HYPERLINK("https://nconnect.nicmar.ac.in/pdf/37_resume_1771561472.pdf/Y2FyZWVy","View Resume")</f>
        <v>0</v>
      </c>
      <c r="DS176" t="s">
        <v>1494</v>
      </c>
      <c r="DT176" t="s">
        <v>4677</v>
      </c>
      <c r="DU176" t="s">
        <v>211</v>
      </c>
      <c r="DV176" t="s">
        <v>818</v>
      </c>
      <c r="DW176" t="s">
        <v>246</v>
      </c>
      <c r="DX176" t="s">
        <v>423</v>
      </c>
      <c r="DY176" t="s">
        <v>209</v>
      </c>
      <c r="DZ176" t="s">
        <v>419</v>
      </c>
      <c r="EA176" t="s">
        <v>4678</v>
      </c>
      <c r="EB176" t="s">
        <v>211</v>
      </c>
      <c r="EC176" t="s">
        <v>818</v>
      </c>
      <c r="ED176" t="s">
        <v>246</v>
      </c>
      <c r="EE176" t="s">
        <v>900</v>
      </c>
      <c r="EF176" t="s">
        <v>423</v>
      </c>
      <c r="EG176" t="s">
        <v>460</v>
      </c>
      <c r="EH176" t="s">
        <v>4679</v>
      </c>
      <c r="EI176" t="s">
        <v>211</v>
      </c>
      <c r="EJ176" t="s">
        <v>4680</v>
      </c>
      <c r="EK176" t="s">
        <v>246</v>
      </c>
      <c r="EL176" t="s">
        <v>3202</v>
      </c>
      <c r="EM176" t="s">
        <v>383</v>
      </c>
      <c r="EN176" t="s">
        <v>1497</v>
      </c>
      <c r="EO176" t="s">
        <v>4681</v>
      </c>
      <c r="EP176" t="s">
        <v>211</v>
      </c>
      <c r="EQ176" t="s">
        <v>4682</v>
      </c>
      <c r="ER176" t="s">
        <v>246</v>
      </c>
      <c r="ES176" t="s">
        <v>4683</v>
      </c>
      <c r="ET176" t="s">
        <v>3202</v>
      </c>
      <c r="EU176" t="s">
        <v>4014</v>
      </c>
      <c r="EV176" t="s">
        <v>4684</v>
      </c>
      <c r="EW176" t="s">
        <v>4685</v>
      </c>
      <c r="EX176" t="s">
        <v>4686</v>
      </c>
      <c r="EY176" t="s">
        <v>246</v>
      </c>
      <c r="EZ176" t="s">
        <v>4687</v>
      </c>
      <c r="FA176" t="s">
        <v>4688</v>
      </c>
      <c r="FB176" t="s">
        <v>2053</v>
      </c>
    </row>
    <row r="177" spans="1:158">
      <c r="A177" t="s">
        <v>470</v>
      </c>
      <c r="B177" t="s">
        <v>211</v>
      </c>
      <c r="C177" t="s">
        <v>471</v>
      </c>
      <c r="D177" t="s">
        <v>472</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1826</v>
      </c>
      <c r="AX177" t="s">
        <v>1392</v>
      </c>
      <c r="AY177" t="s">
        <v>485</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989</v>
      </c>
      <c r="DT177" t="s">
        <v>4718</v>
      </c>
      <c r="DU177" t="s">
        <v>211</v>
      </c>
      <c r="DV177" t="s">
        <v>4719</v>
      </c>
      <c r="DW177" t="s">
        <v>246</v>
      </c>
      <c r="DX177" t="s">
        <v>1685</v>
      </c>
      <c r="DY177" t="s">
        <v>209</v>
      </c>
      <c r="DZ177" t="s">
        <v>989</v>
      </c>
    </row>
    <row r="178" spans="1:158">
      <c r="A178" t="s">
        <v>1062</v>
      </c>
      <c r="B178" t="s">
        <v>507</v>
      </c>
      <c r="C178" t="s">
        <v>212</v>
      </c>
      <c r="D178" t="s">
        <v>213</v>
      </c>
      <c r="E178" t="s">
        <v>4720</v>
      </c>
      <c r="F178" t="s">
        <v>4721</v>
      </c>
      <c r="G178">
        <v>9644802998</v>
      </c>
      <c r="H178" t="s">
        <v>164</v>
      </c>
      <c r="I178" t="s">
        <v>4722</v>
      </c>
      <c r="J178" t="s">
        <v>166</v>
      </c>
      <c r="K178" t="s">
        <v>657</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485</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2364</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507</v>
      </c>
      <c r="DV178" t="s">
        <v>3388</v>
      </c>
      <c r="DW178" t="s">
        <v>246</v>
      </c>
      <c r="DX178" t="s">
        <v>995</v>
      </c>
      <c r="DY178" t="s">
        <v>209</v>
      </c>
      <c r="DZ178" t="s">
        <v>2053</v>
      </c>
      <c r="EA178" t="s">
        <v>4744</v>
      </c>
      <c r="EB178" t="s">
        <v>4745</v>
      </c>
      <c r="EC178" t="s">
        <v>4746</v>
      </c>
      <c r="ED178" t="s">
        <v>246</v>
      </c>
      <c r="EE178" t="s">
        <v>4747</v>
      </c>
      <c r="EF178" t="s">
        <v>995</v>
      </c>
      <c r="EG178" t="s">
        <v>2597</v>
      </c>
      <c r="EH178" t="s">
        <v>4748</v>
      </c>
      <c r="EI178" t="s">
        <v>4749</v>
      </c>
      <c r="EJ178" t="s">
        <v>4750</v>
      </c>
      <c r="EK178" t="s">
        <v>246</v>
      </c>
      <c r="EL178" t="s">
        <v>1021</v>
      </c>
      <c r="EM178" t="s">
        <v>334</v>
      </c>
      <c r="EN178" t="s">
        <v>1030</v>
      </c>
      <c r="EO178" t="s">
        <v>4751</v>
      </c>
      <c r="EP178" t="s">
        <v>507</v>
      </c>
      <c r="EQ178" t="s">
        <v>642</v>
      </c>
      <c r="ER178" t="s">
        <v>246</v>
      </c>
      <c r="ES178" t="s">
        <v>1197</v>
      </c>
      <c r="ET178" t="s">
        <v>4752</v>
      </c>
      <c r="EU178" t="s">
        <v>349</v>
      </c>
      <c r="EV178" t="s">
        <v>4753</v>
      </c>
      <c r="EW178" t="s">
        <v>4754</v>
      </c>
      <c r="EX178" t="s">
        <v>4755</v>
      </c>
      <c r="EY178" t="s">
        <v>207</v>
      </c>
      <c r="EZ178" t="s">
        <v>4756</v>
      </c>
      <c r="FA178" t="s">
        <v>3755</v>
      </c>
      <c r="FB178" t="s">
        <v>4211</v>
      </c>
    </row>
    <row r="179" spans="1:158">
      <c r="A179" t="s">
        <v>826</v>
      </c>
      <c r="B179" t="s">
        <v>211</v>
      </c>
      <c r="C179" t="s">
        <v>267</v>
      </c>
      <c r="D179" t="s">
        <v>827</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4117</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818</v>
      </c>
      <c r="DW179" t="s">
        <v>207</v>
      </c>
      <c r="DX179" t="s">
        <v>4780</v>
      </c>
      <c r="DY179" t="s">
        <v>648</v>
      </c>
      <c r="DZ179" t="s">
        <v>4777</v>
      </c>
    </row>
    <row r="180" spans="1:158">
      <c r="A180" t="s">
        <v>356</v>
      </c>
      <c r="B180" t="s">
        <v>211</v>
      </c>
      <c r="C180" t="s">
        <v>267</v>
      </c>
      <c r="D180" t="s">
        <v>357</v>
      </c>
      <c r="E180" t="s">
        <v>4781</v>
      </c>
      <c r="F180" t="s">
        <v>4782</v>
      </c>
      <c r="G180">
        <v>8454971645</v>
      </c>
      <c r="H180" t="s">
        <v>271</v>
      </c>
      <c r="I180" t="s">
        <v>4783</v>
      </c>
      <c r="J180" t="s">
        <v>217</v>
      </c>
      <c r="K180" t="s">
        <v>1994</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989</v>
      </c>
      <c r="DT180" t="s">
        <v>4800</v>
      </c>
      <c r="DU180" t="s">
        <v>4801</v>
      </c>
      <c r="DV180" t="s">
        <v>4802</v>
      </c>
      <c r="DW180" t="s">
        <v>207</v>
      </c>
      <c r="DX180" t="s">
        <v>1685</v>
      </c>
      <c r="DY180" t="s">
        <v>209</v>
      </c>
      <c r="DZ180" t="s">
        <v>989</v>
      </c>
    </row>
    <row r="181" spans="1:158">
      <c r="A181" t="s">
        <v>1871</v>
      </c>
      <c r="B181" t="s">
        <v>507</v>
      </c>
      <c r="C181" t="s">
        <v>160</v>
      </c>
      <c r="D181" t="s">
        <v>1872</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855</v>
      </c>
      <c r="DT181" t="s">
        <v>4828</v>
      </c>
      <c r="DU181" t="s">
        <v>2086</v>
      </c>
      <c r="DV181" t="s">
        <v>1496</v>
      </c>
      <c r="DW181" t="s">
        <v>246</v>
      </c>
      <c r="DX181" t="s">
        <v>988</v>
      </c>
      <c r="DY181" t="s">
        <v>4829</v>
      </c>
      <c r="DZ181" t="s">
        <v>2926</v>
      </c>
      <c r="EA181" t="s">
        <v>4830</v>
      </c>
      <c r="EB181" t="s">
        <v>2086</v>
      </c>
      <c r="EC181" t="s">
        <v>1496</v>
      </c>
      <c r="ED181" t="s">
        <v>246</v>
      </c>
      <c r="EE181" t="s">
        <v>251</v>
      </c>
      <c r="EF181" t="s">
        <v>4831</v>
      </c>
      <c r="EG181" t="s">
        <v>460</v>
      </c>
      <c r="EH181" t="s">
        <v>1266</v>
      </c>
      <c r="EI181" t="s">
        <v>2086</v>
      </c>
      <c r="EJ181" t="s">
        <v>2819</v>
      </c>
      <c r="EK181" t="s">
        <v>246</v>
      </c>
      <c r="EL181" t="s">
        <v>1982</v>
      </c>
      <c r="EM181" t="s">
        <v>209</v>
      </c>
      <c r="EN181" t="s">
        <v>4832</v>
      </c>
      <c r="EO181" t="s">
        <v>4833</v>
      </c>
      <c r="EP181" t="s">
        <v>2086</v>
      </c>
      <c r="EQ181" t="s">
        <v>4834</v>
      </c>
      <c r="ER181" t="s">
        <v>246</v>
      </c>
      <c r="ES181" t="s">
        <v>2522</v>
      </c>
      <c r="ET181" t="s">
        <v>2025</v>
      </c>
      <c r="EU181" t="s">
        <v>469</v>
      </c>
      <c r="EV181" t="s">
        <v>4835</v>
      </c>
      <c r="EW181" t="s">
        <v>4836</v>
      </c>
      <c r="EX181" t="s">
        <v>1496</v>
      </c>
      <c r="EY181" t="s">
        <v>207</v>
      </c>
      <c r="EZ181" t="s">
        <v>1135</v>
      </c>
      <c r="FA181" t="s">
        <v>2522</v>
      </c>
      <c r="FB181" t="s">
        <v>429</v>
      </c>
    </row>
    <row r="182" spans="1:158">
      <c r="A182" t="s">
        <v>1778</v>
      </c>
      <c r="B182" t="s">
        <v>159</v>
      </c>
      <c r="C182" t="s">
        <v>160</v>
      </c>
      <c r="D182" t="s">
        <v>1779</v>
      </c>
      <c r="E182" t="s">
        <v>4837</v>
      </c>
      <c r="F182" t="s">
        <v>4838</v>
      </c>
      <c r="G182">
        <v>8888999119</v>
      </c>
      <c r="H182" t="s">
        <v>271</v>
      </c>
      <c r="I182" t="s">
        <v>4839</v>
      </c>
      <c r="J182" t="s">
        <v>166</v>
      </c>
      <c r="K182" t="s">
        <v>361</v>
      </c>
      <c r="L182" t="s">
        <v>4840</v>
      </c>
      <c r="M182" t="s">
        <v>4841</v>
      </c>
      <c r="N182" t="s">
        <v>170</v>
      </c>
      <c r="AI182" t="s">
        <v>4842</v>
      </c>
      <c r="AJ182" t="s">
        <v>3879</v>
      </c>
      <c r="AK182" t="s">
        <v>4843</v>
      </c>
      <c r="AL182">
        <v>82.3</v>
      </c>
      <c r="AN182">
        <v>2008</v>
      </c>
      <c r="AO182" t="s">
        <v>174</v>
      </c>
      <c r="AP182" t="s">
        <v>4844</v>
      </c>
      <c r="AQ182" t="s">
        <v>4845</v>
      </c>
      <c r="AR182" t="s">
        <v>4846</v>
      </c>
      <c r="AS182">
        <v>68.3</v>
      </c>
      <c r="AU182">
        <v>2010</v>
      </c>
      <c r="AV182" t="s">
        <v>170</v>
      </c>
      <c r="BC182" t="s">
        <v>174</v>
      </c>
      <c r="BD182" t="s">
        <v>3883</v>
      </c>
      <c r="BE182" t="s">
        <v>4847</v>
      </c>
      <c r="BF182" t="s">
        <v>1793</v>
      </c>
      <c r="BG182">
        <v>68.15</v>
      </c>
      <c r="BI182">
        <v>2015</v>
      </c>
      <c r="BJ182">
        <v>8</v>
      </c>
      <c r="BL182">
        <v>2</v>
      </c>
      <c r="BN182" t="s">
        <v>174</v>
      </c>
      <c r="BO182" t="s">
        <v>4848</v>
      </c>
      <c r="BP182" t="s">
        <v>4848</v>
      </c>
      <c r="BQ182" t="s">
        <v>1779</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818</v>
      </c>
      <c r="DW182" t="s">
        <v>246</v>
      </c>
      <c r="DX182" t="s">
        <v>1982</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4194</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3569</v>
      </c>
      <c r="CI183" t="s">
        <v>373</v>
      </c>
      <c r="CK183" t="s">
        <v>170</v>
      </c>
      <c r="CL183" t="s">
        <v>170</v>
      </c>
      <c r="CN183" t="s">
        <v>174</v>
      </c>
      <c r="CO183" t="s">
        <v>4878</v>
      </c>
      <c r="CP183" t="s">
        <v>4879</v>
      </c>
      <c r="CQ183" t="s">
        <v>174</v>
      </c>
      <c r="CR183">
        <v>1</v>
      </c>
      <c r="CS183" t="s">
        <v>4880</v>
      </c>
      <c r="CT183" t="s">
        <v>676</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2694</v>
      </c>
      <c r="DT183" t="s">
        <v>4884</v>
      </c>
      <c r="DU183" t="s">
        <v>211</v>
      </c>
      <c r="DV183" t="s">
        <v>2128</v>
      </c>
      <c r="DW183" t="s">
        <v>246</v>
      </c>
      <c r="DX183" t="s">
        <v>953</v>
      </c>
      <c r="DY183" t="s">
        <v>1721</v>
      </c>
      <c r="DZ183" t="s">
        <v>265</v>
      </c>
      <c r="EA183" t="s">
        <v>4885</v>
      </c>
      <c r="EB183" t="s">
        <v>211</v>
      </c>
      <c r="EC183" t="s">
        <v>2128</v>
      </c>
      <c r="ED183" t="s">
        <v>246</v>
      </c>
      <c r="EE183" t="s">
        <v>573</v>
      </c>
      <c r="EF183" t="s">
        <v>2980</v>
      </c>
      <c r="EG183" t="s">
        <v>1026</v>
      </c>
      <c r="EH183" t="s">
        <v>4886</v>
      </c>
      <c r="EI183" t="s">
        <v>211</v>
      </c>
      <c r="EJ183" t="s">
        <v>2128</v>
      </c>
      <c r="EK183" t="s">
        <v>246</v>
      </c>
      <c r="EL183" t="s">
        <v>2318</v>
      </c>
      <c r="EM183" t="s">
        <v>1395</v>
      </c>
      <c r="EN183" t="s">
        <v>945</v>
      </c>
    </row>
    <row r="184" spans="1:158">
      <c r="A184" t="s">
        <v>266</v>
      </c>
      <c r="B184" t="s">
        <v>211</v>
      </c>
      <c r="C184" t="s">
        <v>267</v>
      </c>
      <c r="D184" t="s">
        <v>268</v>
      </c>
      <c r="E184" t="s">
        <v>4887</v>
      </c>
      <c r="F184" t="s">
        <v>4888</v>
      </c>
      <c r="G184">
        <v>8437065412</v>
      </c>
      <c r="H184" t="s">
        <v>164</v>
      </c>
      <c r="I184" t="s">
        <v>4889</v>
      </c>
      <c r="J184" t="s">
        <v>166</v>
      </c>
      <c r="K184" t="s">
        <v>797</v>
      </c>
      <c r="L184" t="s">
        <v>4890</v>
      </c>
      <c r="M184" t="s">
        <v>4891</v>
      </c>
      <c r="N184" t="s">
        <v>170</v>
      </c>
      <c r="AI184" t="s">
        <v>3949</v>
      </c>
      <c r="AJ184" t="s">
        <v>4892</v>
      </c>
      <c r="AK184" t="s">
        <v>4893</v>
      </c>
      <c r="AL184">
        <v>81.6</v>
      </c>
      <c r="AN184">
        <v>2009</v>
      </c>
      <c r="AO184" t="s">
        <v>174</v>
      </c>
      <c r="AP184" t="s">
        <v>4894</v>
      </c>
      <c r="AQ184" t="s">
        <v>4895</v>
      </c>
      <c r="AR184" t="s">
        <v>4896</v>
      </c>
      <c r="AS184">
        <v>86.8</v>
      </c>
      <c r="AU184">
        <v>2011</v>
      </c>
      <c r="AV184" t="s">
        <v>170</v>
      </c>
      <c r="BC184" t="s">
        <v>174</v>
      </c>
      <c r="BD184" t="s">
        <v>1739</v>
      </c>
      <c r="BE184" t="s">
        <v>3626</v>
      </c>
      <c r="BF184" t="s">
        <v>4897</v>
      </c>
      <c r="BG184">
        <v>80.64</v>
      </c>
      <c r="BH184">
        <v>8.96</v>
      </c>
      <c r="BI184">
        <v>2016</v>
      </c>
      <c r="BJ184">
        <v>19</v>
      </c>
      <c r="BK184" t="s">
        <v>4898</v>
      </c>
      <c r="BL184">
        <v>34</v>
      </c>
      <c r="BN184" t="s">
        <v>174</v>
      </c>
      <c r="BO184" t="s">
        <v>1739</v>
      </c>
      <c r="BP184" t="s">
        <v>3626</v>
      </c>
      <c r="BQ184" t="s">
        <v>4899</v>
      </c>
      <c r="BR184">
        <v>80.64</v>
      </c>
      <c r="BS184">
        <v>8.96</v>
      </c>
      <c r="BT184">
        <v>2016</v>
      </c>
      <c r="BU184">
        <v>31</v>
      </c>
      <c r="BV184" t="s">
        <v>4900</v>
      </c>
      <c r="BW184">
        <v>34</v>
      </c>
      <c r="BY184" t="s">
        <v>170</v>
      </c>
      <c r="CF184" t="s">
        <v>174</v>
      </c>
      <c r="CG184" t="s">
        <v>2230</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1682</v>
      </c>
      <c r="DT184" t="s">
        <v>4911</v>
      </c>
      <c r="DU184" t="s">
        <v>211</v>
      </c>
      <c r="DV184" t="s">
        <v>818</v>
      </c>
      <c r="DW184" t="s">
        <v>246</v>
      </c>
      <c r="DX184" t="s">
        <v>983</v>
      </c>
      <c r="DY184" t="s">
        <v>209</v>
      </c>
      <c r="DZ184" t="s">
        <v>1682</v>
      </c>
    </row>
    <row r="185" spans="1:158">
      <c r="A185" t="s">
        <v>586</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3321</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2684</v>
      </c>
      <c r="DV185" t="s">
        <v>818</v>
      </c>
      <c r="DW185" t="s">
        <v>246</v>
      </c>
      <c r="DX185" t="s">
        <v>4370</v>
      </c>
      <c r="DY185" t="s">
        <v>209</v>
      </c>
      <c r="DZ185" t="s">
        <v>4941</v>
      </c>
    </row>
    <row r="186" spans="1:158">
      <c r="A186" t="s">
        <v>506</v>
      </c>
      <c r="B186" t="s">
        <v>507</v>
      </c>
      <c r="C186" t="s">
        <v>267</v>
      </c>
      <c r="D186" t="s">
        <v>508</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3800</v>
      </c>
      <c r="BE186" t="s">
        <v>4953</v>
      </c>
      <c r="BF186" t="s">
        <v>4954</v>
      </c>
      <c r="BG186">
        <v>47</v>
      </c>
      <c r="BI186">
        <v>2003</v>
      </c>
      <c r="BJ186">
        <v>19</v>
      </c>
      <c r="BL186">
        <v>52</v>
      </c>
      <c r="BN186" t="s">
        <v>174</v>
      </c>
      <c r="BO186" t="s">
        <v>4955</v>
      </c>
      <c r="BP186" t="s">
        <v>4955</v>
      </c>
      <c r="BQ186" t="s">
        <v>4956</v>
      </c>
      <c r="BR186">
        <v>67</v>
      </c>
      <c r="BT186">
        <v>2005</v>
      </c>
      <c r="BU186">
        <v>31</v>
      </c>
      <c r="BV186" t="s">
        <v>3298</v>
      </c>
      <c r="BW186">
        <v>53</v>
      </c>
      <c r="BX186" t="s">
        <v>4957</v>
      </c>
      <c r="BY186" t="s">
        <v>174</v>
      </c>
      <c r="BZ186" t="s">
        <v>4958</v>
      </c>
      <c r="CA186" t="s">
        <v>4959</v>
      </c>
      <c r="CB186" t="s">
        <v>4960</v>
      </c>
      <c r="CC186">
        <v>60</v>
      </c>
      <c r="CE186">
        <v>2007</v>
      </c>
      <c r="CF186" t="s">
        <v>174</v>
      </c>
      <c r="CG186" t="s">
        <v>2358</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818</v>
      </c>
      <c r="DW186" t="s">
        <v>246</v>
      </c>
      <c r="DX186" t="s">
        <v>2205</v>
      </c>
      <c r="DY186" t="s">
        <v>209</v>
      </c>
      <c r="DZ186" t="s">
        <v>4973</v>
      </c>
      <c r="EA186" t="s">
        <v>4974</v>
      </c>
      <c r="EB186" t="s">
        <v>2760</v>
      </c>
      <c r="EC186" t="s">
        <v>818</v>
      </c>
      <c r="ED186" t="s">
        <v>207</v>
      </c>
      <c r="EE186" t="s">
        <v>3755</v>
      </c>
      <c r="EF186" t="s">
        <v>2205</v>
      </c>
      <c r="EG186" t="s">
        <v>3195</v>
      </c>
      <c r="EH186" t="s">
        <v>4975</v>
      </c>
      <c r="EI186" t="s">
        <v>4976</v>
      </c>
      <c r="EJ186" t="s">
        <v>818</v>
      </c>
      <c r="EK186" t="s">
        <v>207</v>
      </c>
      <c r="EL186" t="s">
        <v>4977</v>
      </c>
      <c r="EM186" t="s">
        <v>3755</v>
      </c>
      <c r="EN186" t="s">
        <v>574</v>
      </c>
    </row>
    <row r="187" spans="1:158">
      <c r="A187" t="s">
        <v>470</v>
      </c>
      <c r="B187" t="s">
        <v>211</v>
      </c>
      <c r="C187" t="s">
        <v>471</v>
      </c>
      <c r="D187" t="s">
        <v>472</v>
      </c>
      <c r="E187" t="s">
        <v>4978</v>
      </c>
      <c r="F187" t="s">
        <v>4979</v>
      </c>
      <c r="G187">
        <v>9921239269</v>
      </c>
      <c r="H187" t="s">
        <v>164</v>
      </c>
      <c r="I187" t="s">
        <v>4980</v>
      </c>
      <c r="J187" t="s">
        <v>166</v>
      </c>
      <c r="K187" t="s">
        <v>2377</v>
      </c>
      <c r="L187" t="s">
        <v>4981</v>
      </c>
      <c r="M187" t="s">
        <v>4982</v>
      </c>
      <c r="N187" t="s">
        <v>174</v>
      </c>
      <c r="O187" t="s">
        <v>4983</v>
      </c>
      <c r="P187" t="s">
        <v>4984</v>
      </c>
      <c r="AI187" t="s">
        <v>4985</v>
      </c>
      <c r="AJ187" t="s">
        <v>4986</v>
      </c>
      <c r="AK187" t="s">
        <v>4987</v>
      </c>
      <c r="AL187">
        <v>70.26</v>
      </c>
      <c r="AN187">
        <v>2003</v>
      </c>
      <c r="AO187" t="s">
        <v>170</v>
      </c>
      <c r="AV187" t="s">
        <v>174</v>
      </c>
      <c r="AW187" t="s">
        <v>485</v>
      </c>
      <c r="AX187" t="s">
        <v>4988</v>
      </c>
      <c r="AY187" t="s">
        <v>485</v>
      </c>
      <c r="AZ187">
        <v>75.85</v>
      </c>
      <c r="BB187">
        <v>2006</v>
      </c>
      <c r="BC187" t="s">
        <v>174</v>
      </c>
      <c r="BD187" t="s">
        <v>4117</v>
      </c>
      <c r="BE187" t="s">
        <v>4989</v>
      </c>
      <c r="BF187" t="s">
        <v>485</v>
      </c>
      <c r="BG187">
        <v>73.93</v>
      </c>
      <c r="BI187">
        <v>2009</v>
      </c>
      <c r="BJ187">
        <v>2</v>
      </c>
      <c r="BL187">
        <v>9</v>
      </c>
      <c r="BN187" t="s">
        <v>174</v>
      </c>
      <c r="BO187" t="s">
        <v>4117</v>
      </c>
      <c r="BP187" t="s">
        <v>4989</v>
      </c>
      <c r="BQ187" t="s">
        <v>3979</v>
      </c>
      <c r="BR187">
        <v>8.53</v>
      </c>
      <c r="BS187">
        <v>8.53</v>
      </c>
      <c r="BT187">
        <v>2013</v>
      </c>
      <c r="BU187">
        <v>12</v>
      </c>
      <c r="BW187">
        <v>9</v>
      </c>
      <c r="BY187" t="s">
        <v>170</v>
      </c>
      <c r="CF187" t="s">
        <v>174</v>
      </c>
      <c r="CG187" t="s">
        <v>485</v>
      </c>
      <c r="CH187" t="s">
        <v>4990</v>
      </c>
      <c r="CI187" t="s">
        <v>193</v>
      </c>
      <c r="CJ187">
        <v>2024</v>
      </c>
      <c r="CL187" t="s">
        <v>170</v>
      </c>
      <c r="CN187" t="s">
        <v>174</v>
      </c>
      <c r="CO187" t="s">
        <v>4991</v>
      </c>
      <c r="CP187" t="s">
        <v>4992</v>
      </c>
      <c r="CQ187" t="s">
        <v>174</v>
      </c>
      <c r="CR187" t="s">
        <v>677</v>
      </c>
      <c r="CS187" t="s">
        <v>676</v>
      </c>
      <c r="CU187" t="s">
        <v>4993</v>
      </c>
      <c r="CV187" t="s">
        <v>170</v>
      </c>
      <c r="CW187" t="s">
        <v>4994</v>
      </c>
      <c r="CX187" t="s">
        <v>193</v>
      </c>
      <c r="CY187">
        <v>2024</v>
      </c>
      <c r="CZ187" t="s">
        <v>170</v>
      </c>
      <c r="DB187" t="s">
        <v>4995</v>
      </c>
      <c r="DC187" t="s">
        <v>4996</v>
      </c>
      <c r="DD187" t="s">
        <v>174</v>
      </c>
      <c r="DE187" t="s">
        <v>4997</v>
      </c>
      <c r="DF187" t="s">
        <v>174</v>
      </c>
      <c r="DG187">
        <v>10</v>
      </c>
      <c r="DH187" t="s">
        <v>4998</v>
      </c>
      <c r="DI187" t="s">
        <v>678</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818</v>
      </c>
      <c r="DW187" t="s">
        <v>207</v>
      </c>
      <c r="DX187" t="s">
        <v>5004</v>
      </c>
      <c r="DY187" t="s">
        <v>2197</v>
      </c>
      <c r="DZ187" t="s">
        <v>419</v>
      </c>
      <c r="EA187" t="s">
        <v>5005</v>
      </c>
      <c r="EB187" t="s">
        <v>211</v>
      </c>
      <c r="EC187" t="s">
        <v>818</v>
      </c>
      <c r="ED187" t="s">
        <v>246</v>
      </c>
      <c r="EE187" t="s">
        <v>2197</v>
      </c>
      <c r="EF187" t="s">
        <v>209</v>
      </c>
      <c r="EG187" t="s">
        <v>5006</v>
      </c>
    </row>
    <row r="188" spans="1:158">
      <c r="A188" t="s">
        <v>584</v>
      </c>
      <c r="B188" t="s">
        <v>211</v>
      </c>
      <c r="C188" t="s">
        <v>471</v>
      </c>
      <c r="D188" t="s">
        <v>585</v>
      </c>
      <c r="E188" t="s">
        <v>4978</v>
      </c>
      <c r="F188" t="s">
        <v>4979</v>
      </c>
      <c r="G188">
        <v>9921239269</v>
      </c>
      <c r="H188" t="s">
        <v>164</v>
      </c>
      <c r="I188" t="s">
        <v>4980</v>
      </c>
      <c r="J188" t="s">
        <v>166</v>
      </c>
      <c r="K188" t="s">
        <v>2377</v>
      </c>
      <c r="L188" t="s">
        <v>4981</v>
      </c>
      <c r="M188" t="s">
        <v>4982</v>
      </c>
      <c r="N188" t="s">
        <v>174</v>
      </c>
      <c r="O188" t="s">
        <v>4983</v>
      </c>
      <c r="P188" t="s">
        <v>4984</v>
      </c>
      <c r="AI188" t="s">
        <v>4985</v>
      </c>
      <c r="AJ188" t="s">
        <v>4986</v>
      </c>
      <c r="AK188" t="s">
        <v>4987</v>
      </c>
      <c r="AL188">
        <v>70.26</v>
      </c>
      <c r="AN188">
        <v>2003</v>
      </c>
      <c r="AO188" t="s">
        <v>170</v>
      </c>
      <c r="AV188" t="s">
        <v>174</v>
      </c>
      <c r="AW188" t="s">
        <v>485</v>
      </c>
      <c r="AX188" t="s">
        <v>4988</v>
      </c>
      <c r="AY188" t="s">
        <v>485</v>
      </c>
      <c r="AZ188">
        <v>75.85</v>
      </c>
      <c r="BB188">
        <v>2006</v>
      </c>
      <c r="BC188" t="s">
        <v>174</v>
      </c>
      <c r="BD188" t="s">
        <v>4117</v>
      </c>
      <c r="BE188" t="s">
        <v>4989</v>
      </c>
      <c r="BF188" t="s">
        <v>485</v>
      </c>
      <c r="BG188">
        <v>73.93</v>
      </c>
      <c r="BI188">
        <v>2009</v>
      </c>
      <c r="BJ188">
        <v>2</v>
      </c>
      <c r="BL188">
        <v>9</v>
      </c>
      <c r="BN188" t="s">
        <v>174</v>
      </c>
      <c r="BO188" t="s">
        <v>4117</v>
      </c>
      <c r="BP188" t="s">
        <v>4989</v>
      </c>
      <c r="BQ188" t="s">
        <v>3979</v>
      </c>
      <c r="BR188">
        <v>8.53</v>
      </c>
      <c r="BS188">
        <v>8.53</v>
      </c>
      <c r="BT188">
        <v>2013</v>
      </c>
      <c r="BU188">
        <v>12</v>
      </c>
      <c r="BW188">
        <v>9</v>
      </c>
      <c r="BY188" t="s">
        <v>170</v>
      </c>
      <c r="CF188" t="s">
        <v>174</v>
      </c>
      <c r="CG188" t="s">
        <v>485</v>
      </c>
      <c r="CH188" t="s">
        <v>4990</v>
      </c>
      <c r="CI188" t="s">
        <v>193</v>
      </c>
      <c r="CJ188">
        <v>2024</v>
      </c>
      <c r="CL188" t="s">
        <v>170</v>
      </c>
      <c r="CN188" t="s">
        <v>174</v>
      </c>
      <c r="CO188" t="s">
        <v>4991</v>
      </c>
      <c r="CP188" t="s">
        <v>4992</v>
      </c>
      <c r="CQ188" t="s">
        <v>174</v>
      </c>
      <c r="CR188" t="s">
        <v>677</v>
      </c>
      <c r="CS188" t="s">
        <v>676</v>
      </c>
      <c r="CU188" t="s">
        <v>4993</v>
      </c>
      <c r="CV188" t="s">
        <v>170</v>
      </c>
      <c r="CW188" t="s">
        <v>4994</v>
      </c>
      <c r="CX188" t="s">
        <v>193</v>
      </c>
      <c r="CY188">
        <v>2024</v>
      </c>
      <c r="CZ188" t="s">
        <v>170</v>
      </c>
      <c r="DB188" t="s">
        <v>4995</v>
      </c>
      <c r="DC188" t="s">
        <v>4996</v>
      </c>
      <c r="DD188" t="s">
        <v>174</v>
      </c>
      <c r="DE188" t="s">
        <v>4997</v>
      </c>
      <c r="DF188" t="s">
        <v>174</v>
      </c>
      <c r="DG188">
        <v>10</v>
      </c>
      <c r="DH188" t="s">
        <v>4998</v>
      </c>
      <c r="DI188" t="s">
        <v>678</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818</v>
      </c>
      <c r="DW188" t="s">
        <v>207</v>
      </c>
      <c r="DX188" t="s">
        <v>5004</v>
      </c>
      <c r="DY188" t="s">
        <v>2197</v>
      </c>
      <c r="DZ188" t="s">
        <v>419</v>
      </c>
      <c r="EA188" t="s">
        <v>5005</v>
      </c>
      <c r="EB188" t="s">
        <v>211</v>
      </c>
      <c r="EC188" t="s">
        <v>818</v>
      </c>
      <c r="ED188" t="s">
        <v>246</v>
      </c>
      <c r="EE188" t="s">
        <v>2197</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2377</v>
      </c>
      <c r="L189" t="s">
        <v>4981</v>
      </c>
      <c r="M189" t="s">
        <v>4982</v>
      </c>
      <c r="N189" t="s">
        <v>174</v>
      </c>
      <c r="O189" t="s">
        <v>4983</v>
      </c>
      <c r="P189" t="s">
        <v>4984</v>
      </c>
      <c r="AI189" t="s">
        <v>4985</v>
      </c>
      <c r="AJ189" t="s">
        <v>4986</v>
      </c>
      <c r="AK189" t="s">
        <v>4987</v>
      </c>
      <c r="AL189">
        <v>70.26</v>
      </c>
      <c r="AN189">
        <v>2003</v>
      </c>
      <c r="AO189" t="s">
        <v>170</v>
      </c>
      <c r="AV189" t="s">
        <v>174</v>
      </c>
      <c r="AW189" t="s">
        <v>485</v>
      </c>
      <c r="AX189" t="s">
        <v>4988</v>
      </c>
      <c r="AY189" t="s">
        <v>485</v>
      </c>
      <c r="AZ189">
        <v>75.85</v>
      </c>
      <c r="BB189">
        <v>2006</v>
      </c>
      <c r="BC189" t="s">
        <v>174</v>
      </c>
      <c r="BD189" t="s">
        <v>4117</v>
      </c>
      <c r="BE189" t="s">
        <v>4989</v>
      </c>
      <c r="BF189" t="s">
        <v>485</v>
      </c>
      <c r="BG189">
        <v>73.93</v>
      </c>
      <c r="BI189">
        <v>2009</v>
      </c>
      <c r="BJ189">
        <v>2</v>
      </c>
      <c r="BL189">
        <v>9</v>
      </c>
      <c r="BN189" t="s">
        <v>174</v>
      </c>
      <c r="BO189" t="s">
        <v>4117</v>
      </c>
      <c r="BP189" t="s">
        <v>4989</v>
      </c>
      <c r="BQ189" t="s">
        <v>3979</v>
      </c>
      <c r="BR189">
        <v>8.53</v>
      </c>
      <c r="BS189">
        <v>8.53</v>
      </c>
      <c r="BT189">
        <v>2013</v>
      </c>
      <c r="BU189">
        <v>12</v>
      </c>
      <c r="BW189">
        <v>9</v>
      </c>
      <c r="BY189" t="s">
        <v>170</v>
      </c>
      <c r="CF189" t="s">
        <v>174</v>
      </c>
      <c r="CG189" t="s">
        <v>485</v>
      </c>
      <c r="CH189" t="s">
        <v>4990</v>
      </c>
      <c r="CI189" t="s">
        <v>193</v>
      </c>
      <c r="CJ189">
        <v>2024</v>
      </c>
      <c r="CL189" t="s">
        <v>170</v>
      </c>
      <c r="CN189" t="s">
        <v>174</v>
      </c>
      <c r="CO189" t="s">
        <v>4991</v>
      </c>
      <c r="CP189" t="s">
        <v>4992</v>
      </c>
      <c r="CQ189" t="s">
        <v>174</v>
      </c>
      <c r="CR189" t="s">
        <v>677</v>
      </c>
      <c r="CS189" t="s">
        <v>676</v>
      </c>
      <c r="CU189" t="s">
        <v>4993</v>
      </c>
      <c r="CV189" t="s">
        <v>170</v>
      </c>
      <c r="CW189" t="s">
        <v>4994</v>
      </c>
      <c r="CX189" t="s">
        <v>193</v>
      </c>
      <c r="CY189">
        <v>2024</v>
      </c>
      <c r="CZ189" t="s">
        <v>170</v>
      </c>
      <c r="DB189" t="s">
        <v>4995</v>
      </c>
      <c r="DC189" t="s">
        <v>4996</v>
      </c>
      <c r="DD189" t="s">
        <v>174</v>
      </c>
      <c r="DE189" t="s">
        <v>4997</v>
      </c>
      <c r="DF189" t="s">
        <v>174</v>
      </c>
      <c r="DG189">
        <v>10</v>
      </c>
      <c r="DH189" t="s">
        <v>4998</v>
      </c>
      <c r="DI189" t="s">
        <v>678</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818</v>
      </c>
      <c r="DW189" t="s">
        <v>207</v>
      </c>
      <c r="DX189" t="s">
        <v>5004</v>
      </c>
      <c r="DY189" t="s">
        <v>2197</v>
      </c>
      <c r="DZ189" t="s">
        <v>419</v>
      </c>
      <c r="EA189" t="s">
        <v>5005</v>
      </c>
      <c r="EB189" t="s">
        <v>211</v>
      </c>
      <c r="EC189" t="s">
        <v>818</v>
      </c>
      <c r="ED189" t="s">
        <v>246</v>
      </c>
      <c r="EE189" t="s">
        <v>2197</v>
      </c>
      <c r="EF189" t="s">
        <v>209</v>
      </c>
      <c r="EG189" t="s">
        <v>5006</v>
      </c>
    </row>
    <row r="190" spans="1:158">
      <c r="A190" t="s">
        <v>1470</v>
      </c>
      <c r="B190" t="s">
        <v>507</v>
      </c>
      <c r="C190" t="s">
        <v>212</v>
      </c>
      <c r="D190" t="s">
        <v>1471</v>
      </c>
      <c r="E190" t="s">
        <v>4978</v>
      </c>
      <c r="F190" t="s">
        <v>4979</v>
      </c>
      <c r="G190">
        <v>9921239269</v>
      </c>
      <c r="H190" t="s">
        <v>164</v>
      </c>
      <c r="I190" t="s">
        <v>4980</v>
      </c>
      <c r="J190" t="s">
        <v>166</v>
      </c>
      <c r="K190" t="s">
        <v>2377</v>
      </c>
      <c r="L190" t="s">
        <v>4981</v>
      </c>
      <c r="M190" t="s">
        <v>4982</v>
      </c>
      <c r="N190" t="s">
        <v>174</v>
      </c>
      <c r="O190" t="s">
        <v>4983</v>
      </c>
      <c r="P190" t="s">
        <v>4984</v>
      </c>
      <c r="AI190" t="s">
        <v>4985</v>
      </c>
      <c r="AJ190" t="s">
        <v>4986</v>
      </c>
      <c r="AK190" t="s">
        <v>4987</v>
      </c>
      <c r="AL190">
        <v>70.26</v>
      </c>
      <c r="AN190">
        <v>2003</v>
      </c>
      <c r="AO190" t="s">
        <v>170</v>
      </c>
      <c r="AV190" t="s">
        <v>174</v>
      </c>
      <c r="AW190" t="s">
        <v>485</v>
      </c>
      <c r="AX190" t="s">
        <v>4988</v>
      </c>
      <c r="AY190" t="s">
        <v>485</v>
      </c>
      <c r="AZ190">
        <v>75.85</v>
      </c>
      <c r="BB190">
        <v>2006</v>
      </c>
      <c r="BC190" t="s">
        <v>174</v>
      </c>
      <c r="BD190" t="s">
        <v>4117</v>
      </c>
      <c r="BE190" t="s">
        <v>4989</v>
      </c>
      <c r="BF190" t="s">
        <v>485</v>
      </c>
      <c r="BG190">
        <v>73.93</v>
      </c>
      <c r="BI190">
        <v>2009</v>
      </c>
      <c r="BJ190">
        <v>2</v>
      </c>
      <c r="BL190">
        <v>9</v>
      </c>
      <c r="BN190" t="s">
        <v>174</v>
      </c>
      <c r="BO190" t="s">
        <v>4117</v>
      </c>
      <c r="BP190" t="s">
        <v>4989</v>
      </c>
      <c r="BQ190" t="s">
        <v>3979</v>
      </c>
      <c r="BR190">
        <v>8.53</v>
      </c>
      <c r="BS190">
        <v>8.53</v>
      </c>
      <c r="BT190">
        <v>2013</v>
      </c>
      <c r="BU190">
        <v>12</v>
      </c>
      <c r="BW190">
        <v>9</v>
      </c>
      <c r="BY190" t="s">
        <v>170</v>
      </c>
      <c r="CF190" t="s">
        <v>174</v>
      </c>
      <c r="CG190" t="s">
        <v>485</v>
      </c>
      <c r="CH190" t="s">
        <v>4990</v>
      </c>
      <c r="CI190" t="s">
        <v>193</v>
      </c>
      <c r="CJ190">
        <v>2024</v>
      </c>
      <c r="CL190" t="s">
        <v>170</v>
      </c>
      <c r="CN190" t="s">
        <v>174</v>
      </c>
      <c r="CO190" t="s">
        <v>4991</v>
      </c>
      <c r="CP190" t="s">
        <v>4992</v>
      </c>
      <c r="CQ190" t="s">
        <v>174</v>
      </c>
      <c r="CR190" t="s">
        <v>677</v>
      </c>
      <c r="CS190" t="s">
        <v>676</v>
      </c>
      <c r="CU190" t="s">
        <v>4993</v>
      </c>
      <c r="CV190" t="s">
        <v>170</v>
      </c>
      <c r="CW190" t="s">
        <v>4994</v>
      </c>
      <c r="CX190" t="s">
        <v>193</v>
      </c>
      <c r="CY190">
        <v>2024</v>
      </c>
      <c r="CZ190" t="s">
        <v>170</v>
      </c>
      <c r="DB190" t="s">
        <v>4995</v>
      </c>
      <c r="DC190" t="s">
        <v>4996</v>
      </c>
      <c r="DD190" t="s">
        <v>174</v>
      </c>
      <c r="DE190" t="s">
        <v>4997</v>
      </c>
      <c r="DF190" t="s">
        <v>174</v>
      </c>
      <c r="DG190">
        <v>10</v>
      </c>
      <c r="DH190" t="s">
        <v>4998</v>
      </c>
      <c r="DI190" t="s">
        <v>678</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818</v>
      </c>
      <c r="DW190" t="s">
        <v>207</v>
      </c>
      <c r="DX190" t="s">
        <v>5004</v>
      </c>
      <c r="DY190" t="s">
        <v>2197</v>
      </c>
      <c r="DZ190" t="s">
        <v>419</v>
      </c>
      <c r="EA190" t="s">
        <v>5005</v>
      </c>
      <c r="EB190" t="s">
        <v>211</v>
      </c>
      <c r="EC190" t="s">
        <v>818</v>
      </c>
      <c r="ED190" t="s">
        <v>246</v>
      </c>
      <c r="EE190" t="s">
        <v>2197</v>
      </c>
      <c r="EF190" t="s">
        <v>209</v>
      </c>
      <c r="EG190" t="s">
        <v>5006</v>
      </c>
    </row>
    <row r="191" spans="1:158">
      <c r="A191" t="s">
        <v>1470</v>
      </c>
      <c r="B191" t="s">
        <v>507</v>
      </c>
      <c r="C191" t="s">
        <v>212</v>
      </c>
      <c r="D191" t="s">
        <v>1471</v>
      </c>
      <c r="E191" t="s">
        <v>5009</v>
      </c>
      <c r="F191" t="s">
        <v>5010</v>
      </c>
      <c r="G191">
        <v>9422417577</v>
      </c>
      <c r="H191" t="s">
        <v>164</v>
      </c>
      <c r="I191" t="s">
        <v>5011</v>
      </c>
      <c r="J191" t="s">
        <v>166</v>
      </c>
      <c r="K191" t="s">
        <v>797</v>
      </c>
      <c r="L191" t="s">
        <v>5012</v>
      </c>
      <c r="M191" t="s">
        <v>5013</v>
      </c>
      <c r="N191" t="s">
        <v>170</v>
      </c>
      <c r="AI191" t="s">
        <v>5014</v>
      </c>
      <c r="AJ191" t="s">
        <v>5015</v>
      </c>
      <c r="AK191" t="s">
        <v>442</v>
      </c>
      <c r="AL191">
        <v>79.8</v>
      </c>
      <c r="AN191">
        <v>1999</v>
      </c>
      <c r="AO191" t="s">
        <v>174</v>
      </c>
      <c r="AP191" t="s">
        <v>5016</v>
      </c>
      <c r="AQ191" t="s">
        <v>5017</v>
      </c>
      <c r="AR191" t="s">
        <v>438</v>
      </c>
      <c r="AS191">
        <v>76.5</v>
      </c>
      <c r="AU191">
        <v>2001</v>
      </c>
      <c r="AV191" t="s">
        <v>170</v>
      </c>
      <c r="BC191" t="s">
        <v>174</v>
      </c>
      <c r="BD191" t="s">
        <v>3883</v>
      </c>
      <c r="BE191" t="s">
        <v>5018</v>
      </c>
      <c r="BF191" t="s">
        <v>485</v>
      </c>
      <c r="BG191">
        <v>62.5</v>
      </c>
      <c r="BI191">
        <v>2005</v>
      </c>
      <c r="BJ191">
        <v>2</v>
      </c>
      <c r="BL191">
        <v>9</v>
      </c>
      <c r="BN191" t="s">
        <v>174</v>
      </c>
      <c r="BO191" t="s">
        <v>1908</v>
      </c>
      <c r="BP191" t="s">
        <v>566</v>
      </c>
      <c r="BQ191" t="s">
        <v>5019</v>
      </c>
      <c r="BR191">
        <v>82</v>
      </c>
      <c r="BS191">
        <v>8.7</v>
      </c>
      <c r="BT191">
        <v>2009</v>
      </c>
      <c r="BU191">
        <v>12</v>
      </c>
      <c r="BW191">
        <v>15</v>
      </c>
      <c r="BY191" t="s">
        <v>170</v>
      </c>
      <c r="CF191" t="s">
        <v>174</v>
      </c>
      <c r="CG191" t="s">
        <v>5020</v>
      </c>
      <c r="CH191" t="s">
        <v>566</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2676</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507</v>
      </c>
      <c r="DV191" t="s">
        <v>5017</v>
      </c>
      <c r="DW191" t="s">
        <v>246</v>
      </c>
      <c r="DX191" t="s">
        <v>2134</v>
      </c>
      <c r="DY191" t="s">
        <v>209</v>
      </c>
      <c r="DZ191" t="s">
        <v>3225</v>
      </c>
      <c r="EA191" t="s">
        <v>5037</v>
      </c>
      <c r="EB191" t="s">
        <v>5038</v>
      </c>
      <c r="EC191" t="s">
        <v>818</v>
      </c>
      <c r="ED191" t="s">
        <v>207</v>
      </c>
      <c r="EE191" t="s">
        <v>4600</v>
      </c>
      <c r="EF191" t="s">
        <v>5039</v>
      </c>
      <c r="EG191" t="s">
        <v>2926</v>
      </c>
      <c r="EH191" t="s">
        <v>5040</v>
      </c>
      <c r="EI191" t="s">
        <v>5041</v>
      </c>
      <c r="EJ191" t="s">
        <v>818</v>
      </c>
      <c r="EK191" t="s">
        <v>207</v>
      </c>
      <c r="EL191" t="s">
        <v>2206</v>
      </c>
      <c r="EM191" t="s">
        <v>5042</v>
      </c>
      <c r="EN191" t="s">
        <v>501</v>
      </c>
    </row>
    <row r="192" spans="1:158">
      <c r="A192" t="s">
        <v>1062</v>
      </c>
      <c r="B192" t="s">
        <v>507</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677</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3511</v>
      </c>
      <c r="DT192" t="s">
        <v>5070</v>
      </c>
      <c r="DU192" t="s">
        <v>2684</v>
      </c>
      <c r="DV192" t="s">
        <v>5071</v>
      </c>
      <c r="DW192" t="s">
        <v>246</v>
      </c>
      <c r="DX192" t="s">
        <v>2373</v>
      </c>
      <c r="DY192" t="s">
        <v>209</v>
      </c>
      <c r="DZ192" t="s">
        <v>2131</v>
      </c>
      <c r="EA192" t="s">
        <v>5072</v>
      </c>
      <c r="EB192" t="s">
        <v>255</v>
      </c>
      <c r="EC192" t="s">
        <v>5071</v>
      </c>
      <c r="ED192" t="s">
        <v>246</v>
      </c>
      <c r="EE192" t="s">
        <v>1024</v>
      </c>
      <c r="EF192" t="s">
        <v>2373</v>
      </c>
      <c r="EG192" t="s">
        <v>1494</v>
      </c>
    </row>
    <row r="193" spans="1:158">
      <c r="A193" t="s">
        <v>793</v>
      </c>
      <c r="B193" t="s">
        <v>211</v>
      </c>
      <c r="C193" t="s">
        <v>267</v>
      </c>
      <c r="D193" t="s">
        <v>508</v>
      </c>
      <c r="E193" t="s">
        <v>5073</v>
      </c>
      <c r="F193" t="s">
        <v>5074</v>
      </c>
      <c r="G193">
        <v>8329764547</v>
      </c>
      <c r="H193" t="s">
        <v>271</v>
      </c>
      <c r="I193" t="s">
        <v>5075</v>
      </c>
      <c r="J193" t="s">
        <v>166</v>
      </c>
      <c r="K193" t="s">
        <v>5076</v>
      </c>
      <c r="L193" t="s">
        <v>5077</v>
      </c>
      <c r="M193" t="s">
        <v>5078</v>
      </c>
      <c r="N193" t="s">
        <v>170</v>
      </c>
      <c r="AI193" t="s">
        <v>5079</v>
      </c>
      <c r="AJ193" t="s">
        <v>548</v>
      </c>
      <c r="AK193" t="s">
        <v>1514</v>
      </c>
      <c r="AL193">
        <v>60</v>
      </c>
      <c r="AN193">
        <v>2001</v>
      </c>
      <c r="AO193" t="s">
        <v>170</v>
      </c>
      <c r="AV193" t="s">
        <v>170</v>
      </c>
      <c r="BC193" t="s">
        <v>170</v>
      </c>
      <c r="BK193" t="s">
        <v>2333</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2452</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422</v>
      </c>
      <c r="DY193" t="s">
        <v>209</v>
      </c>
      <c r="DZ193" t="s">
        <v>898</v>
      </c>
    </row>
    <row r="194" spans="1:158">
      <c r="A194" t="s">
        <v>210</v>
      </c>
      <c r="B194" t="s">
        <v>211</v>
      </c>
      <c r="C194" t="s">
        <v>212</v>
      </c>
      <c r="D194" t="s">
        <v>213</v>
      </c>
      <c r="E194" t="s">
        <v>5101</v>
      </c>
      <c r="F194" t="s">
        <v>5102</v>
      </c>
      <c r="G194">
        <v>7667869704</v>
      </c>
      <c r="H194" t="s">
        <v>164</v>
      </c>
      <c r="I194" t="s">
        <v>5103</v>
      </c>
      <c r="J194" t="s">
        <v>217</v>
      </c>
      <c r="K194" t="s">
        <v>797</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979</v>
      </c>
      <c r="BF194" t="s">
        <v>485</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797</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442</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2626</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2245</v>
      </c>
      <c r="DU195" t="s">
        <v>507</v>
      </c>
      <c r="DV195" t="s">
        <v>818</v>
      </c>
      <c r="DW195" t="s">
        <v>246</v>
      </c>
      <c r="DX195" t="s">
        <v>505</v>
      </c>
      <c r="DY195" t="s">
        <v>209</v>
      </c>
      <c r="DZ195" t="s">
        <v>691</v>
      </c>
      <c r="EA195" t="s">
        <v>5149</v>
      </c>
      <c r="EB195" t="s">
        <v>507</v>
      </c>
      <c r="EC195" t="s">
        <v>5150</v>
      </c>
      <c r="ED195" t="s">
        <v>246</v>
      </c>
      <c r="EE195" t="s">
        <v>5151</v>
      </c>
      <c r="EF195" t="s">
        <v>2857</v>
      </c>
      <c r="EG195" t="s">
        <v>3444</v>
      </c>
      <c r="EH195" t="s">
        <v>5129</v>
      </c>
      <c r="EI195" t="s">
        <v>351</v>
      </c>
      <c r="EJ195" t="s">
        <v>5152</v>
      </c>
      <c r="EK195" t="s">
        <v>246</v>
      </c>
      <c r="EL195" t="s">
        <v>5153</v>
      </c>
      <c r="EM195" t="s">
        <v>5151</v>
      </c>
      <c r="EN195" t="s">
        <v>816</v>
      </c>
    </row>
    <row r="196" spans="1:158">
      <c r="A196" t="s">
        <v>356</v>
      </c>
      <c r="B196" t="s">
        <v>211</v>
      </c>
      <c r="C196" t="s">
        <v>267</v>
      </c>
      <c r="D196" t="s">
        <v>357</v>
      </c>
      <c r="E196" t="s">
        <v>5154</v>
      </c>
      <c r="F196" t="s">
        <v>5155</v>
      </c>
      <c r="G196">
        <v>9763235691</v>
      </c>
      <c r="H196" t="s">
        <v>164</v>
      </c>
      <c r="I196" t="s">
        <v>5156</v>
      </c>
      <c r="J196" t="s">
        <v>217</v>
      </c>
      <c r="K196" t="s">
        <v>2377</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2874</v>
      </c>
      <c r="AY196" t="s">
        <v>5165</v>
      </c>
      <c r="BC196" t="s">
        <v>174</v>
      </c>
      <c r="BD196" t="s">
        <v>5166</v>
      </c>
      <c r="BE196" t="s">
        <v>5167</v>
      </c>
      <c r="BF196" t="s">
        <v>5168</v>
      </c>
      <c r="BG196">
        <v>58.33</v>
      </c>
      <c r="BI196">
        <v>2008</v>
      </c>
      <c r="BJ196">
        <v>19</v>
      </c>
      <c r="BK196" t="s">
        <v>1363</v>
      </c>
      <c r="BL196">
        <v>17</v>
      </c>
      <c r="BN196" t="s">
        <v>174</v>
      </c>
      <c r="BO196" t="s">
        <v>4933</v>
      </c>
      <c r="BP196" t="s">
        <v>5169</v>
      </c>
      <c r="BQ196" t="s">
        <v>5170</v>
      </c>
      <c r="BR196">
        <v>63.31</v>
      </c>
      <c r="BT196">
        <v>2013</v>
      </c>
      <c r="BU196">
        <v>31</v>
      </c>
      <c r="BV196" t="s">
        <v>3021</v>
      </c>
      <c r="BW196">
        <v>17</v>
      </c>
      <c r="BY196" t="s">
        <v>174</v>
      </c>
      <c r="BZ196" t="s">
        <v>4933</v>
      </c>
      <c r="CA196" t="s">
        <v>3244</v>
      </c>
      <c r="CB196" t="s">
        <v>5171</v>
      </c>
      <c r="CC196">
        <v>78</v>
      </c>
      <c r="CD196">
        <v>7.8</v>
      </c>
      <c r="CE196">
        <v>2026</v>
      </c>
      <c r="CF196" t="s">
        <v>170</v>
      </c>
      <c r="CL196" t="s">
        <v>174</v>
      </c>
      <c r="CM196" t="s">
        <v>5172</v>
      </c>
      <c r="CN196" t="s">
        <v>170</v>
      </c>
      <c r="CP196" t="s">
        <v>5173</v>
      </c>
      <c r="CQ196" t="s">
        <v>170</v>
      </c>
      <c r="CV196" t="s">
        <v>170</v>
      </c>
      <c r="CZ196" t="s">
        <v>170</v>
      </c>
      <c r="DB196" t="s">
        <v>1703</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5177</v>
      </c>
      <c r="DT196" t="s">
        <v>5178</v>
      </c>
      <c r="DU196" t="s">
        <v>1282</v>
      </c>
      <c r="DV196" t="s">
        <v>818</v>
      </c>
      <c r="DW196" t="s">
        <v>246</v>
      </c>
      <c r="DX196" t="s">
        <v>569</v>
      </c>
      <c r="DY196" t="s">
        <v>209</v>
      </c>
      <c r="DZ196" t="s">
        <v>5179</v>
      </c>
      <c r="EA196" t="s">
        <v>5180</v>
      </c>
      <c r="EB196" t="s">
        <v>5181</v>
      </c>
      <c r="EC196" t="s">
        <v>568</v>
      </c>
      <c r="ED196" t="s">
        <v>246</v>
      </c>
      <c r="EE196" t="s">
        <v>5182</v>
      </c>
      <c r="EF196" t="s">
        <v>1584</v>
      </c>
      <c r="EG196" t="s">
        <v>906</v>
      </c>
      <c r="EH196" t="s">
        <v>5183</v>
      </c>
      <c r="EI196" t="s">
        <v>1282</v>
      </c>
      <c r="EJ196" t="s">
        <v>4440</v>
      </c>
      <c r="EK196" t="s">
        <v>246</v>
      </c>
      <c r="EL196" t="s">
        <v>1024</v>
      </c>
      <c r="EM196" t="s">
        <v>3867</v>
      </c>
      <c r="EN196" t="s">
        <v>419</v>
      </c>
      <c r="EO196" t="s">
        <v>5184</v>
      </c>
      <c r="EP196" t="s">
        <v>5185</v>
      </c>
      <c r="EQ196" t="s">
        <v>5186</v>
      </c>
      <c r="ER196" t="s">
        <v>207</v>
      </c>
      <c r="ES196" t="s">
        <v>1022</v>
      </c>
      <c r="ET196" t="s">
        <v>5187</v>
      </c>
      <c r="EU196" t="s">
        <v>292</v>
      </c>
      <c r="EV196" t="s">
        <v>5188</v>
      </c>
      <c r="EW196" t="s">
        <v>5189</v>
      </c>
      <c r="EX196" t="s">
        <v>568</v>
      </c>
      <c r="EY196" t="s">
        <v>207</v>
      </c>
      <c r="EZ196" t="s">
        <v>4683</v>
      </c>
      <c r="FA196" t="s">
        <v>4441</v>
      </c>
      <c r="FB196" t="s">
        <v>248</v>
      </c>
    </row>
    <row r="197" spans="1:158">
      <c r="A197" t="s">
        <v>210</v>
      </c>
      <c r="B197" t="s">
        <v>211</v>
      </c>
      <c r="C197" t="s">
        <v>212</v>
      </c>
      <c r="D197" t="s">
        <v>213</v>
      </c>
      <c r="E197" t="s">
        <v>5190</v>
      </c>
      <c r="F197" t="s">
        <v>5191</v>
      </c>
      <c r="G197">
        <v>7057210311</v>
      </c>
      <c r="H197" t="s">
        <v>164</v>
      </c>
      <c r="I197" t="s">
        <v>5192</v>
      </c>
      <c r="J197" t="s">
        <v>217</v>
      </c>
      <c r="K197" t="s">
        <v>2377</v>
      </c>
      <c r="L197" t="s">
        <v>5193</v>
      </c>
      <c r="M197" t="s">
        <v>5194</v>
      </c>
      <c r="N197" t="s">
        <v>170</v>
      </c>
      <c r="AI197" t="s">
        <v>5195</v>
      </c>
      <c r="AJ197" t="s">
        <v>5196</v>
      </c>
      <c r="AK197" t="s">
        <v>5197</v>
      </c>
      <c r="AL197">
        <v>85.2</v>
      </c>
      <c r="AN197">
        <v>2015</v>
      </c>
      <c r="AO197" t="s">
        <v>170</v>
      </c>
      <c r="AV197" t="s">
        <v>174</v>
      </c>
      <c r="AW197" t="s">
        <v>5198</v>
      </c>
      <c r="AX197" t="s">
        <v>5199</v>
      </c>
      <c r="AY197" t="s">
        <v>485</v>
      </c>
      <c r="AZ197">
        <v>80.48</v>
      </c>
      <c r="BB197">
        <v>2018</v>
      </c>
      <c r="BC197" t="s">
        <v>174</v>
      </c>
      <c r="BD197" t="s">
        <v>440</v>
      </c>
      <c r="BE197" t="s">
        <v>5200</v>
      </c>
      <c r="BF197" t="s">
        <v>485</v>
      </c>
      <c r="BG197">
        <v>79.56</v>
      </c>
      <c r="BH197">
        <v>8.94</v>
      </c>
      <c r="BI197">
        <v>2021</v>
      </c>
      <c r="BJ197">
        <v>1</v>
      </c>
      <c r="BL197">
        <v>9</v>
      </c>
      <c r="BN197" t="s">
        <v>174</v>
      </c>
      <c r="BO197" t="s">
        <v>440</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2528</v>
      </c>
      <c r="DY197" t="s">
        <v>209</v>
      </c>
      <c r="DZ197" t="s">
        <v>942</v>
      </c>
      <c r="EA197" t="s">
        <v>5209</v>
      </c>
      <c r="EB197" t="s">
        <v>572</v>
      </c>
      <c r="EC197" t="s">
        <v>3989</v>
      </c>
      <c r="ED197" t="s">
        <v>246</v>
      </c>
      <c r="EE197" t="s">
        <v>1029</v>
      </c>
      <c r="EF197" t="s">
        <v>2757</v>
      </c>
      <c r="EG197" t="s">
        <v>248</v>
      </c>
      <c r="EH197" t="s">
        <v>5209</v>
      </c>
      <c r="EI197" t="s">
        <v>5210</v>
      </c>
      <c r="EJ197" t="s">
        <v>3989</v>
      </c>
      <c r="EK197" t="s">
        <v>246</v>
      </c>
      <c r="EL197" t="s">
        <v>1718</v>
      </c>
      <c r="EM197" t="s">
        <v>2373</v>
      </c>
      <c r="EN197" t="s">
        <v>574</v>
      </c>
    </row>
    <row r="198" spans="1:158">
      <c r="A198" t="s">
        <v>1136</v>
      </c>
      <c r="B198" t="s">
        <v>211</v>
      </c>
      <c r="C198" t="s">
        <v>1137</v>
      </c>
      <c r="D198" t="s">
        <v>1138</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1804</v>
      </c>
      <c r="DT198" t="s">
        <v>466</v>
      </c>
      <c r="DU198" t="s">
        <v>211</v>
      </c>
      <c r="DV198" t="s">
        <v>1001</v>
      </c>
      <c r="DW198" t="s">
        <v>246</v>
      </c>
      <c r="DX198" t="s">
        <v>418</v>
      </c>
      <c r="DY198" t="s">
        <v>209</v>
      </c>
      <c r="DZ198" t="s">
        <v>419</v>
      </c>
      <c r="EA198" t="s">
        <v>5244</v>
      </c>
      <c r="EB198" t="s">
        <v>5245</v>
      </c>
      <c r="EC198" t="s">
        <v>2891</v>
      </c>
      <c r="ED198" t="s">
        <v>207</v>
      </c>
      <c r="EE198" t="s">
        <v>983</v>
      </c>
      <c r="EF198" t="s">
        <v>423</v>
      </c>
      <c r="EG198" t="s">
        <v>821</v>
      </c>
      <c r="EH198" t="s">
        <v>5246</v>
      </c>
      <c r="EI198" t="s">
        <v>5247</v>
      </c>
      <c r="EJ198" t="s">
        <v>5248</v>
      </c>
      <c r="EK198" t="s">
        <v>207</v>
      </c>
      <c r="EL198" t="s">
        <v>1385</v>
      </c>
      <c r="EM198" t="s">
        <v>505</v>
      </c>
      <c r="EN198" t="s">
        <v>949</v>
      </c>
      <c r="EO198" t="s">
        <v>5249</v>
      </c>
      <c r="EP198" t="s">
        <v>5250</v>
      </c>
      <c r="EQ198" t="s">
        <v>5248</v>
      </c>
      <c r="ER198" t="s">
        <v>207</v>
      </c>
      <c r="ES198" t="s">
        <v>422</v>
      </c>
      <c r="ET198" t="s">
        <v>1321</v>
      </c>
      <c r="EU198" t="s">
        <v>265</v>
      </c>
      <c r="EV198" t="s">
        <v>5251</v>
      </c>
      <c r="EW198" t="s">
        <v>5252</v>
      </c>
      <c r="EX198" t="s">
        <v>5253</v>
      </c>
      <c r="EY198" t="s">
        <v>207</v>
      </c>
      <c r="EZ198" t="s">
        <v>2857</v>
      </c>
      <c r="FA198" t="s">
        <v>2853</v>
      </c>
      <c r="FB198" t="s">
        <v>469</v>
      </c>
    </row>
    <row r="199" spans="1:158">
      <c r="A199" t="s">
        <v>1347</v>
      </c>
      <c r="B199" t="s">
        <v>211</v>
      </c>
      <c r="C199" t="s">
        <v>267</v>
      </c>
      <c r="D199" t="s">
        <v>1348</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3021</v>
      </c>
      <c r="BW199">
        <v>53</v>
      </c>
      <c r="BX199" t="s">
        <v>5269</v>
      </c>
      <c r="BY199" t="s">
        <v>170</v>
      </c>
      <c r="CF199" t="s">
        <v>174</v>
      </c>
      <c r="CG199" t="s">
        <v>5270</v>
      </c>
      <c r="CH199" t="s">
        <v>5271</v>
      </c>
      <c r="CI199" t="s">
        <v>373</v>
      </c>
      <c r="CK199" t="s">
        <v>174</v>
      </c>
      <c r="CL199" t="s">
        <v>174</v>
      </c>
      <c r="CM199" t="s">
        <v>5272</v>
      </c>
      <c r="CN199" t="s">
        <v>174</v>
      </c>
      <c r="CO199" t="s">
        <v>5273</v>
      </c>
      <c r="CP199" t="s">
        <v>721</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2244</v>
      </c>
      <c r="DT199" t="s">
        <v>5271</v>
      </c>
      <c r="DU199" t="s">
        <v>952</v>
      </c>
      <c r="DV199" t="s">
        <v>1213</v>
      </c>
      <c r="DW199" t="s">
        <v>246</v>
      </c>
      <c r="DX199" t="s">
        <v>951</v>
      </c>
      <c r="DY199" t="s">
        <v>209</v>
      </c>
      <c r="DZ199" t="s">
        <v>2244</v>
      </c>
    </row>
    <row r="200" spans="1:158">
      <c r="A200" t="s">
        <v>1136</v>
      </c>
      <c r="B200" t="s">
        <v>211</v>
      </c>
      <c r="C200" t="s">
        <v>1137</v>
      </c>
      <c r="D200" t="s">
        <v>1138</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1700</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409</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418</v>
      </c>
      <c r="DY200" t="s">
        <v>1198</v>
      </c>
      <c r="DZ200" t="s">
        <v>865</v>
      </c>
    </row>
    <row r="201" spans="1:158">
      <c r="A201" t="s">
        <v>5303</v>
      </c>
      <c r="B201" t="s">
        <v>507</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1700</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409</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418</v>
      </c>
      <c r="DY201" t="s">
        <v>1198</v>
      </c>
      <c r="DZ201" t="s">
        <v>865</v>
      </c>
    </row>
    <row r="202" spans="1:158">
      <c r="A202" t="s">
        <v>506</v>
      </c>
      <c r="B202" t="s">
        <v>507</v>
      </c>
      <c r="C202" t="s">
        <v>267</v>
      </c>
      <c r="D202" t="s">
        <v>508</v>
      </c>
      <c r="E202" t="s">
        <v>5306</v>
      </c>
      <c r="F202" t="s">
        <v>5307</v>
      </c>
      <c r="G202">
        <v>7621904363</v>
      </c>
      <c r="H202" t="s">
        <v>271</v>
      </c>
      <c r="I202" t="s">
        <v>5308</v>
      </c>
      <c r="J202" t="s">
        <v>166</v>
      </c>
      <c r="K202" t="s">
        <v>5309</v>
      </c>
      <c r="L202" t="s">
        <v>5310</v>
      </c>
      <c r="M202" t="s">
        <v>5311</v>
      </c>
      <c r="N202" t="s">
        <v>170</v>
      </c>
      <c r="AI202" t="s">
        <v>5312</v>
      </c>
      <c r="AJ202" t="s">
        <v>1929</v>
      </c>
      <c r="AK202" t="s">
        <v>5313</v>
      </c>
      <c r="AL202">
        <v>61</v>
      </c>
      <c r="AN202">
        <v>1999</v>
      </c>
      <c r="AO202" t="s">
        <v>174</v>
      </c>
      <c r="AP202" t="s">
        <v>5312</v>
      </c>
      <c r="AQ202" t="s">
        <v>1929</v>
      </c>
      <c r="AR202" t="s">
        <v>5314</v>
      </c>
      <c r="AS202">
        <v>86.4</v>
      </c>
      <c r="AU202">
        <v>2001</v>
      </c>
      <c r="AV202" t="s">
        <v>170</v>
      </c>
      <c r="BC202" t="s">
        <v>174</v>
      </c>
      <c r="BD202" t="s">
        <v>5315</v>
      </c>
      <c r="BE202" t="s">
        <v>5316</v>
      </c>
      <c r="BF202" t="s">
        <v>2350</v>
      </c>
      <c r="BG202">
        <v>59</v>
      </c>
      <c r="BI202">
        <v>2004</v>
      </c>
      <c r="BJ202">
        <v>19</v>
      </c>
      <c r="BK202" t="s">
        <v>5317</v>
      </c>
      <c r="BL202">
        <v>53</v>
      </c>
      <c r="BM202" t="s">
        <v>5318</v>
      </c>
      <c r="BN202" t="s">
        <v>174</v>
      </c>
      <c r="BO202" t="s">
        <v>5315</v>
      </c>
      <c r="BP202" t="s">
        <v>5316</v>
      </c>
      <c r="BQ202" t="s">
        <v>2350</v>
      </c>
      <c r="BR202">
        <v>58</v>
      </c>
      <c r="BT202">
        <v>2006</v>
      </c>
      <c r="BU202">
        <v>31</v>
      </c>
      <c r="BV202" t="s">
        <v>5319</v>
      </c>
      <c r="BW202">
        <v>53</v>
      </c>
      <c r="BX202" t="s">
        <v>5320</v>
      </c>
      <c r="BY202" t="s">
        <v>174</v>
      </c>
      <c r="BZ202" t="s">
        <v>5321</v>
      </c>
      <c r="CA202" t="s">
        <v>5321</v>
      </c>
      <c r="CB202" t="s">
        <v>5322</v>
      </c>
      <c r="CC202">
        <v>56.25</v>
      </c>
      <c r="CE202">
        <v>2008</v>
      </c>
      <c r="CF202" t="s">
        <v>174</v>
      </c>
      <c r="CG202" t="s">
        <v>2350</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818</v>
      </c>
      <c r="DW202" t="s">
        <v>246</v>
      </c>
      <c r="DX202" t="s">
        <v>820</v>
      </c>
      <c r="DY202" t="s">
        <v>209</v>
      </c>
      <c r="DZ202" t="s">
        <v>344</v>
      </c>
    </row>
    <row r="203" spans="1:158">
      <c r="A203" t="s">
        <v>266</v>
      </c>
      <c r="B203" t="s">
        <v>211</v>
      </c>
      <c r="C203" t="s">
        <v>267</v>
      </c>
      <c r="D203" t="s">
        <v>268</v>
      </c>
      <c r="E203" t="s">
        <v>5332</v>
      </c>
      <c r="F203" t="s">
        <v>5333</v>
      </c>
      <c r="G203">
        <v>9163772344</v>
      </c>
      <c r="H203" t="s">
        <v>164</v>
      </c>
      <c r="I203" t="s">
        <v>5334</v>
      </c>
      <c r="J203" t="s">
        <v>166</v>
      </c>
      <c r="K203" t="s">
        <v>388</v>
      </c>
      <c r="L203" t="s">
        <v>5335</v>
      </c>
      <c r="M203" t="s">
        <v>5336</v>
      </c>
      <c r="N203" t="s">
        <v>170</v>
      </c>
      <c r="AI203" t="s">
        <v>5337</v>
      </c>
      <c r="AJ203" t="s">
        <v>1929</v>
      </c>
      <c r="AK203" t="s">
        <v>5338</v>
      </c>
      <c r="AL203">
        <v>83.2</v>
      </c>
      <c r="AN203">
        <v>2008</v>
      </c>
      <c r="AO203" t="s">
        <v>174</v>
      </c>
      <c r="AP203" t="s">
        <v>5337</v>
      </c>
      <c r="AQ203" t="s">
        <v>1929</v>
      </c>
      <c r="AR203" t="s">
        <v>5339</v>
      </c>
      <c r="AS203">
        <v>75.6</v>
      </c>
      <c r="AU203">
        <v>2010</v>
      </c>
      <c r="AV203" t="s">
        <v>170</v>
      </c>
      <c r="BC203" t="s">
        <v>174</v>
      </c>
      <c r="BD203" t="s">
        <v>397</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528</v>
      </c>
      <c r="BW203">
        <v>23</v>
      </c>
      <c r="BY203" t="s">
        <v>170</v>
      </c>
      <c r="CF203" t="s">
        <v>170</v>
      </c>
      <c r="CL203" t="s">
        <v>170</v>
      </c>
      <c r="CN203" t="s">
        <v>174</v>
      </c>
      <c r="CO203" t="s">
        <v>5345</v>
      </c>
      <c r="CP203" t="s">
        <v>721</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429</v>
      </c>
      <c r="DT203" t="s">
        <v>5350</v>
      </c>
      <c r="DU203" t="s">
        <v>211</v>
      </c>
      <c r="DV203" t="s">
        <v>818</v>
      </c>
      <c r="DW203" t="s">
        <v>246</v>
      </c>
      <c r="DX203" t="s">
        <v>2433</v>
      </c>
      <c r="DY203" t="s">
        <v>209</v>
      </c>
      <c r="DZ203" t="s">
        <v>429</v>
      </c>
    </row>
    <row r="204" spans="1:158">
      <c r="A204" t="s">
        <v>581</v>
      </c>
      <c r="B204" t="s">
        <v>211</v>
      </c>
      <c r="C204" t="s">
        <v>471</v>
      </c>
      <c r="D204" t="s">
        <v>582</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3459</v>
      </c>
      <c r="DY204" t="s">
        <v>1986</v>
      </c>
      <c r="DZ204" t="s">
        <v>501</v>
      </c>
      <c r="EA204" t="s">
        <v>5381</v>
      </c>
      <c r="EB204" t="s">
        <v>5379</v>
      </c>
      <c r="EC204" t="s">
        <v>5382</v>
      </c>
      <c r="ED204" t="s">
        <v>246</v>
      </c>
      <c r="EE204" t="s">
        <v>3869</v>
      </c>
      <c r="EF204" t="s">
        <v>3459</v>
      </c>
      <c r="EG204" t="s">
        <v>691</v>
      </c>
      <c r="EH204" t="s">
        <v>5383</v>
      </c>
      <c r="EI204" t="s">
        <v>5384</v>
      </c>
      <c r="EJ204" t="s">
        <v>5385</v>
      </c>
      <c r="EK204" t="s">
        <v>207</v>
      </c>
      <c r="EL204" t="s">
        <v>5386</v>
      </c>
      <c r="EM204" t="s">
        <v>2197</v>
      </c>
      <c r="EN204" t="s">
        <v>3195</v>
      </c>
    </row>
    <row r="205" spans="1:158">
      <c r="A205" t="s">
        <v>584</v>
      </c>
      <c r="B205" t="s">
        <v>211</v>
      </c>
      <c r="C205" t="s">
        <v>471</v>
      </c>
      <c r="D205" t="s">
        <v>585</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1908</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1041</v>
      </c>
      <c r="BW205">
        <v>53</v>
      </c>
      <c r="BX205" t="s">
        <v>4327</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537</v>
      </c>
      <c r="DW205" t="s">
        <v>207</v>
      </c>
      <c r="DX205" t="s">
        <v>757</v>
      </c>
      <c r="DY205" t="s">
        <v>3625</v>
      </c>
      <c r="DZ205" t="s">
        <v>1382</v>
      </c>
      <c r="EA205" t="s">
        <v>5416</v>
      </c>
      <c r="EB205" t="s">
        <v>5417</v>
      </c>
      <c r="EC205" t="s">
        <v>5418</v>
      </c>
      <c r="ED205" t="s">
        <v>207</v>
      </c>
      <c r="EE205" t="s">
        <v>5419</v>
      </c>
      <c r="EF205" t="s">
        <v>757</v>
      </c>
      <c r="EG205" t="s">
        <v>816</v>
      </c>
      <c r="EH205" t="s">
        <v>5420</v>
      </c>
      <c r="EI205" t="s">
        <v>5421</v>
      </c>
      <c r="EJ205" t="s">
        <v>2340</v>
      </c>
      <c r="EK205" t="s">
        <v>207</v>
      </c>
      <c r="EL205" t="s">
        <v>2589</v>
      </c>
      <c r="EM205" t="s">
        <v>2107</v>
      </c>
      <c r="EN205" t="s">
        <v>5179</v>
      </c>
      <c r="EO205" t="s">
        <v>5422</v>
      </c>
      <c r="EP205" t="s">
        <v>5423</v>
      </c>
      <c r="EQ205" t="s">
        <v>2340</v>
      </c>
      <c r="ER205" t="s">
        <v>207</v>
      </c>
      <c r="ES205" t="s">
        <v>5424</v>
      </c>
      <c r="ET205" t="s">
        <v>5425</v>
      </c>
      <c r="EU205" t="s">
        <v>4376</v>
      </c>
      <c r="EV205" t="s">
        <v>5426</v>
      </c>
      <c r="EW205" t="s">
        <v>5427</v>
      </c>
      <c r="EX205" t="s">
        <v>2340</v>
      </c>
      <c r="EY205" t="s">
        <v>207</v>
      </c>
      <c r="EZ205" t="s">
        <v>3759</v>
      </c>
      <c r="FA205" t="s">
        <v>4605</v>
      </c>
      <c r="FB205" t="s">
        <v>821</v>
      </c>
    </row>
    <row r="206" spans="1:158">
      <c r="A206" t="s">
        <v>1244</v>
      </c>
      <c r="B206" t="s">
        <v>159</v>
      </c>
      <c r="C206" t="s">
        <v>1137</v>
      </c>
      <c r="D206" t="s">
        <v>1245</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1908</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1041</v>
      </c>
      <c r="BW206">
        <v>53</v>
      </c>
      <c r="BX206" t="s">
        <v>4327</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537</v>
      </c>
      <c r="DW206" t="s">
        <v>207</v>
      </c>
      <c r="DX206" t="s">
        <v>757</v>
      </c>
      <c r="DY206" t="s">
        <v>3625</v>
      </c>
      <c r="DZ206" t="s">
        <v>1382</v>
      </c>
      <c r="EA206" t="s">
        <v>5416</v>
      </c>
      <c r="EB206" t="s">
        <v>5417</v>
      </c>
      <c r="EC206" t="s">
        <v>5418</v>
      </c>
      <c r="ED206" t="s">
        <v>207</v>
      </c>
      <c r="EE206" t="s">
        <v>5419</v>
      </c>
      <c r="EF206" t="s">
        <v>757</v>
      </c>
      <c r="EG206" t="s">
        <v>816</v>
      </c>
      <c r="EH206" t="s">
        <v>5420</v>
      </c>
      <c r="EI206" t="s">
        <v>5421</v>
      </c>
      <c r="EJ206" t="s">
        <v>2340</v>
      </c>
      <c r="EK206" t="s">
        <v>207</v>
      </c>
      <c r="EL206" t="s">
        <v>2589</v>
      </c>
      <c r="EM206" t="s">
        <v>2107</v>
      </c>
      <c r="EN206" t="s">
        <v>5179</v>
      </c>
      <c r="EO206" t="s">
        <v>5422</v>
      </c>
      <c r="EP206" t="s">
        <v>5423</v>
      </c>
      <c r="EQ206" t="s">
        <v>2340</v>
      </c>
      <c r="ER206" t="s">
        <v>207</v>
      </c>
      <c r="ES206" t="s">
        <v>5424</v>
      </c>
      <c r="ET206" t="s">
        <v>5425</v>
      </c>
      <c r="EU206" t="s">
        <v>4376</v>
      </c>
      <c r="EV206" t="s">
        <v>5426</v>
      </c>
      <c r="EW206" t="s">
        <v>5427</v>
      </c>
      <c r="EX206" t="s">
        <v>2340</v>
      </c>
      <c r="EY206" t="s">
        <v>207</v>
      </c>
      <c r="EZ206" t="s">
        <v>3759</v>
      </c>
      <c r="FA206" t="s">
        <v>4605</v>
      </c>
      <c r="FB206" t="s">
        <v>821</v>
      </c>
    </row>
    <row r="207" spans="1:158">
      <c r="A207" t="s">
        <v>5429</v>
      </c>
      <c r="B207" t="s">
        <v>5430</v>
      </c>
      <c r="C207" t="s">
        <v>471</v>
      </c>
      <c r="D207" t="s">
        <v>472</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1908</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1041</v>
      </c>
      <c r="BW207">
        <v>53</v>
      </c>
      <c r="BX207" t="s">
        <v>4327</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537</v>
      </c>
      <c r="DW207" t="s">
        <v>207</v>
      </c>
      <c r="DX207" t="s">
        <v>757</v>
      </c>
      <c r="DY207" t="s">
        <v>3625</v>
      </c>
      <c r="DZ207" t="s">
        <v>1382</v>
      </c>
      <c r="EA207" t="s">
        <v>5416</v>
      </c>
      <c r="EB207" t="s">
        <v>5417</v>
      </c>
      <c r="EC207" t="s">
        <v>5418</v>
      </c>
      <c r="ED207" t="s">
        <v>207</v>
      </c>
      <c r="EE207" t="s">
        <v>5419</v>
      </c>
      <c r="EF207" t="s">
        <v>757</v>
      </c>
      <c r="EG207" t="s">
        <v>816</v>
      </c>
      <c r="EH207" t="s">
        <v>5420</v>
      </c>
      <c r="EI207" t="s">
        <v>5421</v>
      </c>
      <c r="EJ207" t="s">
        <v>2340</v>
      </c>
      <c r="EK207" t="s">
        <v>207</v>
      </c>
      <c r="EL207" t="s">
        <v>2589</v>
      </c>
      <c r="EM207" t="s">
        <v>2107</v>
      </c>
      <c r="EN207" t="s">
        <v>5179</v>
      </c>
      <c r="EO207" t="s">
        <v>5422</v>
      </c>
      <c r="EP207" t="s">
        <v>5423</v>
      </c>
      <c r="EQ207" t="s">
        <v>2340</v>
      </c>
      <c r="ER207" t="s">
        <v>207</v>
      </c>
      <c r="ES207" t="s">
        <v>5424</v>
      </c>
      <c r="ET207" t="s">
        <v>5425</v>
      </c>
      <c r="EU207" t="s">
        <v>4376</v>
      </c>
      <c r="EV207" t="s">
        <v>5426</v>
      </c>
      <c r="EW207" t="s">
        <v>5427</v>
      </c>
      <c r="EX207" t="s">
        <v>2340</v>
      </c>
      <c r="EY207" t="s">
        <v>207</v>
      </c>
      <c r="EZ207" t="s">
        <v>3759</v>
      </c>
      <c r="FA207" t="s">
        <v>4605</v>
      </c>
      <c r="FB207" t="s">
        <v>821</v>
      </c>
    </row>
    <row r="208" spans="1:158">
      <c r="A208" t="s">
        <v>793</v>
      </c>
      <c r="B208" t="s">
        <v>211</v>
      </c>
      <c r="C208" t="s">
        <v>267</v>
      </c>
      <c r="D208" t="s">
        <v>508</v>
      </c>
      <c r="E208" t="s">
        <v>5431</v>
      </c>
      <c r="F208" t="s">
        <v>5432</v>
      </c>
      <c r="G208">
        <v>7417342642</v>
      </c>
      <c r="H208" t="s">
        <v>164</v>
      </c>
      <c r="I208" t="s">
        <v>1659</v>
      </c>
      <c r="J208" t="s">
        <v>217</v>
      </c>
      <c r="K208" t="s">
        <v>657</v>
      </c>
      <c r="L208" t="s">
        <v>5433</v>
      </c>
      <c r="M208" t="s">
        <v>5434</v>
      </c>
      <c r="N208" t="s">
        <v>170</v>
      </c>
      <c r="AI208" t="s">
        <v>5435</v>
      </c>
      <c r="AJ208" t="s">
        <v>5436</v>
      </c>
      <c r="AK208" t="s">
        <v>438</v>
      </c>
      <c r="AL208">
        <v>53</v>
      </c>
      <c r="AN208">
        <v>2008</v>
      </c>
      <c r="AO208" t="s">
        <v>174</v>
      </c>
      <c r="AP208" t="s">
        <v>5437</v>
      </c>
      <c r="AQ208" t="s">
        <v>5436</v>
      </c>
      <c r="AR208" t="s">
        <v>1334</v>
      </c>
      <c r="AS208">
        <v>71.8</v>
      </c>
      <c r="AU208">
        <v>2010</v>
      </c>
      <c r="AV208" t="s">
        <v>170</v>
      </c>
      <c r="BC208" t="s">
        <v>174</v>
      </c>
      <c r="BD208" t="s">
        <v>5438</v>
      </c>
      <c r="BE208" t="s">
        <v>5439</v>
      </c>
      <c r="BF208" t="s">
        <v>1703</v>
      </c>
      <c r="BG208">
        <v>62.67</v>
      </c>
      <c r="BI208">
        <v>2013</v>
      </c>
      <c r="BJ208">
        <v>19</v>
      </c>
      <c r="BK208" t="s">
        <v>5440</v>
      </c>
      <c r="BL208">
        <v>17</v>
      </c>
      <c r="BN208" t="s">
        <v>174</v>
      </c>
      <c r="BO208" t="s">
        <v>5438</v>
      </c>
      <c r="BP208" t="s">
        <v>5439</v>
      </c>
      <c r="BQ208" t="s">
        <v>2358</v>
      </c>
      <c r="BR208">
        <v>74</v>
      </c>
      <c r="BS208">
        <v>7.4</v>
      </c>
      <c r="BT208">
        <v>2017</v>
      </c>
      <c r="BU208">
        <v>31</v>
      </c>
      <c r="BV208" t="s">
        <v>528</v>
      </c>
      <c r="BW208">
        <v>23</v>
      </c>
      <c r="BY208" t="s">
        <v>174</v>
      </c>
      <c r="BZ208" t="s">
        <v>5438</v>
      </c>
      <c r="CA208" t="s">
        <v>5439</v>
      </c>
      <c r="CB208" t="s">
        <v>1703</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248</v>
      </c>
      <c r="DT208" t="s">
        <v>5450</v>
      </c>
      <c r="DU208" t="s">
        <v>211</v>
      </c>
      <c r="DV208" t="s">
        <v>5451</v>
      </c>
      <c r="DW208" t="s">
        <v>246</v>
      </c>
      <c r="DX208" t="s">
        <v>3625</v>
      </c>
      <c r="DY208" t="s">
        <v>209</v>
      </c>
      <c r="DZ208" t="s">
        <v>248</v>
      </c>
    </row>
    <row r="209" spans="1:158">
      <c r="A209" t="s">
        <v>3203</v>
      </c>
      <c r="B209" t="s">
        <v>211</v>
      </c>
      <c r="C209" t="s">
        <v>160</v>
      </c>
      <c r="D209" t="s">
        <v>3204</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1828</v>
      </c>
      <c r="BE209" t="s">
        <v>5463</v>
      </c>
      <c r="BF209" t="s">
        <v>229</v>
      </c>
      <c r="BG209">
        <v>67.2</v>
      </c>
      <c r="BI209">
        <v>2016</v>
      </c>
      <c r="BJ209">
        <v>1</v>
      </c>
      <c r="BL209">
        <v>9</v>
      </c>
      <c r="BN209" t="s">
        <v>174</v>
      </c>
      <c r="BO209" t="s">
        <v>5464</v>
      </c>
      <c r="BP209" t="s">
        <v>2036</v>
      </c>
      <c r="BQ209" t="s">
        <v>3374</v>
      </c>
      <c r="BR209">
        <v>75.6</v>
      </c>
      <c r="BS209">
        <v>7.99</v>
      </c>
      <c r="BT209">
        <v>2019</v>
      </c>
      <c r="BU209">
        <v>31</v>
      </c>
      <c r="BW209">
        <v>52</v>
      </c>
      <c r="BY209" t="s">
        <v>170</v>
      </c>
      <c r="CF209" t="s">
        <v>174</v>
      </c>
      <c r="CG209" t="s">
        <v>3374</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1682</v>
      </c>
      <c r="DT209" t="s">
        <v>3372</v>
      </c>
      <c r="DU209" t="s">
        <v>5469</v>
      </c>
      <c r="DV209" t="s">
        <v>2036</v>
      </c>
      <c r="DW209" t="s">
        <v>246</v>
      </c>
      <c r="DX209" t="s">
        <v>468</v>
      </c>
      <c r="DY209" t="s">
        <v>209</v>
      </c>
      <c r="DZ209" t="s">
        <v>469</v>
      </c>
      <c r="EA209" t="s">
        <v>5291</v>
      </c>
      <c r="EB209" t="s">
        <v>5470</v>
      </c>
      <c r="EC209" t="s">
        <v>1817</v>
      </c>
      <c r="ED209" t="s">
        <v>246</v>
      </c>
      <c r="EE209" t="s">
        <v>757</v>
      </c>
      <c r="EF209" t="s">
        <v>468</v>
      </c>
      <c r="EG209" t="s">
        <v>4014</v>
      </c>
    </row>
    <row r="210" spans="1:158">
      <c r="A210" t="s">
        <v>266</v>
      </c>
      <c r="B210" t="s">
        <v>211</v>
      </c>
      <c r="C210" t="s">
        <v>267</v>
      </c>
      <c r="D210" t="s">
        <v>268</v>
      </c>
      <c r="E210" t="s">
        <v>5471</v>
      </c>
      <c r="F210" t="s">
        <v>5472</v>
      </c>
      <c r="G210">
        <v>7994224685</v>
      </c>
      <c r="H210" t="s">
        <v>271</v>
      </c>
      <c r="I210" t="s">
        <v>5473</v>
      </c>
      <c r="J210" t="s">
        <v>166</v>
      </c>
      <c r="K210" t="s">
        <v>657</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1440</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2857</v>
      </c>
      <c r="DY210" t="s">
        <v>209</v>
      </c>
      <c r="DZ210" t="s">
        <v>816</v>
      </c>
      <c r="EA210" t="s">
        <v>5505</v>
      </c>
      <c r="EB210" t="s">
        <v>5506</v>
      </c>
      <c r="EC210" t="s">
        <v>818</v>
      </c>
      <c r="ED210" t="s">
        <v>207</v>
      </c>
      <c r="EE210" t="s">
        <v>5507</v>
      </c>
      <c r="EF210" t="s">
        <v>3202</v>
      </c>
      <c r="EG210" t="s">
        <v>649</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2384</v>
      </c>
      <c r="AS211">
        <v>77.2</v>
      </c>
      <c r="AU211">
        <v>2011</v>
      </c>
      <c r="AV211" t="s">
        <v>170</v>
      </c>
      <c r="BC211" t="s">
        <v>174</v>
      </c>
      <c r="BD211" t="s">
        <v>5519</v>
      </c>
      <c r="BE211" t="s">
        <v>5520</v>
      </c>
      <c r="BF211" t="s">
        <v>485</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691</v>
      </c>
      <c r="DT211" t="s">
        <v>5532</v>
      </c>
      <c r="DU211" t="s">
        <v>211</v>
      </c>
      <c r="DV211" t="s">
        <v>5533</v>
      </c>
      <c r="DW211" t="s">
        <v>246</v>
      </c>
      <c r="DX211" t="s">
        <v>2757</v>
      </c>
      <c r="DY211" t="s">
        <v>209</v>
      </c>
      <c r="DZ211" t="s">
        <v>942</v>
      </c>
      <c r="EA211" t="s">
        <v>5534</v>
      </c>
      <c r="EB211" t="s">
        <v>211</v>
      </c>
      <c r="EC211" t="s">
        <v>5535</v>
      </c>
      <c r="ED211" t="s">
        <v>246</v>
      </c>
      <c r="EE211" t="s">
        <v>1812</v>
      </c>
      <c r="EF211" t="s">
        <v>994</v>
      </c>
      <c r="EG211" t="s">
        <v>821</v>
      </c>
      <c r="EH211" t="s">
        <v>5536</v>
      </c>
      <c r="EI211" t="s">
        <v>211</v>
      </c>
      <c r="EJ211" t="s">
        <v>5537</v>
      </c>
      <c r="EK211" t="s">
        <v>246</v>
      </c>
      <c r="EL211" t="s">
        <v>987</v>
      </c>
      <c r="EM211" t="s">
        <v>1391</v>
      </c>
      <c r="EN211" t="s">
        <v>460</v>
      </c>
    </row>
    <row r="212" spans="1:158">
      <c r="A212" t="s">
        <v>1470</v>
      </c>
      <c r="B212" t="s">
        <v>507</v>
      </c>
      <c r="C212" t="s">
        <v>212</v>
      </c>
      <c r="D212" t="s">
        <v>1471</v>
      </c>
      <c r="E212" t="s">
        <v>5538</v>
      </c>
      <c r="F212" t="s">
        <v>5539</v>
      </c>
      <c r="G212">
        <v>6375598209</v>
      </c>
      <c r="H212" t="s">
        <v>164</v>
      </c>
      <c r="I212" t="s">
        <v>5540</v>
      </c>
      <c r="J212" t="s">
        <v>166</v>
      </c>
      <c r="K212" t="s">
        <v>2323</v>
      </c>
      <c r="L212" t="s">
        <v>5541</v>
      </c>
      <c r="M212" t="s">
        <v>5542</v>
      </c>
      <c r="N212" t="s">
        <v>170</v>
      </c>
      <c r="AI212" t="s">
        <v>5543</v>
      </c>
      <c r="AJ212" t="s">
        <v>1929</v>
      </c>
      <c r="AK212" t="s">
        <v>5544</v>
      </c>
      <c r="AL212">
        <v>81.6</v>
      </c>
      <c r="AN212">
        <v>2007</v>
      </c>
      <c r="AO212" t="s">
        <v>174</v>
      </c>
      <c r="AP212" t="s">
        <v>5545</v>
      </c>
      <c r="AQ212" t="s">
        <v>1929</v>
      </c>
      <c r="AR212" t="s">
        <v>5546</v>
      </c>
      <c r="AS212">
        <v>72.2</v>
      </c>
      <c r="AU212">
        <v>2009</v>
      </c>
      <c r="AV212" t="s">
        <v>170</v>
      </c>
      <c r="BC212" t="s">
        <v>174</v>
      </c>
      <c r="BD212" t="s">
        <v>5547</v>
      </c>
      <c r="BE212" t="s">
        <v>5547</v>
      </c>
      <c r="BF212" t="s">
        <v>485</v>
      </c>
      <c r="BG212">
        <v>91.57</v>
      </c>
      <c r="BI212">
        <v>2013</v>
      </c>
      <c r="BJ212">
        <v>1</v>
      </c>
      <c r="BL212">
        <v>9</v>
      </c>
      <c r="BN212" t="s">
        <v>174</v>
      </c>
      <c r="BO212" t="s">
        <v>5548</v>
      </c>
      <c r="BP212" t="s">
        <v>5548</v>
      </c>
      <c r="BQ212" t="s">
        <v>2101</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818</v>
      </c>
      <c r="DW212" t="s">
        <v>246</v>
      </c>
      <c r="DX212" t="s">
        <v>901</v>
      </c>
      <c r="DY212" t="s">
        <v>209</v>
      </c>
      <c r="DZ212" t="s">
        <v>2053</v>
      </c>
      <c r="EA212" t="s">
        <v>5564</v>
      </c>
      <c r="EB212" t="s">
        <v>211</v>
      </c>
      <c r="EC212" t="s">
        <v>417</v>
      </c>
      <c r="ED212" t="s">
        <v>246</v>
      </c>
      <c r="EE212" t="s">
        <v>1982</v>
      </c>
      <c r="EF212" t="s">
        <v>980</v>
      </c>
      <c r="EG212" t="s">
        <v>414</v>
      </c>
      <c r="EH212" t="s">
        <v>5565</v>
      </c>
      <c r="EI212" t="s">
        <v>211</v>
      </c>
      <c r="EJ212" t="s">
        <v>5566</v>
      </c>
      <c r="EK212" t="s">
        <v>246</v>
      </c>
      <c r="EL212" t="s">
        <v>5567</v>
      </c>
      <c r="EM212" t="s">
        <v>1462</v>
      </c>
      <c r="EN212" t="s">
        <v>691</v>
      </c>
      <c r="EO212" t="s">
        <v>5568</v>
      </c>
      <c r="EP212" t="s">
        <v>5569</v>
      </c>
      <c r="EQ212" t="s">
        <v>1208</v>
      </c>
      <c r="ER212" t="s">
        <v>246</v>
      </c>
      <c r="ES212" t="s">
        <v>2021</v>
      </c>
      <c r="ET212" t="s">
        <v>1391</v>
      </c>
      <c r="EU212" t="s">
        <v>942</v>
      </c>
      <c r="EV212" t="s">
        <v>5570</v>
      </c>
      <c r="EW212" t="s">
        <v>5571</v>
      </c>
      <c r="EX212" t="s">
        <v>5572</v>
      </c>
      <c r="EY212" t="s">
        <v>246</v>
      </c>
      <c r="EZ212" t="s">
        <v>4747</v>
      </c>
      <c r="FA212" t="s">
        <v>2025</v>
      </c>
      <c r="FB212" t="s">
        <v>248</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807</v>
      </c>
      <c r="BL213">
        <v>52</v>
      </c>
      <c r="BN213" t="s">
        <v>174</v>
      </c>
      <c r="BO213" t="s">
        <v>5583</v>
      </c>
      <c r="BP213" t="s">
        <v>5586</v>
      </c>
      <c r="BQ213" t="s">
        <v>5587</v>
      </c>
      <c r="BR213">
        <v>77.25</v>
      </c>
      <c r="BT213">
        <v>2016</v>
      </c>
      <c r="BU213">
        <v>31</v>
      </c>
      <c r="BV213" t="s">
        <v>810</v>
      </c>
      <c r="BW213">
        <v>33</v>
      </c>
      <c r="BY213" t="s">
        <v>174</v>
      </c>
      <c r="BZ213" t="s">
        <v>5588</v>
      </c>
      <c r="CA213" t="s">
        <v>5586</v>
      </c>
      <c r="CB213" t="s">
        <v>5170</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2123</v>
      </c>
      <c r="DD213" t="s">
        <v>170</v>
      </c>
      <c r="DF213" t="s">
        <v>170</v>
      </c>
      <c r="DL213" t="s">
        <v>170</v>
      </c>
      <c r="DN213" t="s">
        <v>174</v>
      </c>
      <c r="DO213" t="s">
        <v>5594</v>
      </c>
      <c r="DP213" t="s">
        <v>5595</v>
      </c>
      <c r="DQ213" t="s">
        <v>202</v>
      </c>
      <c r="DR213" t="str">
        <f>HYPERLINK("https://nconnect.nicmar.ac.in/pdf/262_resume_1771580297.pdf/Y2FyZWVy","View Resume")</f>
        <v>0</v>
      </c>
      <c r="DS213" t="s">
        <v>649</v>
      </c>
      <c r="DT213" t="s">
        <v>5596</v>
      </c>
      <c r="DU213" t="s">
        <v>1282</v>
      </c>
      <c r="DV213" t="s">
        <v>818</v>
      </c>
      <c r="DW213" t="s">
        <v>246</v>
      </c>
      <c r="DX213" t="s">
        <v>644</v>
      </c>
      <c r="DY213" t="s">
        <v>901</v>
      </c>
      <c r="DZ213" t="s">
        <v>816</v>
      </c>
      <c r="EA213" t="s">
        <v>5597</v>
      </c>
      <c r="EB213" t="s">
        <v>1282</v>
      </c>
      <c r="EC213" t="s">
        <v>818</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1558</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528</v>
      </c>
      <c r="BW214">
        <v>33</v>
      </c>
      <c r="BY214" t="s">
        <v>174</v>
      </c>
      <c r="BZ214" t="s">
        <v>5616</v>
      </c>
      <c r="CA214" t="s">
        <v>5616</v>
      </c>
      <c r="CB214" t="s">
        <v>5617</v>
      </c>
      <c r="CC214">
        <v>100</v>
      </c>
      <c r="CD214">
        <v>10</v>
      </c>
      <c r="CE214">
        <v>2021</v>
      </c>
      <c r="CF214" t="s">
        <v>174</v>
      </c>
      <c r="CG214" t="s">
        <v>1184</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1017</v>
      </c>
      <c r="DT214" t="s">
        <v>5627</v>
      </c>
      <c r="DU214" t="s">
        <v>5628</v>
      </c>
      <c r="DV214" t="s">
        <v>5629</v>
      </c>
      <c r="DW214" t="s">
        <v>246</v>
      </c>
      <c r="DX214" t="s">
        <v>504</v>
      </c>
      <c r="DY214" t="s">
        <v>209</v>
      </c>
      <c r="DZ214" t="s">
        <v>1497</v>
      </c>
      <c r="EA214" t="s">
        <v>5630</v>
      </c>
      <c r="EB214" t="s">
        <v>5631</v>
      </c>
      <c r="EC214" t="s">
        <v>1817</v>
      </c>
      <c r="ED214" t="s">
        <v>246</v>
      </c>
      <c r="EE214" t="s">
        <v>757</v>
      </c>
      <c r="EF214" t="s">
        <v>994</v>
      </c>
      <c r="EG214" t="s">
        <v>248</v>
      </c>
      <c r="EH214" t="s">
        <v>5632</v>
      </c>
      <c r="EI214" t="s">
        <v>5633</v>
      </c>
      <c r="EJ214" t="s">
        <v>1817</v>
      </c>
      <c r="EK214" t="s">
        <v>207</v>
      </c>
      <c r="EL214" t="s">
        <v>1462</v>
      </c>
      <c r="EM214" t="s">
        <v>3835</v>
      </c>
      <c r="EN214" t="s">
        <v>2053</v>
      </c>
      <c r="EO214" t="s">
        <v>5634</v>
      </c>
      <c r="EP214" t="s">
        <v>5635</v>
      </c>
      <c r="EQ214" t="s">
        <v>1629</v>
      </c>
      <c r="ER214" t="s">
        <v>207</v>
      </c>
      <c r="ES214" t="s">
        <v>1098</v>
      </c>
      <c r="ET214" t="s">
        <v>992</v>
      </c>
      <c r="EU214" t="s">
        <v>1316</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1558</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528</v>
      </c>
      <c r="BW215">
        <v>33</v>
      </c>
      <c r="BY215" t="s">
        <v>174</v>
      </c>
      <c r="BZ215" t="s">
        <v>5616</v>
      </c>
      <c r="CA215" t="s">
        <v>5616</v>
      </c>
      <c r="CB215" t="s">
        <v>5617</v>
      </c>
      <c r="CC215">
        <v>100</v>
      </c>
      <c r="CD215">
        <v>10</v>
      </c>
      <c r="CE215">
        <v>2021</v>
      </c>
      <c r="CF215" t="s">
        <v>174</v>
      </c>
      <c r="CG215" t="s">
        <v>1184</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1017</v>
      </c>
      <c r="DT215" t="s">
        <v>5627</v>
      </c>
      <c r="DU215" t="s">
        <v>5628</v>
      </c>
      <c r="DV215" t="s">
        <v>5629</v>
      </c>
      <c r="DW215" t="s">
        <v>246</v>
      </c>
      <c r="DX215" t="s">
        <v>504</v>
      </c>
      <c r="DY215" t="s">
        <v>209</v>
      </c>
      <c r="DZ215" t="s">
        <v>1497</v>
      </c>
      <c r="EA215" t="s">
        <v>5630</v>
      </c>
      <c r="EB215" t="s">
        <v>5631</v>
      </c>
      <c r="EC215" t="s">
        <v>1817</v>
      </c>
      <c r="ED215" t="s">
        <v>246</v>
      </c>
      <c r="EE215" t="s">
        <v>757</v>
      </c>
      <c r="EF215" t="s">
        <v>994</v>
      </c>
      <c r="EG215" t="s">
        <v>248</v>
      </c>
      <c r="EH215" t="s">
        <v>5632</v>
      </c>
      <c r="EI215" t="s">
        <v>5633</v>
      </c>
      <c r="EJ215" t="s">
        <v>1817</v>
      </c>
      <c r="EK215" t="s">
        <v>207</v>
      </c>
      <c r="EL215" t="s">
        <v>1462</v>
      </c>
      <c r="EM215" t="s">
        <v>3835</v>
      </c>
      <c r="EN215" t="s">
        <v>2053</v>
      </c>
      <c r="EO215" t="s">
        <v>5634</v>
      </c>
      <c r="EP215" t="s">
        <v>5635</v>
      </c>
      <c r="EQ215" t="s">
        <v>1629</v>
      </c>
      <c r="ER215" t="s">
        <v>207</v>
      </c>
      <c r="ES215" t="s">
        <v>1098</v>
      </c>
      <c r="ET215" t="s">
        <v>992</v>
      </c>
      <c r="EU215" t="s">
        <v>1316</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2383</v>
      </c>
      <c r="AK216" t="s">
        <v>5642</v>
      </c>
      <c r="AL216">
        <v>83.71</v>
      </c>
      <c r="AN216">
        <v>1992</v>
      </c>
      <c r="AO216" t="s">
        <v>174</v>
      </c>
      <c r="AP216" t="s">
        <v>5643</v>
      </c>
      <c r="AQ216" t="s">
        <v>2383</v>
      </c>
      <c r="AR216" t="s">
        <v>5644</v>
      </c>
      <c r="AS216">
        <v>83.83</v>
      </c>
      <c r="AU216">
        <v>1994</v>
      </c>
      <c r="AV216" t="s">
        <v>170</v>
      </c>
      <c r="BC216" t="s">
        <v>174</v>
      </c>
      <c r="BD216" t="s">
        <v>440</v>
      </c>
      <c r="BE216" t="s">
        <v>5643</v>
      </c>
      <c r="BF216" t="s">
        <v>5645</v>
      </c>
      <c r="BG216">
        <v>62</v>
      </c>
      <c r="BI216">
        <v>1997</v>
      </c>
      <c r="BJ216">
        <v>19</v>
      </c>
      <c r="BK216" t="s">
        <v>5646</v>
      </c>
      <c r="BL216">
        <v>24</v>
      </c>
      <c r="BN216" t="s">
        <v>174</v>
      </c>
      <c r="BO216" t="s">
        <v>440</v>
      </c>
      <c r="BP216" t="s">
        <v>5647</v>
      </c>
      <c r="BQ216" t="s">
        <v>296</v>
      </c>
      <c r="BR216">
        <v>64</v>
      </c>
      <c r="BT216">
        <v>2009</v>
      </c>
      <c r="BU216">
        <v>31</v>
      </c>
      <c r="BV216" t="s">
        <v>5648</v>
      </c>
      <c r="BW216">
        <v>33</v>
      </c>
      <c r="BY216" t="s">
        <v>174</v>
      </c>
      <c r="BZ216" t="s">
        <v>440</v>
      </c>
      <c r="CA216" t="s">
        <v>440</v>
      </c>
      <c r="CB216" t="s">
        <v>5649</v>
      </c>
      <c r="CC216">
        <v>65.6</v>
      </c>
      <c r="CE216">
        <v>1999</v>
      </c>
      <c r="CF216" t="s">
        <v>174</v>
      </c>
      <c r="CG216" t="s">
        <v>296</v>
      </c>
      <c r="CH216" t="s">
        <v>5650</v>
      </c>
      <c r="CI216" t="s">
        <v>193</v>
      </c>
      <c r="CJ216">
        <v>2023</v>
      </c>
      <c r="CL216" t="s">
        <v>174</v>
      </c>
      <c r="CN216" t="s">
        <v>170</v>
      </c>
      <c r="CP216" t="s">
        <v>721</v>
      </c>
      <c r="CQ216" t="s">
        <v>174</v>
      </c>
      <c r="CR216">
        <v>0</v>
      </c>
      <c r="CS216">
        <v>0</v>
      </c>
      <c r="CT216">
        <v>21</v>
      </c>
      <c r="CU216" t="s">
        <v>5651</v>
      </c>
      <c r="CV216" t="s">
        <v>170</v>
      </c>
      <c r="CZ216" t="s">
        <v>170</v>
      </c>
      <c r="DB216" t="s">
        <v>5652</v>
      </c>
      <c r="DC216" t="s">
        <v>3157</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732</v>
      </c>
      <c r="DW216" t="s">
        <v>246</v>
      </c>
      <c r="DX216" t="s">
        <v>1685</v>
      </c>
      <c r="DY216" t="s">
        <v>209</v>
      </c>
      <c r="DZ216" t="s">
        <v>989</v>
      </c>
      <c r="EA216" t="s">
        <v>5657</v>
      </c>
      <c r="EB216" t="s">
        <v>211</v>
      </c>
      <c r="EC216" t="s">
        <v>818</v>
      </c>
      <c r="ED216" t="s">
        <v>246</v>
      </c>
      <c r="EE216" t="s">
        <v>820</v>
      </c>
      <c r="EF216" t="s">
        <v>1685</v>
      </c>
      <c r="EG216" t="s">
        <v>248</v>
      </c>
      <c r="EH216" t="s">
        <v>5658</v>
      </c>
      <c r="EI216" t="s">
        <v>211</v>
      </c>
      <c r="EJ216" t="s">
        <v>818</v>
      </c>
      <c r="EK216" t="s">
        <v>246</v>
      </c>
      <c r="EL216" t="s">
        <v>907</v>
      </c>
      <c r="EM216" t="s">
        <v>1093</v>
      </c>
      <c r="EN216" t="s">
        <v>2926</v>
      </c>
      <c r="EO216" t="s">
        <v>5659</v>
      </c>
      <c r="EP216" t="s">
        <v>211</v>
      </c>
      <c r="EQ216" t="s">
        <v>818</v>
      </c>
      <c r="ER216" t="s">
        <v>246</v>
      </c>
      <c r="ES216" t="s">
        <v>5660</v>
      </c>
      <c r="ET216" t="s">
        <v>907</v>
      </c>
      <c r="EU216" t="s">
        <v>5661</v>
      </c>
      <c r="EV216" t="s">
        <v>5662</v>
      </c>
      <c r="EW216" t="s">
        <v>211</v>
      </c>
      <c r="EX216" t="s">
        <v>818</v>
      </c>
      <c r="EY216" t="s">
        <v>246</v>
      </c>
      <c r="EZ216" t="s">
        <v>5663</v>
      </c>
      <c r="FA216" t="s">
        <v>5004</v>
      </c>
      <c r="FB216" t="s">
        <v>3195</v>
      </c>
    </row>
    <row r="217" spans="1:158">
      <c r="A217" t="s">
        <v>1347</v>
      </c>
      <c r="B217" t="s">
        <v>211</v>
      </c>
      <c r="C217" t="s">
        <v>267</v>
      </c>
      <c r="D217" t="s">
        <v>1348</v>
      </c>
      <c r="E217" t="s">
        <v>5664</v>
      </c>
      <c r="F217" t="s">
        <v>5665</v>
      </c>
      <c r="G217">
        <v>9400655875</v>
      </c>
      <c r="H217" t="s">
        <v>164</v>
      </c>
      <c r="I217" t="s">
        <v>5666</v>
      </c>
      <c r="J217" t="s">
        <v>217</v>
      </c>
      <c r="K217" t="s">
        <v>5667</v>
      </c>
      <c r="L217" t="s">
        <v>2680</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2680</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1316</v>
      </c>
      <c r="DT217" t="s">
        <v>5699</v>
      </c>
      <c r="DU217" t="s">
        <v>5700</v>
      </c>
      <c r="DV217" t="s">
        <v>979</v>
      </c>
      <c r="DW217" t="s">
        <v>246</v>
      </c>
      <c r="DX217" t="s">
        <v>644</v>
      </c>
      <c r="DY217" t="s">
        <v>2528</v>
      </c>
      <c r="DZ217" t="s">
        <v>1316</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3459</v>
      </c>
      <c r="DY218" t="s">
        <v>1986</v>
      </c>
      <c r="DZ218" t="s">
        <v>501</v>
      </c>
      <c r="EA218" t="s">
        <v>5381</v>
      </c>
      <c r="EB218" t="s">
        <v>5379</v>
      </c>
      <c r="EC218" t="s">
        <v>5382</v>
      </c>
      <c r="ED218" t="s">
        <v>246</v>
      </c>
      <c r="EE218" t="s">
        <v>3869</v>
      </c>
      <c r="EF218" t="s">
        <v>3459</v>
      </c>
      <c r="EG218" t="s">
        <v>691</v>
      </c>
      <c r="EH218" t="s">
        <v>5383</v>
      </c>
      <c r="EI218" t="s">
        <v>5384</v>
      </c>
      <c r="EJ218" t="s">
        <v>5385</v>
      </c>
      <c r="EK218" t="s">
        <v>207</v>
      </c>
      <c r="EL218" t="s">
        <v>5386</v>
      </c>
      <c r="EM218" t="s">
        <v>2197</v>
      </c>
      <c r="EN218" t="s">
        <v>3195</v>
      </c>
    </row>
    <row r="219" spans="1:158">
      <c r="A219" t="s">
        <v>793</v>
      </c>
      <c r="B219" t="s">
        <v>211</v>
      </c>
      <c r="C219" t="s">
        <v>267</v>
      </c>
      <c r="D219" t="s">
        <v>508</v>
      </c>
      <c r="E219" t="s">
        <v>5702</v>
      </c>
      <c r="F219" t="s">
        <v>5703</v>
      </c>
      <c r="G219">
        <v>6386295597</v>
      </c>
      <c r="H219" t="s">
        <v>271</v>
      </c>
      <c r="I219" t="s">
        <v>5704</v>
      </c>
      <c r="J219" t="s">
        <v>217</v>
      </c>
      <c r="K219" t="s">
        <v>797</v>
      </c>
      <c r="L219" t="s">
        <v>5705</v>
      </c>
      <c r="M219" t="s">
        <v>5706</v>
      </c>
      <c r="N219" t="s">
        <v>170</v>
      </c>
      <c r="AI219" t="s">
        <v>5707</v>
      </c>
      <c r="AJ219" t="s">
        <v>5708</v>
      </c>
      <c r="AK219" t="s">
        <v>5709</v>
      </c>
      <c r="AL219">
        <v>78</v>
      </c>
      <c r="AN219">
        <v>2012</v>
      </c>
      <c r="AO219" t="s">
        <v>174</v>
      </c>
      <c r="AP219" t="s">
        <v>5707</v>
      </c>
      <c r="AQ219" t="s">
        <v>5708</v>
      </c>
      <c r="AR219" t="s">
        <v>1334</v>
      </c>
      <c r="AS219">
        <v>76</v>
      </c>
      <c r="AU219">
        <v>2014</v>
      </c>
      <c r="AV219" t="s">
        <v>174</v>
      </c>
      <c r="AW219" t="s">
        <v>5710</v>
      </c>
      <c r="AX219" t="s">
        <v>2446</v>
      </c>
      <c r="AY219" t="s">
        <v>5711</v>
      </c>
      <c r="AZ219">
        <v>74</v>
      </c>
      <c r="BB219">
        <v>2018</v>
      </c>
      <c r="BC219" t="s">
        <v>174</v>
      </c>
      <c r="BD219" t="s">
        <v>2446</v>
      </c>
      <c r="BE219" t="s">
        <v>5712</v>
      </c>
      <c r="BF219" t="s">
        <v>5713</v>
      </c>
      <c r="BG219">
        <v>78</v>
      </c>
      <c r="BH219">
        <v>8.19</v>
      </c>
      <c r="BI219">
        <v>2017</v>
      </c>
      <c r="BJ219">
        <v>19</v>
      </c>
      <c r="BK219" t="s">
        <v>5714</v>
      </c>
      <c r="BL219">
        <v>23</v>
      </c>
      <c r="BN219" t="s">
        <v>174</v>
      </c>
      <c r="BO219" t="s">
        <v>185</v>
      </c>
      <c r="BP219" t="s">
        <v>5715</v>
      </c>
      <c r="BQ219" t="s">
        <v>2073</v>
      </c>
      <c r="BR219">
        <v>65</v>
      </c>
      <c r="BT219">
        <v>2020</v>
      </c>
      <c r="BU219">
        <v>31</v>
      </c>
      <c r="BV219" t="s">
        <v>5081</v>
      </c>
      <c r="BW219">
        <v>23</v>
      </c>
      <c r="BY219" t="s">
        <v>170</v>
      </c>
      <c r="CF219" t="s">
        <v>174</v>
      </c>
      <c r="CG219" t="s">
        <v>527</v>
      </c>
      <c r="CH219" t="s">
        <v>5716</v>
      </c>
      <c r="CI219" t="s">
        <v>373</v>
      </c>
      <c r="CK219" t="s">
        <v>170</v>
      </c>
      <c r="CL219" t="s">
        <v>174</v>
      </c>
      <c r="CM219" t="s">
        <v>5717</v>
      </c>
      <c r="CN219" t="s">
        <v>174</v>
      </c>
      <c r="CO219" t="s">
        <v>5718</v>
      </c>
      <c r="CP219" t="s">
        <v>721</v>
      </c>
      <c r="CQ219" t="s">
        <v>174</v>
      </c>
      <c r="CR219" t="s">
        <v>2453</v>
      </c>
      <c r="CS219" t="s">
        <v>5719</v>
      </c>
      <c r="CT219">
        <v>2</v>
      </c>
      <c r="CU219" t="s">
        <v>5720</v>
      </c>
      <c r="CV219" t="s">
        <v>170</v>
      </c>
      <c r="CZ219" t="s">
        <v>170</v>
      </c>
      <c r="DC219" t="s">
        <v>5721</v>
      </c>
      <c r="DD219" t="s">
        <v>170</v>
      </c>
      <c r="DF219" t="s">
        <v>174</v>
      </c>
      <c r="DG219" t="s">
        <v>5722</v>
      </c>
      <c r="DH219" t="s">
        <v>3130</v>
      </c>
      <c r="DI219" t="s">
        <v>3130</v>
      </c>
      <c r="DJ219" t="s">
        <v>3130</v>
      </c>
      <c r="DK219">
        <v>10</v>
      </c>
      <c r="DL219" t="s">
        <v>174</v>
      </c>
      <c r="DM219" t="s">
        <v>5723</v>
      </c>
      <c r="DN219" t="s">
        <v>170</v>
      </c>
      <c r="DP219" t="s">
        <v>5724</v>
      </c>
      <c r="DQ219" t="s">
        <v>202</v>
      </c>
      <c r="DR219" t="str">
        <f>HYPERLINK("https://nconnect.nicmar.ac.in/pdf/347_resume_1771583543.pdf/Y2FyZWVy","View Resume")</f>
        <v>0</v>
      </c>
      <c r="DS219" t="s">
        <v>1688</v>
      </c>
      <c r="DT219" t="s">
        <v>730</v>
      </c>
      <c r="DU219" t="s">
        <v>211</v>
      </c>
      <c r="DV219" t="s">
        <v>818</v>
      </c>
      <c r="DW219" t="s">
        <v>246</v>
      </c>
      <c r="DX219" t="s">
        <v>1093</v>
      </c>
      <c r="DY219" t="s">
        <v>209</v>
      </c>
      <c r="DZ219" t="s">
        <v>1688</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4117</v>
      </c>
      <c r="BE220" t="s">
        <v>5737</v>
      </c>
      <c r="BF220" t="s">
        <v>5738</v>
      </c>
      <c r="BG220">
        <v>62</v>
      </c>
      <c r="BI220">
        <v>2003</v>
      </c>
      <c r="BJ220">
        <v>19</v>
      </c>
      <c r="BK220" t="s">
        <v>5739</v>
      </c>
      <c r="BL220">
        <v>52</v>
      </c>
      <c r="BN220" t="s">
        <v>174</v>
      </c>
      <c r="BO220" t="s">
        <v>4117</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507</v>
      </c>
      <c r="DV220" t="s">
        <v>818</v>
      </c>
      <c r="DW220" t="s">
        <v>246</v>
      </c>
      <c r="DX220" t="s">
        <v>5755</v>
      </c>
      <c r="DY220" t="s">
        <v>209</v>
      </c>
      <c r="DZ220" t="s">
        <v>2526</v>
      </c>
      <c r="EA220" t="s">
        <v>5756</v>
      </c>
      <c r="EB220" t="s">
        <v>211</v>
      </c>
      <c r="EC220" t="s">
        <v>818</v>
      </c>
      <c r="ED220" t="s">
        <v>246</v>
      </c>
      <c r="EE220" t="s">
        <v>5757</v>
      </c>
      <c r="EF220" t="s">
        <v>3458</v>
      </c>
      <c r="EG220" t="s">
        <v>5758</v>
      </c>
      <c r="EH220" t="s">
        <v>5756</v>
      </c>
      <c r="EI220" t="s">
        <v>351</v>
      </c>
      <c r="EJ220" t="s">
        <v>818</v>
      </c>
      <c r="EK220" t="s">
        <v>246</v>
      </c>
      <c r="EL220" t="s">
        <v>2693</v>
      </c>
      <c r="EM220" t="s">
        <v>2024</v>
      </c>
      <c r="EN220" t="s">
        <v>1382</v>
      </c>
      <c r="EO220" t="s">
        <v>5759</v>
      </c>
      <c r="EP220" t="s">
        <v>5760</v>
      </c>
      <c r="EQ220" t="s">
        <v>818</v>
      </c>
      <c r="ER220" t="s">
        <v>207</v>
      </c>
      <c r="ES220" t="s">
        <v>5761</v>
      </c>
      <c r="ET220" t="s">
        <v>2693</v>
      </c>
      <c r="EU220" t="s">
        <v>4014</v>
      </c>
      <c r="EV220" t="s">
        <v>5762</v>
      </c>
      <c r="EW220" t="s">
        <v>5763</v>
      </c>
      <c r="EX220" t="s">
        <v>3834</v>
      </c>
      <c r="EY220" t="s">
        <v>207</v>
      </c>
      <c r="EZ220" t="s">
        <v>3759</v>
      </c>
      <c r="FA220" t="s">
        <v>5761</v>
      </c>
      <c r="FB220" t="s">
        <v>945</v>
      </c>
    </row>
    <row r="221" spans="1:158">
      <c r="A221" t="s">
        <v>581</v>
      </c>
      <c r="B221" t="s">
        <v>211</v>
      </c>
      <c r="C221" t="s">
        <v>471</v>
      </c>
      <c r="D221" t="s">
        <v>582</v>
      </c>
      <c r="E221" t="s">
        <v>5764</v>
      </c>
      <c r="F221" t="s">
        <v>5765</v>
      </c>
      <c r="G221">
        <v>9706725181</v>
      </c>
      <c r="H221" t="s">
        <v>164</v>
      </c>
      <c r="I221" t="s">
        <v>543</v>
      </c>
      <c r="J221" t="s">
        <v>166</v>
      </c>
      <c r="K221" t="s">
        <v>5766</v>
      </c>
      <c r="L221" t="s">
        <v>5767</v>
      </c>
      <c r="M221" t="s">
        <v>5768</v>
      </c>
      <c r="N221" t="s">
        <v>170</v>
      </c>
      <c r="AI221" t="s">
        <v>5769</v>
      </c>
      <c r="AJ221" t="s">
        <v>1223</v>
      </c>
      <c r="AK221" t="s">
        <v>5770</v>
      </c>
      <c r="AL221">
        <v>75.83</v>
      </c>
      <c r="AN221">
        <v>2007</v>
      </c>
      <c r="AO221" t="s">
        <v>174</v>
      </c>
      <c r="AP221" t="s">
        <v>4516</v>
      </c>
      <c r="AQ221" t="s">
        <v>1226</v>
      </c>
      <c r="AR221" t="s">
        <v>5771</v>
      </c>
      <c r="AS221">
        <v>86.6</v>
      </c>
      <c r="AU221">
        <v>2009</v>
      </c>
      <c r="AV221" t="s">
        <v>170</v>
      </c>
      <c r="BC221" t="s">
        <v>174</v>
      </c>
      <c r="BD221" t="s">
        <v>5772</v>
      </c>
      <c r="BE221" t="s">
        <v>5773</v>
      </c>
      <c r="BF221" t="s">
        <v>550</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1504</v>
      </c>
      <c r="DT221" t="s">
        <v>5787</v>
      </c>
      <c r="DU221" t="s">
        <v>5788</v>
      </c>
      <c r="DV221" t="s">
        <v>5789</v>
      </c>
      <c r="DW221" t="s">
        <v>246</v>
      </c>
      <c r="DX221" t="s">
        <v>1812</v>
      </c>
      <c r="DY221" t="s">
        <v>209</v>
      </c>
      <c r="DZ221" t="s">
        <v>355</v>
      </c>
      <c r="EA221" t="s">
        <v>5790</v>
      </c>
      <c r="EB221" t="s">
        <v>5791</v>
      </c>
      <c r="EC221" t="s">
        <v>4136</v>
      </c>
      <c r="ED221" t="s">
        <v>246</v>
      </c>
      <c r="EE221" t="s">
        <v>2853</v>
      </c>
      <c r="EF221" t="s">
        <v>825</v>
      </c>
      <c r="EG221" t="s">
        <v>1387</v>
      </c>
      <c r="EH221" t="s">
        <v>5792</v>
      </c>
      <c r="EI221" t="s">
        <v>5793</v>
      </c>
      <c r="EJ221" t="s">
        <v>489</v>
      </c>
      <c r="EK221" t="s">
        <v>207</v>
      </c>
      <c r="EL221" t="s">
        <v>644</v>
      </c>
      <c r="EM221" t="s">
        <v>824</v>
      </c>
      <c r="EN221" t="s">
        <v>2053</v>
      </c>
    </row>
    <row r="222" spans="1:158">
      <c r="A222" t="s">
        <v>470</v>
      </c>
      <c r="B222" t="s">
        <v>211</v>
      </c>
      <c r="C222" t="s">
        <v>471</v>
      </c>
      <c r="D222" t="s">
        <v>472</v>
      </c>
      <c r="E222" t="s">
        <v>5794</v>
      </c>
      <c r="F222" t="s">
        <v>5795</v>
      </c>
      <c r="G222">
        <v>8319549794</v>
      </c>
      <c r="H222" t="s">
        <v>271</v>
      </c>
      <c r="I222" t="s">
        <v>5796</v>
      </c>
      <c r="J222" t="s">
        <v>166</v>
      </c>
      <c r="K222" t="s">
        <v>5797</v>
      </c>
      <c r="L222" t="s">
        <v>5798</v>
      </c>
      <c r="M222" t="s">
        <v>5799</v>
      </c>
      <c r="N222" t="s">
        <v>170</v>
      </c>
      <c r="AI222" t="s">
        <v>5800</v>
      </c>
      <c r="AJ222" t="s">
        <v>4474</v>
      </c>
      <c r="AK222" t="s">
        <v>1254</v>
      </c>
      <c r="AL222">
        <v>72.3</v>
      </c>
      <c r="AN222">
        <v>2011</v>
      </c>
      <c r="AO222" t="s">
        <v>174</v>
      </c>
      <c r="AP222" t="s">
        <v>5801</v>
      </c>
      <c r="AQ222" t="s">
        <v>5802</v>
      </c>
      <c r="AR222" t="s">
        <v>1074</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5071</v>
      </c>
      <c r="CB222" t="s">
        <v>5809</v>
      </c>
      <c r="CC222">
        <v>90</v>
      </c>
      <c r="CE222">
        <v>2021</v>
      </c>
      <c r="CF222" t="s">
        <v>170</v>
      </c>
      <c r="CL222" t="s">
        <v>170</v>
      </c>
      <c r="CN222" t="s">
        <v>170</v>
      </c>
      <c r="CP222" t="s">
        <v>1254</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2523</v>
      </c>
      <c r="DT222" t="s">
        <v>5813</v>
      </c>
      <c r="DU222" t="s">
        <v>5814</v>
      </c>
      <c r="DV222" t="s">
        <v>5186</v>
      </c>
      <c r="DW222" t="s">
        <v>207</v>
      </c>
      <c r="DX222" t="s">
        <v>820</v>
      </c>
      <c r="DY222" t="s">
        <v>1198</v>
      </c>
      <c r="DZ222" t="s">
        <v>419</v>
      </c>
      <c r="EA222" t="s">
        <v>5804</v>
      </c>
      <c r="EB222" t="s">
        <v>2086</v>
      </c>
      <c r="EC222" t="s">
        <v>5815</v>
      </c>
      <c r="ED222" t="s">
        <v>246</v>
      </c>
      <c r="EE222" t="s">
        <v>1543</v>
      </c>
      <c r="EF222" t="s">
        <v>2373</v>
      </c>
      <c r="EG222" t="s">
        <v>865</v>
      </c>
      <c r="EH222" t="s">
        <v>5816</v>
      </c>
      <c r="EI222" t="s">
        <v>5817</v>
      </c>
      <c r="EJ222" t="s">
        <v>5818</v>
      </c>
      <c r="EK222" t="s">
        <v>207</v>
      </c>
      <c r="EL222" t="s">
        <v>5182</v>
      </c>
      <c r="EM222" t="s">
        <v>384</v>
      </c>
      <c r="EN222" t="s">
        <v>4014</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2383</v>
      </c>
      <c r="AK223" t="s">
        <v>5826</v>
      </c>
      <c r="AL223">
        <v>89.27</v>
      </c>
      <c r="AN223">
        <v>2011</v>
      </c>
      <c r="AO223" t="s">
        <v>174</v>
      </c>
      <c r="AP223" t="s">
        <v>5827</v>
      </c>
      <c r="AQ223" t="s">
        <v>2383</v>
      </c>
      <c r="AR223" t="s">
        <v>438</v>
      </c>
      <c r="AS223">
        <v>73.0</v>
      </c>
      <c r="AU223">
        <v>2013</v>
      </c>
      <c r="AV223" t="s">
        <v>170</v>
      </c>
      <c r="BC223" t="s">
        <v>174</v>
      </c>
      <c r="BD223" t="s">
        <v>5828</v>
      </c>
      <c r="BE223" t="s">
        <v>5829</v>
      </c>
      <c r="BF223" t="s">
        <v>3314</v>
      </c>
      <c r="BG223">
        <v>73.15</v>
      </c>
      <c r="BI223">
        <v>2016</v>
      </c>
      <c r="BJ223">
        <v>19</v>
      </c>
      <c r="BK223" t="s">
        <v>5830</v>
      </c>
      <c r="BL223">
        <v>24</v>
      </c>
      <c r="BN223" t="s">
        <v>174</v>
      </c>
      <c r="BO223" t="s">
        <v>5831</v>
      </c>
      <c r="BP223" t="s">
        <v>5832</v>
      </c>
      <c r="BQ223" t="s">
        <v>3321</v>
      </c>
      <c r="BR223">
        <v>87.36</v>
      </c>
      <c r="BT223">
        <v>2018</v>
      </c>
      <c r="BU223">
        <v>31</v>
      </c>
      <c r="BV223" t="s">
        <v>446</v>
      </c>
      <c r="BW223">
        <v>53</v>
      </c>
      <c r="BX223" t="s">
        <v>442</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1725</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554</v>
      </c>
      <c r="BE224" t="s">
        <v>5853</v>
      </c>
      <c r="BF224" t="s">
        <v>5805</v>
      </c>
      <c r="BG224">
        <v>70.6</v>
      </c>
      <c r="BI224">
        <v>2017</v>
      </c>
      <c r="BJ224">
        <v>2</v>
      </c>
      <c r="BL224">
        <v>9</v>
      </c>
      <c r="BN224" t="s">
        <v>174</v>
      </c>
      <c r="BO224" t="s">
        <v>554</v>
      </c>
      <c r="BP224" t="s">
        <v>5854</v>
      </c>
      <c r="BQ224" t="s">
        <v>5855</v>
      </c>
      <c r="BR224">
        <v>92</v>
      </c>
      <c r="BS224">
        <v>9.21</v>
      </c>
      <c r="BT224">
        <v>2021</v>
      </c>
      <c r="BU224">
        <v>14</v>
      </c>
      <c r="BW224">
        <v>7</v>
      </c>
      <c r="BY224" t="s">
        <v>170</v>
      </c>
      <c r="BZ224" t="s">
        <v>554</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1504</v>
      </c>
      <c r="DT224" t="s">
        <v>5866</v>
      </c>
      <c r="DU224" t="s">
        <v>1282</v>
      </c>
      <c r="DV224" t="s">
        <v>5867</v>
      </c>
      <c r="DW224" t="s">
        <v>246</v>
      </c>
      <c r="DX224" t="s">
        <v>824</v>
      </c>
      <c r="DY224" t="s">
        <v>209</v>
      </c>
      <c r="DZ224" t="s">
        <v>1504</v>
      </c>
    </row>
    <row r="225" spans="1:158">
      <c r="A225" t="s">
        <v>2250</v>
      </c>
      <c r="B225" t="s">
        <v>159</v>
      </c>
      <c r="C225" t="s">
        <v>212</v>
      </c>
      <c r="D225" t="s">
        <v>2251</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485</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3130</v>
      </c>
      <c r="DI225" t="s">
        <v>3130</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536</v>
      </c>
      <c r="DV225" t="s">
        <v>818</v>
      </c>
      <c r="DW225" t="s">
        <v>246</v>
      </c>
      <c r="DX225" t="s">
        <v>578</v>
      </c>
      <c r="DY225" t="s">
        <v>209</v>
      </c>
      <c r="DZ225" t="s">
        <v>4596</v>
      </c>
      <c r="EA225" t="s">
        <v>5898</v>
      </c>
      <c r="EB225" t="s">
        <v>211</v>
      </c>
      <c r="EC225" t="s">
        <v>818</v>
      </c>
      <c r="ED225" t="s">
        <v>246</v>
      </c>
      <c r="EE225" t="s">
        <v>2197</v>
      </c>
      <c r="EF225" t="s">
        <v>578</v>
      </c>
      <c r="EG225" t="s">
        <v>344</v>
      </c>
      <c r="EH225" t="s">
        <v>5899</v>
      </c>
      <c r="EI225" t="s">
        <v>5900</v>
      </c>
      <c r="EJ225" t="s">
        <v>818</v>
      </c>
      <c r="EK225" t="s">
        <v>246</v>
      </c>
      <c r="EL225" t="s">
        <v>5386</v>
      </c>
      <c r="EM225" t="s">
        <v>2197</v>
      </c>
      <c r="EN225" t="s">
        <v>3195</v>
      </c>
      <c r="EO225" t="s">
        <v>5901</v>
      </c>
      <c r="EP225" t="s">
        <v>5900</v>
      </c>
      <c r="EQ225" t="s">
        <v>818</v>
      </c>
      <c r="ER225" t="s">
        <v>246</v>
      </c>
      <c r="ES225" t="s">
        <v>864</v>
      </c>
      <c r="ET225" t="s">
        <v>791</v>
      </c>
      <c r="EU225" t="s">
        <v>1387</v>
      </c>
      <c r="EV225" t="s">
        <v>5902</v>
      </c>
      <c r="EW225" t="s">
        <v>351</v>
      </c>
      <c r="EX225" t="s">
        <v>5903</v>
      </c>
      <c r="EY225" t="s">
        <v>246</v>
      </c>
      <c r="EZ225" t="s">
        <v>5904</v>
      </c>
      <c r="FA225" t="s">
        <v>864</v>
      </c>
      <c r="FB225" t="s">
        <v>2688</v>
      </c>
    </row>
    <row r="226" spans="1:158">
      <c r="A226" t="s">
        <v>1778</v>
      </c>
      <c r="B226" t="s">
        <v>159</v>
      </c>
      <c r="C226" t="s">
        <v>160</v>
      </c>
      <c r="D226" t="s">
        <v>1779</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783</v>
      </c>
      <c r="CS226" t="s">
        <v>783</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818</v>
      </c>
      <c r="DW226" t="s">
        <v>246</v>
      </c>
      <c r="DX226" t="s">
        <v>1982</v>
      </c>
      <c r="DY226" t="s">
        <v>209</v>
      </c>
      <c r="DZ226" t="s">
        <v>1215</v>
      </c>
      <c r="EA226" t="s">
        <v>5931</v>
      </c>
      <c r="EB226" t="s">
        <v>5930</v>
      </c>
      <c r="EC226" t="s">
        <v>818</v>
      </c>
      <c r="ED226" t="s">
        <v>246</v>
      </c>
      <c r="EE226" t="s">
        <v>5932</v>
      </c>
      <c r="EF226" t="s">
        <v>427</v>
      </c>
      <c r="EG226" t="s">
        <v>2053</v>
      </c>
      <c r="EH226" t="s">
        <v>5933</v>
      </c>
      <c r="EI226" t="s">
        <v>5934</v>
      </c>
      <c r="EJ226" t="s">
        <v>1629</v>
      </c>
      <c r="EK226" t="s">
        <v>207</v>
      </c>
      <c r="EL226" t="s">
        <v>5935</v>
      </c>
      <c r="EM226" t="s">
        <v>579</v>
      </c>
      <c r="EN226" t="s">
        <v>1387</v>
      </c>
      <c r="EO226" t="s">
        <v>5936</v>
      </c>
      <c r="EP226" t="s">
        <v>5937</v>
      </c>
      <c r="EQ226" t="s">
        <v>1629</v>
      </c>
      <c r="ER226" t="s">
        <v>207</v>
      </c>
      <c r="ES226" t="s">
        <v>2134</v>
      </c>
      <c r="ET226" t="s">
        <v>5425</v>
      </c>
      <c r="EU226" t="s">
        <v>1387</v>
      </c>
      <c r="EV226" t="s">
        <v>5938</v>
      </c>
      <c r="EW226" t="s">
        <v>5939</v>
      </c>
      <c r="EX226" t="s">
        <v>1629</v>
      </c>
      <c r="EY226" t="s">
        <v>207</v>
      </c>
      <c r="EZ226" t="s">
        <v>5757</v>
      </c>
      <c r="FA226" t="s">
        <v>4752</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4317</v>
      </c>
      <c r="AJ227" t="s">
        <v>1929</v>
      </c>
      <c r="AK227" t="s">
        <v>5946</v>
      </c>
      <c r="AL227">
        <v>85.8</v>
      </c>
      <c r="AN227">
        <v>2009</v>
      </c>
      <c r="AO227" t="s">
        <v>174</v>
      </c>
      <c r="AP227" t="s">
        <v>4317</v>
      </c>
      <c r="AQ227" t="s">
        <v>1929</v>
      </c>
      <c r="AR227" t="s">
        <v>4896</v>
      </c>
      <c r="AS227">
        <v>75</v>
      </c>
      <c r="AU227">
        <v>2011</v>
      </c>
      <c r="AV227" t="s">
        <v>170</v>
      </c>
      <c r="BC227" t="s">
        <v>174</v>
      </c>
      <c r="BD227" t="s">
        <v>5947</v>
      </c>
      <c r="BE227" t="s">
        <v>5948</v>
      </c>
      <c r="BF227" t="s">
        <v>485</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2127</v>
      </c>
      <c r="DV227" t="s">
        <v>2128</v>
      </c>
      <c r="DW227" t="s">
        <v>246</v>
      </c>
      <c r="DX227" t="s">
        <v>418</v>
      </c>
      <c r="DY227" t="s">
        <v>3389</v>
      </c>
      <c r="DZ227" t="s">
        <v>945</v>
      </c>
      <c r="EA227" t="s">
        <v>5960</v>
      </c>
      <c r="EB227" t="s">
        <v>2127</v>
      </c>
      <c r="EC227" t="s">
        <v>2128</v>
      </c>
      <c r="ED227" t="s">
        <v>246</v>
      </c>
      <c r="EE227" t="s">
        <v>980</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2446</v>
      </c>
      <c r="BE228" t="s">
        <v>5971</v>
      </c>
      <c r="BF228" t="s">
        <v>5972</v>
      </c>
      <c r="BG228">
        <v>78</v>
      </c>
      <c r="BH228">
        <v>8.25</v>
      </c>
      <c r="BI228">
        <v>2015</v>
      </c>
      <c r="BJ228">
        <v>19</v>
      </c>
      <c r="BK228" t="s">
        <v>5973</v>
      </c>
      <c r="BL228">
        <v>27</v>
      </c>
      <c r="BN228" t="s">
        <v>174</v>
      </c>
      <c r="BO228" t="s">
        <v>2035</v>
      </c>
      <c r="BP228" t="s">
        <v>5974</v>
      </c>
      <c r="BQ228" t="s">
        <v>5975</v>
      </c>
      <c r="BR228">
        <v>75.6</v>
      </c>
      <c r="BT228">
        <v>2015</v>
      </c>
      <c r="BU228">
        <v>31</v>
      </c>
      <c r="BV228" t="s">
        <v>2160</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1344</v>
      </c>
      <c r="DV228" t="s">
        <v>5418</v>
      </c>
      <c r="DW228" t="s">
        <v>207</v>
      </c>
      <c r="DX228" t="s">
        <v>573</v>
      </c>
      <c r="DY228" t="s">
        <v>5567</v>
      </c>
      <c r="DZ228" t="s">
        <v>908</v>
      </c>
    </row>
    <row r="229" spans="1:158">
      <c r="A229" t="s">
        <v>295</v>
      </c>
      <c r="B229" t="s">
        <v>211</v>
      </c>
      <c r="C229" t="s">
        <v>267</v>
      </c>
      <c r="D229" t="s">
        <v>296</v>
      </c>
      <c r="E229" t="s">
        <v>5981</v>
      </c>
      <c r="F229" t="s">
        <v>5982</v>
      </c>
      <c r="G229">
        <v>9960520677</v>
      </c>
      <c r="H229" t="s">
        <v>271</v>
      </c>
      <c r="I229" t="s">
        <v>5983</v>
      </c>
      <c r="J229" t="s">
        <v>217</v>
      </c>
      <c r="K229" t="s">
        <v>762</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2005</v>
      </c>
      <c r="AX229" t="s">
        <v>5991</v>
      </c>
      <c r="AY229" t="s">
        <v>5992</v>
      </c>
      <c r="AZ229">
        <v>49</v>
      </c>
      <c r="BB229">
        <v>2008</v>
      </c>
      <c r="BC229" t="s">
        <v>174</v>
      </c>
      <c r="BD229" t="s">
        <v>5993</v>
      </c>
      <c r="BE229" t="s">
        <v>5991</v>
      </c>
      <c r="BF229" t="s">
        <v>5994</v>
      </c>
      <c r="BG229">
        <v>49</v>
      </c>
      <c r="BI229">
        <v>2008</v>
      </c>
      <c r="BJ229">
        <v>19</v>
      </c>
      <c r="BK229" t="s">
        <v>2005</v>
      </c>
      <c r="BL229">
        <v>53</v>
      </c>
      <c r="BM229" t="s">
        <v>4089</v>
      </c>
      <c r="BN229" t="s">
        <v>174</v>
      </c>
      <c r="BO229" t="s">
        <v>5995</v>
      </c>
      <c r="BP229" t="s">
        <v>5996</v>
      </c>
      <c r="BQ229" t="s">
        <v>5997</v>
      </c>
      <c r="BR229">
        <v>75.86</v>
      </c>
      <c r="BT229">
        <v>2010</v>
      </c>
      <c r="BU229">
        <v>31</v>
      </c>
      <c r="BV229" t="s">
        <v>528</v>
      </c>
      <c r="BW229">
        <v>33</v>
      </c>
      <c r="BY229" t="s">
        <v>170</v>
      </c>
      <c r="CF229" t="s">
        <v>174</v>
      </c>
      <c r="CG229" t="s">
        <v>1940</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1975</v>
      </c>
      <c r="DH229" t="s">
        <v>3130</v>
      </c>
      <c r="DI229" t="s">
        <v>3130</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507</v>
      </c>
      <c r="DV229" t="s">
        <v>6011</v>
      </c>
      <c r="DW229" t="s">
        <v>246</v>
      </c>
      <c r="DX229" t="s">
        <v>252</v>
      </c>
      <c r="DY229" t="s">
        <v>209</v>
      </c>
      <c r="DZ229" t="s">
        <v>1026</v>
      </c>
      <c r="EA229" t="s">
        <v>6012</v>
      </c>
      <c r="EB229" t="s">
        <v>211</v>
      </c>
      <c r="EC229" t="s">
        <v>6011</v>
      </c>
      <c r="ED229" t="s">
        <v>246</v>
      </c>
      <c r="EE229" t="s">
        <v>2955</v>
      </c>
      <c r="EF229" t="s">
        <v>1808</v>
      </c>
      <c r="EG229" t="s">
        <v>534</v>
      </c>
      <c r="EH229" t="s">
        <v>6012</v>
      </c>
      <c r="EI229" t="s">
        <v>507</v>
      </c>
      <c r="EJ229" t="s">
        <v>6011</v>
      </c>
      <c r="EK229" t="s">
        <v>246</v>
      </c>
      <c r="EL229" t="s">
        <v>1808</v>
      </c>
      <c r="EM229" t="s">
        <v>994</v>
      </c>
      <c r="EN229" t="s">
        <v>1497</v>
      </c>
      <c r="EO229" t="s">
        <v>6013</v>
      </c>
      <c r="EP229" t="s">
        <v>1984</v>
      </c>
      <c r="EQ229" t="s">
        <v>2128</v>
      </c>
      <c r="ER229" t="s">
        <v>246</v>
      </c>
      <c r="ES229" t="s">
        <v>5425</v>
      </c>
      <c r="ET229" t="s">
        <v>3869</v>
      </c>
      <c r="EU229" t="s">
        <v>816</v>
      </c>
      <c r="EV229" t="s">
        <v>6014</v>
      </c>
      <c r="EW229" t="s">
        <v>6015</v>
      </c>
      <c r="EX229" t="s">
        <v>2128</v>
      </c>
      <c r="EY229" t="s">
        <v>207</v>
      </c>
      <c r="EZ229" t="s">
        <v>696</v>
      </c>
      <c r="FA229" t="s">
        <v>3257</v>
      </c>
      <c r="FB229" t="s">
        <v>248</v>
      </c>
    </row>
    <row r="230" spans="1:158">
      <c r="A230" t="s">
        <v>1871</v>
      </c>
      <c r="B230" t="s">
        <v>507</v>
      </c>
      <c r="C230" t="s">
        <v>160</v>
      </c>
      <c r="D230" t="s">
        <v>1872</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485</v>
      </c>
      <c r="AX230" t="s">
        <v>6027</v>
      </c>
      <c r="AY230" t="s">
        <v>6028</v>
      </c>
      <c r="AZ230">
        <v>78</v>
      </c>
      <c r="BB230">
        <v>1998</v>
      </c>
      <c r="BC230" t="s">
        <v>174</v>
      </c>
      <c r="BD230" t="s">
        <v>6029</v>
      </c>
      <c r="BE230" t="s">
        <v>6030</v>
      </c>
      <c r="BF230" t="s">
        <v>6031</v>
      </c>
      <c r="BG230">
        <v>68</v>
      </c>
      <c r="BI230">
        <v>2003</v>
      </c>
      <c r="BJ230">
        <v>8</v>
      </c>
      <c r="BL230">
        <v>2</v>
      </c>
      <c r="BN230" t="s">
        <v>174</v>
      </c>
      <c r="BO230" t="s">
        <v>1673</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2680</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4592</v>
      </c>
      <c r="DT230" t="s">
        <v>6048</v>
      </c>
      <c r="DU230" t="s">
        <v>507</v>
      </c>
      <c r="DV230" t="s">
        <v>818</v>
      </c>
      <c r="DW230" t="s">
        <v>246</v>
      </c>
      <c r="DX230" t="s">
        <v>1024</v>
      </c>
      <c r="DY230" t="s">
        <v>209</v>
      </c>
      <c r="DZ230" t="s">
        <v>3511</v>
      </c>
      <c r="EA230" t="s">
        <v>6049</v>
      </c>
      <c r="EB230" t="s">
        <v>6050</v>
      </c>
      <c r="EC230" t="s">
        <v>818</v>
      </c>
      <c r="ED230" t="s">
        <v>207</v>
      </c>
      <c r="EE230" t="s">
        <v>1242</v>
      </c>
      <c r="EF230" t="s">
        <v>5187</v>
      </c>
      <c r="EG230" t="s">
        <v>248</v>
      </c>
      <c r="EH230" t="s">
        <v>6051</v>
      </c>
      <c r="EI230" t="s">
        <v>6052</v>
      </c>
      <c r="EJ230" t="s">
        <v>333</v>
      </c>
      <c r="EK230" t="s">
        <v>207</v>
      </c>
      <c r="EL230" t="s">
        <v>1594</v>
      </c>
      <c r="EM230" t="s">
        <v>4780</v>
      </c>
      <c r="EN230" t="s">
        <v>1316</v>
      </c>
      <c r="EO230" t="s">
        <v>6053</v>
      </c>
      <c r="EP230" t="s">
        <v>950</v>
      </c>
      <c r="EQ230" t="s">
        <v>5418</v>
      </c>
      <c r="ER230" t="s">
        <v>207</v>
      </c>
      <c r="ES230" t="s">
        <v>6054</v>
      </c>
      <c r="ET230" t="s">
        <v>2205</v>
      </c>
      <c r="EU230" t="s">
        <v>1316</v>
      </c>
      <c r="EV230" t="s">
        <v>6055</v>
      </c>
      <c r="EW230" t="s">
        <v>6056</v>
      </c>
      <c r="EX230" t="s">
        <v>642</v>
      </c>
      <c r="EY230" t="s">
        <v>207</v>
      </c>
      <c r="EZ230" t="s">
        <v>6057</v>
      </c>
      <c r="FA230" t="s">
        <v>5151</v>
      </c>
      <c r="FB230" t="s">
        <v>942</v>
      </c>
    </row>
    <row r="231" spans="1:158">
      <c r="A231" t="s">
        <v>470</v>
      </c>
      <c r="B231" t="s">
        <v>211</v>
      </c>
      <c r="C231" t="s">
        <v>471</v>
      </c>
      <c r="D231" t="s">
        <v>472</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485</v>
      </c>
      <c r="AX231" t="s">
        <v>6066</v>
      </c>
      <c r="AY231" t="s">
        <v>550</v>
      </c>
      <c r="AZ231">
        <v>64.67</v>
      </c>
      <c r="BB231">
        <v>2006</v>
      </c>
      <c r="BC231" t="s">
        <v>174</v>
      </c>
      <c r="BD231" t="s">
        <v>6067</v>
      </c>
      <c r="BE231" t="s">
        <v>6068</v>
      </c>
      <c r="BF231" t="s">
        <v>485</v>
      </c>
      <c r="BG231">
        <v>61.93</v>
      </c>
      <c r="BI231">
        <v>2009</v>
      </c>
      <c r="BJ231">
        <v>2</v>
      </c>
      <c r="BL231">
        <v>9</v>
      </c>
      <c r="BN231" t="s">
        <v>174</v>
      </c>
      <c r="BO231" t="s">
        <v>6067</v>
      </c>
      <c r="BP231" t="s">
        <v>6069</v>
      </c>
      <c r="BQ231" t="s">
        <v>3087</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507</v>
      </c>
      <c r="DV231" t="s">
        <v>6082</v>
      </c>
      <c r="DW231" t="s">
        <v>246</v>
      </c>
      <c r="DX231" t="s">
        <v>500</v>
      </c>
      <c r="DY231" t="s">
        <v>209</v>
      </c>
      <c r="DZ231" t="s">
        <v>1382</v>
      </c>
      <c r="EA231" t="s">
        <v>6083</v>
      </c>
      <c r="EB231" t="s">
        <v>1282</v>
      </c>
      <c r="EC231" t="s">
        <v>6084</v>
      </c>
      <c r="ED231" t="s">
        <v>246</v>
      </c>
      <c r="EE231" t="s">
        <v>2134</v>
      </c>
      <c r="EF231" t="s">
        <v>1391</v>
      </c>
      <c r="EG231" t="s">
        <v>2429</v>
      </c>
    </row>
    <row r="232" spans="1:158">
      <c r="A232" t="s">
        <v>470</v>
      </c>
      <c r="B232" t="s">
        <v>211</v>
      </c>
      <c r="C232" t="s">
        <v>471</v>
      </c>
      <c r="D232" t="s">
        <v>472</v>
      </c>
      <c r="E232" t="s">
        <v>6085</v>
      </c>
      <c r="F232" t="s">
        <v>6086</v>
      </c>
      <c r="G232">
        <v>7807326550</v>
      </c>
      <c r="H232" t="s">
        <v>164</v>
      </c>
      <c r="I232" t="s">
        <v>6087</v>
      </c>
      <c r="J232" t="s">
        <v>166</v>
      </c>
      <c r="K232" t="s">
        <v>2323</v>
      </c>
      <c r="L232" t="s">
        <v>6088</v>
      </c>
      <c r="M232" t="s">
        <v>6089</v>
      </c>
      <c r="N232" t="s">
        <v>170</v>
      </c>
      <c r="AI232" t="s">
        <v>6090</v>
      </c>
      <c r="AJ232" t="s">
        <v>1929</v>
      </c>
      <c r="AK232" t="s">
        <v>6091</v>
      </c>
      <c r="AL232">
        <v>90</v>
      </c>
      <c r="AM232">
        <v>9.0</v>
      </c>
      <c r="AN232">
        <v>2013</v>
      </c>
      <c r="AO232" t="s">
        <v>174</v>
      </c>
      <c r="AP232" t="s">
        <v>6092</v>
      </c>
      <c r="AQ232" t="s">
        <v>1929</v>
      </c>
      <c r="AR232" t="s">
        <v>6093</v>
      </c>
      <c r="AS232">
        <v>82</v>
      </c>
      <c r="AU232">
        <v>2013</v>
      </c>
      <c r="AV232" t="s">
        <v>170</v>
      </c>
      <c r="BC232" t="s">
        <v>174</v>
      </c>
      <c r="BD232" t="s">
        <v>6094</v>
      </c>
      <c r="BE232" t="s">
        <v>6095</v>
      </c>
      <c r="BF232" t="s">
        <v>485</v>
      </c>
      <c r="BG232">
        <v>96.8</v>
      </c>
      <c r="BH232">
        <v>9.68</v>
      </c>
      <c r="BI232">
        <v>2017</v>
      </c>
      <c r="BJ232">
        <v>1</v>
      </c>
      <c r="BL232">
        <v>9</v>
      </c>
      <c r="BN232" t="s">
        <v>174</v>
      </c>
      <c r="BO232" t="s">
        <v>3616</v>
      </c>
      <c r="BP232" t="s">
        <v>6096</v>
      </c>
      <c r="BQ232" t="s">
        <v>5304</v>
      </c>
      <c r="BR232">
        <v>87.9</v>
      </c>
      <c r="BS232">
        <v>8.79</v>
      </c>
      <c r="BT232">
        <v>2021</v>
      </c>
      <c r="BU232">
        <v>31</v>
      </c>
      <c r="BV232" t="s">
        <v>6097</v>
      </c>
      <c r="BW232">
        <v>50</v>
      </c>
      <c r="BY232" t="s">
        <v>170</v>
      </c>
      <c r="BZ232" t="s">
        <v>3616</v>
      </c>
      <c r="CA232" t="s">
        <v>6096</v>
      </c>
      <c r="CB232" t="s">
        <v>2101</v>
      </c>
      <c r="CF232" t="s">
        <v>174</v>
      </c>
      <c r="CG232" t="s">
        <v>2101</v>
      </c>
      <c r="CH232" t="s">
        <v>3616</v>
      </c>
      <c r="CI232" t="s">
        <v>373</v>
      </c>
      <c r="CK232" t="s">
        <v>174</v>
      </c>
      <c r="CL232" t="s">
        <v>174</v>
      </c>
      <c r="CM232" t="s">
        <v>6098</v>
      </c>
      <c r="CN232" t="s">
        <v>174</v>
      </c>
      <c r="CO232" t="s">
        <v>6099</v>
      </c>
      <c r="CP232" t="s">
        <v>6100</v>
      </c>
      <c r="CQ232" t="s">
        <v>174</v>
      </c>
      <c r="CR232" t="s">
        <v>678</v>
      </c>
      <c r="CS232" t="s">
        <v>678</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506</v>
      </c>
      <c r="B233" t="s">
        <v>507</v>
      </c>
      <c r="C233" t="s">
        <v>267</v>
      </c>
      <c r="D233" t="s">
        <v>508</v>
      </c>
      <c r="E233" t="s">
        <v>6114</v>
      </c>
      <c r="F233" t="s">
        <v>6115</v>
      </c>
      <c r="G233">
        <v>9920697494</v>
      </c>
      <c r="H233" t="s">
        <v>271</v>
      </c>
      <c r="I233" t="s">
        <v>6116</v>
      </c>
      <c r="J233" t="s">
        <v>166</v>
      </c>
      <c r="K233" t="s">
        <v>701</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2741</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3750</v>
      </c>
      <c r="DT233" t="s">
        <v>6136</v>
      </c>
      <c r="DU233" t="s">
        <v>6137</v>
      </c>
      <c r="DV233" t="s">
        <v>818</v>
      </c>
      <c r="DW233" t="s">
        <v>207</v>
      </c>
      <c r="DX233" t="s">
        <v>825</v>
      </c>
      <c r="DY233" t="s">
        <v>209</v>
      </c>
      <c r="DZ233" t="s">
        <v>697</v>
      </c>
      <c r="EA233" t="s">
        <v>6138</v>
      </c>
      <c r="EB233" t="s">
        <v>6139</v>
      </c>
      <c r="EC233" t="s">
        <v>818</v>
      </c>
      <c r="ED233" t="s">
        <v>207</v>
      </c>
      <c r="EE233" t="s">
        <v>3107</v>
      </c>
      <c r="EF233" t="s">
        <v>504</v>
      </c>
      <c r="EG233" t="s">
        <v>942</v>
      </c>
      <c r="EH233" t="s">
        <v>6140</v>
      </c>
      <c r="EI233" t="s">
        <v>211</v>
      </c>
      <c r="EJ233" t="s">
        <v>818</v>
      </c>
      <c r="EK233" t="s">
        <v>246</v>
      </c>
      <c r="EL233" t="s">
        <v>5004</v>
      </c>
      <c r="EM233" t="s">
        <v>2318</v>
      </c>
      <c r="EN233" t="s">
        <v>6141</v>
      </c>
    </row>
    <row r="234" spans="1:158">
      <c r="A234" t="s">
        <v>5303</v>
      </c>
      <c r="B234" t="s">
        <v>507</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485</v>
      </c>
      <c r="AX234" t="s">
        <v>6027</v>
      </c>
      <c r="AY234" t="s">
        <v>6028</v>
      </c>
      <c r="AZ234">
        <v>78</v>
      </c>
      <c r="BB234">
        <v>1998</v>
      </c>
      <c r="BC234" t="s">
        <v>174</v>
      </c>
      <c r="BD234" t="s">
        <v>6029</v>
      </c>
      <c r="BE234" t="s">
        <v>6030</v>
      </c>
      <c r="BF234" t="s">
        <v>6031</v>
      </c>
      <c r="BG234">
        <v>68</v>
      </c>
      <c r="BI234">
        <v>2003</v>
      </c>
      <c r="BJ234">
        <v>8</v>
      </c>
      <c r="BL234">
        <v>2</v>
      </c>
      <c r="BN234" t="s">
        <v>174</v>
      </c>
      <c r="BO234" t="s">
        <v>1673</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2680</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4592</v>
      </c>
      <c r="DT234" t="s">
        <v>6048</v>
      </c>
      <c r="DU234" t="s">
        <v>507</v>
      </c>
      <c r="DV234" t="s">
        <v>818</v>
      </c>
      <c r="DW234" t="s">
        <v>246</v>
      </c>
      <c r="DX234" t="s">
        <v>1024</v>
      </c>
      <c r="DY234" t="s">
        <v>209</v>
      </c>
      <c r="DZ234" t="s">
        <v>3511</v>
      </c>
      <c r="EA234" t="s">
        <v>6049</v>
      </c>
      <c r="EB234" t="s">
        <v>6050</v>
      </c>
      <c r="EC234" t="s">
        <v>818</v>
      </c>
      <c r="ED234" t="s">
        <v>207</v>
      </c>
      <c r="EE234" t="s">
        <v>1242</v>
      </c>
      <c r="EF234" t="s">
        <v>5187</v>
      </c>
      <c r="EG234" t="s">
        <v>248</v>
      </c>
      <c r="EH234" t="s">
        <v>6051</v>
      </c>
      <c r="EI234" t="s">
        <v>6052</v>
      </c>
      <c r="EJ234" t="s">
        <v>333</v>
      </c>
      <c r="EK234" t="s">
        <v>207</v>
      </c>
      <c r="EL234" t="s">
        <v>1594</v>
      </c>
      <c r="EM234" t="s">
        <v>4780</v>
      </c>
      <c r="EN234" t="s">
        <v>1316</v>
      </c>
      <c r="EO234" t="s">
        <v>6053</v>
      </c>
      <c r="EP234" t="s">
        <v>950</v>
      </c>
      <c r="EQ234" t="s">
        <v>5418</v>
      </c>
      <c r="ER234" t="s">
        <v>207</v>
      </c>
      <c r="ES234" t="s">
        <v>6054</v>
      </c>
      <c r="ET234" t="s">
        <v>2205</v>
      </c>
      <c r="EU234" t="s">
        <v>1316</v>
      </c>
      <c r="EV234" t="s">
        <v>6055</v>
      </c>
      <c r="EW234" t="s">
        <v>6056</v>
      </c>
      <c r="EX234" t="s">
        <v>642</v>
      </c>
      <c r="EY234" t="s">
        <v>207</v>
      </c>
      <c r="EZ234" t="s">
        <v>6057</v>
      </c>
      <c r="FA234" t="s">
        <v>5151</v>
      </c>
      <c r="FB234" t="s">
        <v>942</v>
      </c>
    </row>
    <row r="235" spans="1:158">
      <c r="A235" t="s">
        <v>1778</v>
      </c>
      <c r="B235" t="s">
        <v>159</v>
      </c>
      <c r="C235" t="s">
        <v>160</v>
      </c>
      <c r="D235" t="s">
        <v>1779</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485</v>
      </c>
      <c r="AX235" t="s">
        <v>6027</v>
      </c>
      <c r="AY235" t="s">
        <v>6028</v>
      </c>
      <c r="AZ235">
        <v>78</v>
      </c>
      <c r="BB235">
        <v>1998</v>
      </c>
      <c r="BC235" t="s">
        <v>174</v>
      </c>
      <c r="BD235" t="s">
        <v>6029</v>
      </c>
      <c r="BE235" t="s">
        <v>6030</v>
      </c>
      <c r="BF235" t="s">
        <v>6031</v>
      </c>
      <c r="BG235">
        <v>68</v>
      </c>
      <c r="BI235">
        <v>2003</v>
      </c>
      <c r="BJ235">
        <v>8</v>
      </c>
      <c r="BL235">
        <v>2</v>
      </c>
      <c r="BN235" t="s">
        <v>174</v>
      </c>
      <c r="BO235" t="s">
        <v>1673</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2680</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4592</v>
      </c>
      <c r="DT235" t="s">
        <v>6048</v>
      </c>
      <c r="DU235" t="s">
        <v>507</v>
      </c>
      <c r="DV235" t="s">
        <v>818</v>
      </c>
      <c r="DW235" t="s">
        <v>246</v>
      </c>
      <c r="DX235" t="s">
        <v>1024</v>
      </c>
      <c r="DY235" t="s">
        <v>209</v>
      </c>
      <c r="DZ235" t="s">
        <v>3511</v>
      </c>
      <c r="EA235" t="s">
        <v>6049</v>
      </c>
      <c r="EB235" t="s">
        <v>6050</v>
      </c>
      <c r="EC235" t="s">
        <v>818</v>
      </c>
      <c r="ED235" t="s">
        <v>207</v>
      </c>
      <c r="EE235" t="s">
        <v>1242</v>
      </c>
      <c r="EF235" t="s">
        <v>5187</v>
      </c>
      <c r="EG235" t="s">
        <v>248</v>
      </c>
      <c r="EH235" t="s">
        <v>6051</v>
      </c>
      <c r="EI235" t="s">
        <v>6052</v>
      </c>
      <c r="EJ235" t="s">
        <v>333</v>
      </c>
      <c r="EK235" t="s">
        <v>207</v>
      </c>
      <c r="EL235" t="s">
        <v>1594</v>
      </c>
      <c r="EM235" t="s">
        <v>4780</v>
      </c>
      <c r="EN235" t="s">
        <v>1316</v>
      </c>
      <c r="EO235" t="s">
        <v>6053</v>
      </c>
      <c r="EP235" t="s">
        <v>950</v>
      </c>
      <c r="EQ235" t="s">
        <v>5418</v>
      </c>
      <c r="ER235" t="s">
        <v>207</v>
      </c>
      <c r="ES235" t="s">
        <v>6054</v>
      </c>
      <c r="ET235" t="s">
        <v>2205</v>
      </c>
      <c r="EU235" t="s">
        <v>1316</v>
      </c>
      <c r="EV235" t="s">
        <v>6055</v>
      </c>
      <c r="EW235" t="s">
        <v>6056</v>
      </c>
      <c r="EX235" t="s">
        <v>642</v>
      </c>
      <c r="EY235" t="s">
        <v>207</v>
      </c>
      <c r="EZ235" t="s">
        <v>6057</v>
      </c>
      <c r="FA235" t="s">
        <v>5151</v>
      </c>
      <c r="FB235" t="s">
        <v>942</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1667</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5427</v>
      </c>
      <c r="DF236" t="s">
        <v>174</v>
      </c>
      <c r="DG236" t="s">
        <v>676</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816</v>
      </c>
      <c r="DT236" t="s">
        <v>6172</v>
      </c>
      <c r="DU236" t="s">
        <v>6173</v>
      </c>
      <c r="DV236" t="s">
        <v>417</v>
      </c>
      <c r="DW236" t="s">
        <v>246</v>
      </c>
      <c r="DX236" t="s">
        <v>2857</v>
      </c>
      <c r="DY236" t="s">
        <v>209</v>
      </c>
      <c r="DZ236" t="s">
        <v>816</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485</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898</v>
      </c>
      <c r="DT237" t="s">
        <v>1750</v>
      </c>
      <c r="DU237" t="s">
        <v>211</v>
      </c>
      <c r="DV237" t="s">
        <v>537</v>
      </c>
      <c r="DW237" t="s">
        <v>246</v>
      </c>
      <c r="DX237" t="s">
        <v>2857</v>
      </c>
      <c r="DY237" t="s">
        <v>900</v>
      </c>
      <c r="DZ237" t="s">
        <v>865</v>
      </c>
      <c r="EA237" t="s">
        <v>6193</v>
      </c>
      <c r="EB237" t="s">
        <v>2883</v>
      </c>
      <c r="EC237" t="s">
        <v>6194</v>
      </c>
      <c r="ED237" t="s">
        <v>246</v>
      </c>
      <c r="EE237" t="s">
        <v>1093</v>
      </c>
      <c r="EF237" t="s">
        <v>209</v>
      </c>
      <c r="EG237" t="s">
        <v>1688</v>
      </c>
    </row>
    <row r="238" spans="1:158">
      <c r="A238" t="s">
        <v>506</v>
      </c>
      <c r="B238" t="s">
        <v>507</v>
      </c>
      <c r="C238" t="s">
        <v>267</v>
      </c>
      <c r="D238" t="s">
        <v>508</v>
      </c>
      <c r="E238" t="s">
        <v>6195</v>
      </c>
      <c r="F238" t="s">
        <v>6196</v>
      </c>
      <c r="G238">
        <v>9921052717</v>
      </c>
      <c r="H238" t="s">
        <v>164</v>
      </c>
      <c r="I238" t="s">
        <v>6197</v>
      </c>
      <c r="J238" t="s">
        <v>217</v>
      </c>
      <c r="K238" t="s">
        <v>762</v>
      </c>
      <c r="L238" t="s">
        <v>6198</v>
      </c>
      <c r="M238" t="s">
        <v>6199</v>
      </c>
      <c r="N238" t="s">
        <v>170</v>
      </c>
      <c r="AI238" t="s">
        <v>6200</v>
      </c>
      <c r="AJ238" t="s">
        <v>6201</v>
      </c>
      <c r="AK238" t="s">
        <v>6202</v>
      </c>
      <c r="AL238">
        <v>60</v>
      </c>
      <c r="AN238">
        <v>2006</v>
      </c>
      <c r="AO238" t="s">
        <v>174</v>
      </c>
      <c r="AP238" t="s">
        <v>6203</v>
      </c>
      <c r="AQ238" t="s">
        <v>6201</v>
      </c>
      <c r="AR238" t="s">
        <v>598</v>
      </c>
      <c r="AS238">
        <v>74</v>
      </c>
      <c r="AU238">
        <v>2008</v>
      </c>
      <c r="AV238" t="s">
        <v>170</v>
      </c>
      <c r="BC238" t="s">
        <v>174</v>
      </c>
      <c r="BD238" t="s">
        <v>6204</v>
      </c>
      <c r="BE238" t="s">
        <v>6205</v>
      </c>
      <c r="BF238" t="s">
        <v>598</v>
      </c>
      <c r="BG238">
        <v>70</v>
      </c>
      <c r="BI238">
        <v>2011</v>
      </c>
      <c r="BJ238">
        <v>19</v>
      </c>
      <c r="BK238" t="s">
        <v>6206</v>
      </c>
      <c r="BL238">
        <v>53</v>
      </c>
      <c r="BM238" t="s">
        <v>598</v>
      </c>
      <c r="BN238" t="s">
        <v>174</v>
      </c>
      <c r="BO238" t="s">
        <v>6205</v>
      </c>
      <c r="BP238" t="s">
        <v>6205</v>
      </c>
      <c r="BQ238" t="s">
        <v>598</v>
      </c>
      <c r="BR238">
        <v>66</v>
      </c>
      <c r="BT238">
        <v>2013</v>
      </c>
      <c r="BU238">
        <v>31</v>
      </c>
      <c r="BV238" t="s">
        <v>6207</v>
      </c>
      <c r="BW238">
        <v>53</v>
      </c>
      <c r="BX238" t="s">
        <v>2709</v>
      </c>
      <c r="BY238" t="s">
        <v>170</v>
      </c>
      <c r="CF238" t="s">
        <v>174</v>
      </c>
      <c r="CG238" t="s">
        <v>598</v>
      </c>
      <c r="CH238" t="s">
        <v>6208</v>
      </c>
      <c r="CI238" t="s">
        <v>193</v>
      </c>
      <c r="CJ238">
        <v>2020</v>
      </c>
      <c r="CL238" t="s">
        <v>170</v>
      </c>
      <c r="CN238" t="s">
        <v>174</v>
      </c>
      <c r="CO238" t="s">
        <v>6209</v>
      </c>
      <c r="CP238" t="s">
        <v>611</v>
      </c>
      <c r="CQ238" t="s">
        <v>170</v>
      </c>
      <c r="CV238" t="s">
        <v>170</v>
      </c>
      <c r="CZ238" t="s">
        <v>170</v>
      </c>
      <c r="DB238" t="s">
        <v>3130</v>
      </c>
      <c r="DC238" t="s">
        <v>5372</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1628</v>
      </c>
      <c r="DV238" t="s">
        <v>6205</v>
      </c>
      <c r="DW238" t="s">
        <v>246</v>
      </c>
      <c r="DX238" t="s">
        <v>3869</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2295</v>
      </c>
      <c r="AS239">
        <v>70</v>
      </c>
      <c r="AT239">
        <v>7</v>
      </c>
      <c r="AU239">
        <v>2014</v>
      </c>
      <c r="AV239" t="s">
        <v>170</v>
      </c>
      <c r="BC239" t="s">
        <v>174</v>
      </c>
      <c r="BD239" t="s">
        <v>440</v>
      </c>
      <c r="BE239" t="s">
        <v>6224</v>
      </c>
      <c r="BF239" t="s">
        <v>1793</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534</v>
      </c>
      <c r="DT239" t="s">
        <v>6236</v>
      </c>
      <c r="DU239" t="s">
        <v>6237</v>
      </c>
      <c r="DV239" t="s">
        <v>6238</v>
      </c>
      <c r="DW239" t="s">
        <v>207</v>
      </c>
      <c r="DX239" t="s">
        <v>3389</v>
      </c>
      <c r="DY239" t="s">
        <v>209</v>
      </c>
      <c r="DZ239" t="s">
        <v>1387</v>
      </c>
      <c r="EA239" t="s">
        <v>6239</v>
      </c>
      <c r="EB239" t="s">
        <v>5245</v>
      </c>
      <c r="EC239" t="s">
        <v>2036</v>
      </c>
      <c r="ED239" t="s">
        <v>207</v>
      </c>
      <c r="EE239" t="s">
        <v>1093</v>
      </c>
      <c r="EF239" t="s">
        <v>3389</v>
      </c>
      <c r="EG239" t="s">
        <v>248</v>
      </c>
      <c r="EH239" t="s">
        <v>6240</v>
      </c>
      <c r="EI239" t="s">
        <v>6237</v>
      </c>
      <c r="EJ239" t="s">
        <v>818</v>
      </c>
      <c r="EK239" t="s">
        <v>207</v>
      </c>
      <c r="EL239" t="s">
        <v>1547</v>
      </c>
      <c r="EM239" t="s">
        <v>1321</v>
      </c>
      <c r="EN239" t="s">
        <v>821</v>
      </c>
      <c r="EO239" t="s">
        <v>6241</v>
      </c>
      <c r="EP239" t="s">
        <v>6242</v>
      </c>
      <c r="EQ239" t="s">
        <v>3834</v>
      </c>
      <c r="ER239" t="s">
        <v>207</v>
      </c>
      <c r="ES239" t="s">
        <v>4307</v>
      </c>
      <c r="ET239" t="s">
        <v>1547</v>
      </c>
      <c r="EU239" t="s">
        <v>1387</v>
      </c>
    </row>
    <row r="240" spans="1:158">
      <c r="A240" t="s">
        <v>210</v>
      </c>
      <c r="B240" t="s">
        <v>211</v>
      </c>
      <c r="C240" t="s">
        <v>212</v>
      </c>
      <c r="D240" t="s">
        <v>213</v>
      </c>
      <c r="E240" t="s">
        <v>6243</v>
      </c>
      <c r="F240" t="s">
        <v>6244</v>
      </c>
      <c r="G240">
        <v>9475177489</v>
      </c>
      <c r="H240" t="s">
        <v>271</v>
      </c>
      <c r="I240" t="s">
        <v>6245</v>
      </c>
      <c r="J240" t="s">
        <v>166</v>
      </c>
      <c r="K240" t="s">
        <v>5514</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485</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3620</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984</v>
      </c>
      <c r="DT240" t="s">
        <v>6265</v>
      </c>
      <c r="DU240" t="s">
        <v>6266</v>
      </c>
      <c r="DV240" t="s">
        <v>2283</v>
      </c>
      <c r="DW240" t="s">
        <v>246</v>
      </c>
      <c r="DX240" t="s">
        <v>423</v>
      </c>
      <c r="DY240" t="s">
        <v>209</v>
      </c>
      <c r="DZ240" t="s">
        <v>419</v>
      </c>
      <c r="EA240" t="s">
        <v>4146</v>
      </c>
      <c r="EB240" t="s">
        <v>6267</v>
      </c>
      <c r="EC240" t="s">
        <v>6268</v>
      </c>
      <c r="ED240" t="s">
        <v>246</v>
      </c>
      <c r="EE240" t="s">
        <v>4307</v>
      </c>
      <c r="EF240" t="s">
        <v>1543</v>
      </c>
      <c r="EG240" t="s">
        <v>1387</v>
      </c>
      <c r="EH240" t="s">
        <v>6269</v>
      </c>
      <c r="EI240" t="s">
        <v>6270</v>
      </c>
      <c r="EJ240" t="s">
        <v>6271</v>
      </c>
      <c r="EK240" t="s">
        <v>207</v>
      </c>
      <c r="EL240" t="s">
        <v>1982</v>
      </c>
      <c r="EM240" t="s">
        <v>4307</v>
      </c>
      <c r="EN240" t="s">
        <v>460</v>
      </c>
      <c r="EO240" t="s">
        <v>6272</v>
      </c>
      <c r="EP240" t="s">
        <v>211</v>
      </c>
      <c r="EQ240" t="s">
        <v>6273</v>
      </c>
      <c r="ER240" t="s">
        <v>246</v>
      </c>
      <c r="ES240" t="s">
        <v>992</v>
      </c>
      <c r="ET240" t="s">
        <v>579</v>
      </c>
      <c r="EU240" t="s">
        <v>248</v>
      </c>
      <c r="EV240" t="s">
        <v>6274</v>
      </c>
      <c r="EW240" t="s">
        <v>4749</v>
      </c>
      <c r="EX240" t="s">
        <v>6273</v>
      </c>
      <c r="EY240" t="s">
        <v>246</v>
      </c>
      <c r="EZ240" t="s">
        <v>1589</v>
      </c>
      <c r="FA240" t="s">
        <v>992</v>
      </c>
      <c r="FB240" t="s">
        <v>908</v>
      </c>
    </row>
    <row r="241" spans="1:158">
      <c r="A241" t="s">
        <v>581</v>
      </c>
      <c r="B241" t="s">
        <v>211</v>
      </c>
      <c r="C241" t="s">
        <v>471</v>
      </c>
      <c r="D241" t="s">
        <v>582</v>
      </c>
      <c r="E241" t="s">
        <v>6243</v>
      </c>
      <c r="F241" t="s">
        <v>6244</v>
      </c>
      <c r="G241">
        <v>9475177489</v>
      </c>
      <c r="H241" t="s">
        <v>271</v>
      </c>
      <c r="I241" t="s">
        <v>6245</v>
      </c>
      <c r="J241" t="s">
        <v>166</v>
      </c>
      <c r="K241" t="s">
        <v>5514</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485</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3620</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984</v>
      </c>
      <c r="DT241" t="s">
        <v>6265</v>
      </c>
      <c r="DU241" t="s">
        <v>6266</v>
      </c>
      <c r="DV241" t="s">
        <v>2283</v>
      </c>
      <c r="DW241" t="s">
        <v>246</v>
      </c>
      <c r="DX241" t="s">
        <v>423</v>
      </c>
      <c r="DY241" t="s">
        <v>209</v>
      </c>
      <c r="DZ241" t="s">
        <v>419</v>
      </c>
      <c r="EA241" t="s">
        <v>4146</v>
      </c>
      <c r="EB241" t="s">
        <v>6267</v>
      </c>
      <c r="EC241" t="s">
        <v>6268</v>
      </c>
      <c r="ED241" t="s">
        <v>246</v>
      </c>
      <c r="EE241" t="s">
        <v>4307</v>
      </c>
      <c r="EF241" t="s">
        <v>1543</v>
      </c>
      <c r="EG241" t="s">
        <v>1387</v>
      </c>
      <c r="EH241" t="s">
        <v>6269</v>
      </c>
      <c r="EI241" t="s">
        <v>6270</v>
      </c>
      <c r="EJ241" t="s">
        <v>6271</v>
      </c>
      <c r="EK241" t="s">
        <v>207</v>
      </c>
      <c r="EL241" t="s">
        <v>1982</v>
      </c>
      <c r="EM241" t="s">
        <v>4307</v>
      </c>
      <c r="EN241" t="s">
        <v>460</v>
      </c>
      <c r="EO241" t="s">
        <v>6272</v>
      </c>
      <c r="EP241" t="s">
        <v>211</v>
      </c>
      <c r="EQ241" t="s">
        <v>6273</v>
      </c>
      <c r="ER241" t="s">
        <v>246</v>
      </c>
      <c r="ES241" t="s">
        <v>992</v>
      </c>
      <c r="ET241" t="s">
        <v>579</v>
      </c>
      <c r="EU241" t="s">
        <v>248</v>
      </c>
      <c r="EV241" t="s">
        <v>6274</v>
      </c>
      <c r="EW241" t="s">
        <v>4749</v>
      </c>
      <c r="EX241" t="s">
        <v>6273</v>
      </c>
      <c r="EY241" t="s">
        <v>246</v>
      </c>
      <c r="EZ241" t="s">
        <v>1589</v>
      </c>
      <c r="FA241" t="s">
        <v>992</v>
      </c>
      <c r="FB241" t="s">
        <v>908</v>
      </c>
    </row>
    <row r="242" spans="1:158">
      <c r="A242" t="s">
        <v>470</v>
      </c>
      <c r="B242" t="s">
        <v>211</v>
      </c>
      <c r="C242" t="s">
        <v>471</v>
      </c>
      <c r="D242" t="s">
        <v>472</v>
      </c>
      <c r="E242" t="s">
        <v>6243</v>
      </c>
      <c r="F242" t="s">
        <v>6244</v>
      </c>
      <c r="G242">
        <v>9475177489</v>
      </c>
      <c r="H242" t="s">
        <v>271</v>
      </c>
      <c r="I242" t="s">
        <v>6245</v>
      </c>
      <c r="J242" t="s">
        <v>166</v>
      </c>
      <c r="K242" t="s">
        <v>5514</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485</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3620</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984</v>
      </c>
      <c r="DT242" t="s">
        <v>6265</v>
      </c>
      <c r="DU242" t="s">
        <v>6266</v>
      </c>
      <c r="DV242" t="s">
        <v>2283</v>
      </c>
      <c r="DW242" t="s">
        <v>246</v>
      </c>
      <c r="DX242" t="s">
        <v>423</v>
      </c>
      <c r="DY242" t="s">
        <v>209</v>
      </c>
      <c r="DZ242" t="s">
        <v>419</v>
      </c>
      <c r="EA242" t="s">
        <v>4146</v>
      </c>
      <c r="EB242" t="s">
        <v>6267</v>
      </c>
      <c r="EC242" t="s">
        <v>6268</v>
      </c>
      <c r="ED242" t="s">
        <v>246</v>
      </c>
      <c r="EE242" t="s">
        <v>4307</v>
      </c>
      <c r="EF242" t="s">
        <v>1543</v>
      </c>
      <c r="EG242" t="s">
        <v>1387</v>
      </c>
      <c r="EH242" t="s">
        <v>6269</v>
      </c>
      <c r="EI242" t="s">
        <v>6270</v>
      </c>
      <c r="EJ242" t="s">
        <v>6271</v>
      </c>
      <c r="EK242" t="s">
        <v>207</v>
      </c>
      <c r="EL242" t="s">
        <v>1982</v>
      </c>
      <c r="EM242" t="s">
        <v>4307</v>
      </c>
      <c r="EN242" t="s">
        <v>460</v>
      </c>
      <c r="EO242" t="s">
        <v>6272</v>
      </c>
      <c r="EP242" t="s">
        <v>211</v>
      </c>
      <c r="EQ242" t="s">
        <v>6273</v>
      </c>
      <c r="ER242" t="s">
        <v>246</v>
      </c>
      <c r="ES242" t="s">
        <v>992</v>
      </c>
      <c r="ET242" t="s">
        <v>579</v>
      </c>
      <c r="EU242" t="s">
        <v>248</v>
      </c>
      <c r="EV242" t="s">
        <v>6274</v>
      </c>
      <c r="EW242" t="s">
        <v>4749</v>
      </c>
      <c r="EX242" t="s">
        <v>6273</v>
      </c>
      <c r="EY242" t="s">
        <v>246</v>
      </c>
      <c r="EZ242" t="s">
        <v>1589</v>
      </c>
      <c r="FA242" t="s">
        <v>992</v>
      </c>
      <c r="FB242" t="s">
        <v>908</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485</v>
      </c>
      <c r="BG243">
        <v>79.8</v>
      </c>
      <c r="BH243">
        <v>7.98</v>
      </c>
      <c r="BI243">
        <v>2008</v>
      </c>
      <c r="BJ243">
        <v>1</v>
      </c>
      <c r="BL243">
        <v>9</v>
      </c>
      <c r="BN243" t="s">
        <v>174</v>
      </c>
      <c r="BO243" t="s">
        <v>489</v>
      </c>
      <c r="BP243" t="s">
        <v>6289</v>
      </c>
      <c r="BQ243" t="s">
        <v>213</v>
      </c>
      <c r="BR243">
        <v>74.9</v>
      </c>
      <c r="BS243">
        <v>7.49</v>
      </c>
      <c r="BT243">
        <v>2013</v>
      </c>
      <c r="BU243">
        <v>14</v>
      </c>
      <c r="BW243">
        <v>47</v>
      </c>
      <c r="BY243" t="s">
        <v>170</v>
      </c>
      <c r="CF243" t="s">
        <v>174</v>
      </c>
      <c r="CG243" t="s">
        <v>4145</v>
      </c>
      <c r="CH243" t="s">
        <v>489</v>
      </c>
      <c r="CI243" t="s">
        <v>193</v>
      </c>
      <c r="CJ243">
        <v>2021</v>
      </c>
      <c r="CL243" t="s">
        <v>170</v>
      </c>
      <c r="CN243" t="s">
        <v>174</v>
      </c>
      <c r="CO243" t="s">
        <v>6290</v>
      </c>
      <c r="CP243" t="s">
        <v>6291</v>
      </c>
      <c r="CQ243" t="s">
        <v>174</v>
      </c>
      <c r="CR243">
        <v>2</v>
      </c>
      <c r="CS243">
        <v>0</v>
      </c>
      <c r="CT243">
        <v>0</v>
      </c>
      <c r="CV243" t="s">
        <v>170</v>
      </c>
      <c r="CZ243" t="s">
        <v>170</v>
      </c>
      <c r="DB243" t="s">
        <v>6292</v>
      </c>
      <c r="DC243" t="s">
        <v>6293</v>
      </c>
      <c r="DD243" t="s">
        <v>170</v>
      </c>
      <c r="DF243" t="s">
        <v>170</v>
      </c>
      <c r="DL243" t="s">
        <v>170</v>
      </c>
      <c r="DN243" t="s">
        <v>170</v>
      </c>
      <c r="DP243" t="s">
        <v>6294</v>
      </c>
      <c r="DQ243" t="str">
        <f>HYPERLINK("https://nconnect.nicmar.ac.in/storage/profile/6998936bcb16a.png","Download")</f>
        <v>0</v>
      </c>
      <c r="DR243" t="str">
        <f>HYPERLINK("https://nconnect.nicmar.ac.in/pdf/29_resume_1771831168.pdf/Y2FyZWVy","View Resume")</f>
        <v>0</v>
      </c>
      <c r="DS243" t="s">
        <v>203</v>
      </c>
      <c r="DT243" t="s">
        <v>502</v>
      </c>
      <c r="DU243" t="s">
        <v>6295</v>
      </c>
      <c r="DV243" t="s">
        <v>503</v>
      </c>
      <c r="DW243" t="s">
        <v>246</v>
      </c>
      <c r="DX243" t="s">
        <v>995</v>
      </c>
      <c r="DY243" t="s">
        <v>209</v>
      </c>
      <c r="DZ243" t="s">
        <v>908</v>
      </c>
      <c r="EA243" t="s">
        <v>502</v>
      </c>
      <c r="EB243" t="s">
        <v>6295</v>
      </c>
      <c r="EC243" t="s">
        <v>503</v>
      </c>
      <c r="ED243" t="s">
        <v>246</v>
      </c>
      <c r="EE243" t="s">
        <v>994</v>
      </c>
      <c r="EF243" t="s">
        <v>3389</v>
      </c>
      <c r="EG243" t="s">
        <v>1387</v>
      </c>
      <c r="EH243" t="s">
        <v>502</v>
      </c>
      <c r="EI243" t="s">
        <v>6295</v>
      </c>
      <c r="EJ243" t="s">
        <v>503</v>
      </c>
      <c r="EK243" t="s">
        <v>246</v>
      </c>
      <c r="EL243" t="s">
        <v>757</v>
      </c>
      <c r="EM243" t="s">
        <v>820</v>
      </c>
      <c r="EN243" t="s">
        <v>1387</v>
      </c>
      <c r="EO243" t="s">
        <v>6296</v>
      </c>
      <c r="EP243" t="s">
        <v>6295</v>
      </c>
      <c r="EQ243" t="s">
        <v>6297</v>
      </c>
      <c r="ER243" t="s">
        <v>246</v>
      </c>
      <c r="ES243" t="s">
        <v>2857</v>
      </c>
      <c r="ET243" t="s">
        <v>825</v>
      </c>
      <c r="EU243" t="s">
        <v>945</v>
      </c>
      <c r="EV243" t="s">
        <v>6296</v>
      </c>
      <c r="EW243" t="s">
        <v>6295</v>
      </c>
      <c r="EX243" t="s">
        <v>6297</v>
      </c>
      <c r="EY243" t="s">
        <v>246</v>
      </c>
      <c r="EZ243" t="s">
        <v>1717</v>
      </c>
      <c r="FA243" t="s">
        <v>538</v>
      </c>
      <c r="FB243" t="s">
        <v>1387</v>
      </c>
    </row>
    <row r="244" spans="1:158">
      <c r="A244" t="s">
        <v>210</v>
      </c>
      <c r="B244" t="s">
        <v>211</v>
      </c>
      <c r="C244" t="s">
        <v>212</v>
      </c>
      <c r="D244" t="s">
        <v>213</v>
      </c>
      <c r="E244" t="s">
        <v>6298</v>
      </c>
      <c r="F244" t="s">
        <v>6299</v>
      </c>
      <c r="G244">
        <v>7989550471</v>
      </c>
      <c r="H244" t="s">
        <v>164</v>
      </c>
      <c r="I244" t="s">
        <v>6300</v>
      </c>
      <c r="J244" t="s">
        <v>217</v>
      </c>
      <c r="K244" t="s">
        <v>361</v>
      </c>
      <c r="L244" t="s">
        <v>6301</v>
      </c>
      <c r="M244" t="s">
        <v>6302</v>
      </c>
      <c r="N244" t="s">
        <v>170</v>
      </c>
      <c r="AI244" t="s">
        <v>6303</v>
      </c>
      <c r="AJ244" t="s">
        <v>6304</v>
      </c>
      <c r="AK244" t="s">
        <v>6305</v>
      </c>
      <c r="AL244">
        <v>79</v>
      </c>
      <c r="AN244">
        <v>2008</v>
      </c>
      <c r="AO244" t="s">
        <v>174</v>
      </c>
      <c r="AP244" t="s">
        <v>6306</v>
      </c>
      <c r="AQ244" t="s">
        <v>1226</v>
      </c>
      <c r="AR244" t="s">
        <v>283</v>
      </c>
      <c r="AS244">
        <v>94.1</v>
      </c>
      <c r="AU244">
        <v>2010</v>
      </c>
      <c r="AV244" t="s">
        <v>170</v>
      </c>
      <c r="BC244" t="s">
        <v>174</v>
      </c>
      <c r="BD244" t="s">
        <v>6307</v>
      </c>
      <c r="BE244" t="s">
        <v>6308</v>
      </c>
      <c r="BF244" t="s">
        <v>6309</v>
      </c>
      <c r="BG244">
        <v>76</v>
      </c>
      <c r="BI244">
        <v>2014</v>
      </c>
      <c r="BJ244">
        <v>2</v>
      </c>
      <c r="BL244">
        <v>7</v>
      </c>
      <c r="BN244" t="s">
        <v>174</v>
      </c>
      <c r="BO244" t="s">
        <v>6307</v>
      </c>
      <c r="BP244" t="s">
        <v>6307</v>
      </c>
      <c r="BQ244" t="s">
        <v>6310</v>
      </c>
      <c r="BR244">
        <v>81.8</v>
      </c>
      <c r="BT244">
        <v>2017</v>
      </c>
      <c r="BU244">
        <v>14</v>
      </c>
      <c r="BW244">
        <v>7</v>
      </c>
      <c r="BY244" t="s">
        <v>170</v>
      </c>
      <c r="CF244" t="s">
        <v>174</v>
      </c>
      <c r="CG244" t="s">
        <v>213</v>
      </c>
      <c r="CH244" t="s">
        <v>6311</v>
      </c>
      <c r="CI244" t="s">
        <v>193</v>
      </c>
      <c r="CJ244">
        <v>2026</v>
      </c>
      <c r="CL244" t="s">
        <v>174</v>
      </c>
      <c r="CM244" t="s">
        <v>6312</v>
      </c>
      <c r="CN244" t="s">
        <v>174</v>
      </c>
      <c r="CO244" t="s">
        <v>6313</v>
      </c>
      <c r="CP244" t="s">
        <v>6314</v>
      </c>
      <c r="CQ244" t="s">
        <v>174</v>
      </c>
      <c r="CR244">
        <v>2</v>
      </c>
      <c r="CS244">
        <v>10</v>
      </c>
      <c r="CT244">
        <v>3</v>
      </c>
      <c r="CU244" t="s">
        <v>6315</v>
      </c>
      <c r="CV244" t="s">
        <v>174</v>
      </c>
      <c r="CW244" t="s">
        <v>6316</v>
      </c>
      <c r="CX244" t="s">
        <v>193</v>
      </c>
      <c r="CY244">
        <v>2026</v>
      </c>
      <c r="CZ244" t="s">
        <v>170</v>
      </c>
      <c r="DB244" t="s">
        <v>6317</v>
      </c>
      <c r="DC244" t="s">
        <v>6318</v>
      </c>
      <c r="DD244" t="s">
        <v>174</v>
      </c>
      <c r="DE244" t="s">
        <v>6319</v>
      </c>
      <c r="DF244" t="s">
        <v>174</v>
      </c>
      <c r="DG244">
        <v>2</v>
      </c>
      <c r="DH244">
        <v>1</v>
      </c>
      <c r="DI244">
        <v>2</v>
      </c>
      <c r="DJ244">
        <v>3</v>
      </c>
      <c r="DK244">
        <v>8</v>
      </c>
      <c r="DL244" t="s">
        <v>174</v>
      </c>
      <c r="DM244" t="s">
        <v>6313</v>
      </c>
      <c r="DN244" t="s">
        <v>174</v>
      </c>
      <c r="DO244" t="s">
        <v>6320</v>
      </c>
      <c r="DP244" t="s">
        <v>6321</v>
      </c>
      <c r="DQ244" t="str">
        <f>HYPERLINK("https://nconnect.nicmar.ac.in/storage/profile/69989e0a5053c.png","Download")</f>
        <v>0</v>
      </c>
      <c r="DR244" t="str">
        <f>HYPERLINK("https://nconnect.nicmar.ac.in/pdf/398_resume_1771612001.pdf/Y2FyZWVy","View Resume")</f>
        <v>0</v>
      </c>
      <c r="DS244" t="s">
        <v>898</v>
      </c>
      <c r="DT244" t="s">
        <v>6322</v>
      </c>
      <c r="DU244" t="s">
        <v>211</v>
      </c>
      <c r="DV244" t="s">
        <v>6323</v>
      </c>
      <c r="DW244" t="s">
        <v>246</v>
      </c>
      <c r="DX244" t="s">
        <v>5567</v>
      </c>
      <c r="DY244" t="s">
        <v>1633</v>
      </c>
      <c r="DZ244" t="s">
        <v>898</v>
      </c>
    </row>
    <row r="245" spans="1:158">
      <c r="A245" t="s">
        <v>1897</v>
      </c>
      <c r="B245" t="s">
        <v>211</v>
      </c>
      <c r="C245" t="s">
        <v>267</v>
      </c>
      <c r="D245" t="s">
        <v>1898</v>
      </c>
      <c r="E245" t="s">
        <v>6324</v>
      </c>
      <c r="F245" t="s">
        <v>6325</v>
      </c>
      <c r="G245">
        <v>8015898207</v>
      </c>
      <c r="H245" t="s">
        <v>271</v>
      </c>
      <c r="I245" t="s">
        <v>6326</v>
      </c>
      <c r="J245" t="s">
        <v>166</v>
      </c>
      <c r="K245" t="s">
        <v>6327</v>
      </c>
      <c r="L245" t="s">
        <v>6328</v>
      </c>
      <c r="M245" t="s">
        <v>6329</v>
      </c>
      <c r="N245" t="s">
        <v>170</v>
      </c>
      <c r="AI245" t="s">
        <v>6330</v>
      </c>
      <c r="AJ245" t="s">
        <v>2383</v>
      </c>
      <c r="AK245" t="s">
        <v>6331</v>
      </c>
      <c r="AL245">
        <v>77.2</v>
      </c>
      <c r="AN245">
        <v>2005</v>
      </c>
      <c r="AO245" t="s">
        <v>174</v>
      </c>
      <c r="AP245" t="s">
        <v>6332</v>
      </c>
      <c r="AQ245" t="s">
        <v>2383</v>
      </c>
      <c r="AR245" t="s">
        <v>6333</v>
      </c>
      <c r="AS245">
        <v>84.5</v>
      </c>
      <c r="AU245">
        <v>2017</v>
      </c>
      <c r="AV245" t="s">
        <v>170</v>
      </c>
      <c r="BC245" t="s">
        <v>174</v>
      </c>
      <c r="BD245" t="s">
        <v>1908</v>
      </c>
      <c r="BE245" t="s">
        <v>6334</v>
      </c>
      <c r="BF245" t="s">
        <v>527</v>
      </c>
      <c r="BG245">
        <v>67.6</v>
      </c>
      <c r="BI245">
        <v>2010</v>
      </c>
      <c r="BJ245">
        <v>19</v>
      </c>
      <c r="BK245" t="s">
        <v>6335</v>
      </c>
      <c r="BL245">
        <v>23</v>
      </c>
      <c r="BN245" t="s">
        <v>174</v>
      </c>
      <c r="BO245" t="s">
        <v>6336</v>
      </c>
      <c r="BP245" t="s">
        <v>6337</v>
      </c>
      <c r="BQ245" t="s">
        <v>527</v>
      </c>
      <c r="BR245">
        <v>7.84</v>
      </c>
      <c r="BS245">
        <v>7.84</v>
      </c>
      <c r="BT245">
        <v>2012</v>
      </c>
      <c r="BU245">
        <v>31</v>
      </c>
      <c r="BV245" t="s">
        <v>5171</v>
      </c>
      <c r="BW245">
        <v>23</v>
      </c>
      <c r="BY245" t="s">
        <v>174</v>
      </c>
      <c r="BZ245" t="s">
        <v>185</v>
      </c>
      <c r="CA245" t="s">
        <v>185</v>
      </c>
      <c r="CB245" t="s">
        <v>6338</v>
      </c>
      <c r="CC245">
        <v>74</v>
      </c>
      <c r="CE245">
        <v>2023</v>
      </c>
      <c r="CF245" t="s">
        <v>170</v>
      </c>
      <c r="CL245" t="s">
        <v>174</v>
      </c>
      <c r="CN245" t="s">
        <v>174</v>
      </c>
      <c r="CO245" t="s">
        <v>6339</v>
      </c>
      <c r="CP245" t="s">
        <v>6340</v>
      </c>
      <c r="CQ245" t="s">
        <v>170</v>
      </c>
      <c r="CV245" t="s">
        <v>170</v>
      </c>
      <c r="CZ245" t="s">
        <v>170</v>
      </c>
      <c r="DC245" t="s">
        <v>6341</v>
      </c>
      <c r="DD245" t="s">
        <v>170</v>
      </c>
      <c r="DE245" t="s">
        <v>6342</v>
      </c>
      <c r="DF245" t="s">
        <v>170</v>
      </c>
      <c r="DL245" t="s">
        <v>170</v>
      </c>
      <c r="DN245" t="s">
        <v>170</v>
      </c>
      <c r="DP245" t="s">
        <v>6343</v>
      </c>
      <c r="DQ245" t="s">
        <v>202</v>
      </c>
      <c r="DR245" t="str">
        <f>HYPERLINK("https://nconnect.nicmar.ac.in/pdf/401_resume_1771612617.pdf/Y2FyZWVy","View Resume")</f>
        <v>0</v>
      </c>
      <c r="DS245" t="s">
        <v>1497</v>
      </c>
      <c r="DT245" t="s">
        <v>6344</v>
      </c>
      <c r="DU245" t="s">
        <v>6342</v>
      </c>
      <c r="DV245" t="s">
        <v>6011</v>
      </c>
      <c r="DW245" t="s">
        <v>207</v>
      </c>
      <c r="DX245" t="s">
        <v>948</v>
      </c>
      <c r="DY245" t="s">
        <v>6345</v>
      </c>
      <c r="DZ245" t="s">
        <v>1497</v>
      </c>
    </row>
    <row r="246" spans="1:158">
      <c r="A246" t="s">
        <v>295</v>
      </c>
      <c r="B246" t="s">
        <v>211</v>
      </c>
      <c r="C246" t="s">
        <v>267</v>
      </c>
      <c r="D246" t="s">
        <v>296</v>
      </c>
      <c r="E246" t="s">
        <v>6324</v>
      </c>
      <c r="F246" t="s">
        <v>6325</v>
      </c>
      <c r="G246">
        <v>8015898207</v>
      </c>
      <c r="H246" t="s">
        <v>271</v>
      </c>
      <c r="I246" t="s">
        <v>6326</v>
      </c>
      <c r="J246" t="s">
        <v>166</v>
      </c>
      <c r="K246" t="s">
        <v>6327</v>
      </c>
      <c r="L246" t="s">
        <v>6328</v>
      </c>
      <c r="M246" t="s">
        <v>6329</v>
      </c>
      <c r="N246" t="s">
        <v>170</v>
      </c>
      <c r="AI246" t="s">
        <v>6330</v>
      </c>
      <c r="AJ246" t="s">
        <v>2383</v>
      </c>
      <c r="AK246" t="s">
        <v>6331</v>
      </c>
      <c r="AL246">
        <v>77.2</v>
      </c>
      <c r="AN246">
        <v>2005</v>
      </c>
      <c r="AO246" t="s">
        <v>174</v>
      </c>
      <c r="AP246" t="s">
        <v>6332</v>
      </c>
      <c r="AQ246" t="s">
        <v>2383</v>
      </c>
      <c r="AR246" t="s">
        <v>6333</v>
      </c>
      <c r="AS246">
        <v>84.5</v>
      </c>
      <c r="AU246">
        <v>2017</v>
      </c>
      <c r="AV246" t="s">
        <v>170</v>
      </c>
      <c r="BC246" t="s">
        <v>174</v>
      </c>
      <c r="BD246" t="s">
        <v>1908</v>
      </c>
      <c r="BE246" t="s">
        <v>6334</v>
      </c>
      <c r="BF246" t="s">
        <v>527</v>
      </c>
      <c r="BG246">
        <v>67.6</v>
      </c>
      <c r="BI246">
        <v>2010</v>
      </c>
      <c r="BJ246">
        <v>19</v>
      </c>
      <c r="BK246" t="s">
        <v>6335</v>
      </c>
      <c r="BL246">
        <v>23</v>
      </c>
      <c r="BN246" t="s">
        <v>174</v>
      </c>
      <c r="BO246" t="s">
        <v>6336</v>
      </c>
      <c r="BP246" t="s">
        <v>6337</v>
      </c>
      <c r="BQ246" t="s">
        <v>527</v>
      </c>
      <c r="BR246">
        <v>7.84</v>
      </c>
      <c r="BS246">
        <v>7.84</v>
      </c>
      <c r="BT246">
        <v>2012</v>
      </c>
      <c r="BU246">
        <v>31</v>
      </c>
      <c r="BV246" t="s">
        <v>5171</v>
      </c>
      <c r="BW246">
        <v>23</v>
      </c>
      <c r="BY246" t="s">
        <v>174</v>
      </c>
      <c r="BZ246" t="s">
        <v>185</v>
      </c>
      <c r="CA246" t="s">
        <v>185</v>
      </c>
      <c r="CB246" t="s">
        <v>6338</v>
      </c>
      <c r="CC246">
        <v>74</v>
      </c>
      <c r="CE246">
        <v>2023</v>
      </c>
      <c r="CF246" t="s">
        <v>170</v>
      </c>
      <c r="CL246" t="s">
        <v>174</v>
      </c>
      <c r="CN246" t="s">
        <v>174</v>
      </c>
      <c r="CO246" t="s">
        <v>6339</v>
      </c>
      <c r="CP246" t="s">
        <v>6340</v>
      </c>
      <c r="CQ246" t="s">
        <v>170</v>
      </c>
      <c r="CV246" t="s">
        <v>170</v>
      </c>
      <c r="CZ246" t="s">
        <v>170</v>
      </c>
      <c r="DC246" t="s">
        <v>6341</v>
      </c>
      <c r="DD246" t="s">
        <v>170</v>
      </c>
      <c r="DE246" t="s">
        <v>6342</v>
      </c>
      <c r="DF246" t="s">
        <v>170</v>
      </c>
      <c r="DL246" t="s">
        <v>170</v>
      </c>
      <c r="DN246" t="s">
        <v>170</v>
      </c>
      <c r="DP246" t="s">
        <v>6346</v>
      </c>
      <c r="DQ246" t="s">
        <v>202</v>
      </c>
      <c r="DR246" t="str">
        <f>HYPERLINK("https://nconnect.nicmar.ac.in/pdf/401_resume_1771612617.pdf/Y2FyZWVy","View Resume")</f>
        <v>0</v>
      </c>
      <c r="DS246" t="s">
        <v>1497</v>
      </c>
      <c r="DT246" t="s">
        <v>6344</v>
      </c>
      <c r="DU246" t="s">
        <v>6342</v>
      </c>
      <c r="DV246" t="s">
        <v>6011</v>
      </c>
      <c r="DW246" t="s">
        <v>207</v>
      </c>
      <c r="DX246" t="s">
        <v>948</v>
      </c>
      <c r="DY246" t="s">
        <v>6345</v>
      </c>
      <c r="DZ246" t="s">
        <v>1497</v>
      </c>
    </row>
    <row r="247" spans="1:158">
      <c r="A247" t="s">
        <v>356</v>
      </c>
      <c r="B247" t="s">
        <v>211</v>
      </c>
      <c r="C247" t="s">
        <v>267</v>
      </c>
      <c r="D247" t="s">
        <v>357</v>
      </c>
      <c r="E247" t="s">
        <v>6324</v>
      </c>
      <c r="F247" t="s">
        <v>6325</v>
      </c>
      <c r="G247">
        <v>8015898207</v>
      </c>
      <c r="H247" t="s">
        <v>271</v>
      </c>
      <c r="I247" t="s">
        <v>6326</v>
      </c>
      <c r="J247" t="s">
        <v>166</v>
      </c>
      <c r="K247" t="s">
        <v>6327</v>
      </c>
      <c r="L247" t="s">
        <v>6328</v>
      </c>
      <c r="M247" t="s">
        <v>6329</v>
      </c>
      <c r="N247" t="s">
        <v>170</v>
      </c>
      <c r="AI247" t="s">
        <v>6330</v>
      </c>
      <c r="AJ247" t="s">
        <v>2383</v>
      </c>
      <c r="AK247" t="s">
        <v>6331</v>
      </c>
      <c r="AL247">
        <v>77.2</v>
      </c>
      <c r="AN247">
        <v>2005</v>
      </c>
      <c r="AO247" t="s">
        <v>174</v>
      </c>
      <c r="AP247" t="s">
        <v>6332</v>
      </c>
      <c r="AQ247" t="s">
        <v>2383</v>
      </c>
      <c r="AR247" t="s">
        <v>6333</v>
      </c>
      <c r="AS247">
        <v>84.5</v>
      </c>
      <c r="AU247">
        <v>2017</v>
      </c>
      <c r="AV247" t="s">
        <v>170</v>
      </c>
      <c r="BC247" t="s">
        <v>174</v>
      </c>
      <c r="BD247" t="s">
        <v>1908</v>
      </c>
      <c r="BE247" t="s">
        <v>6334</v>
      </c>
      <c r="BF247" t="s">
        <v>527</v>
      </c>
      <c r="BG247">
        <v>67.6</v>
      </c>
      <c r="BI247">
        <v>2010</v>
      </c>
      <c r="BJ247">
        <v>19</v>
      </c>
      <c r="BK247" t="s">
        <v>6335</v>
      </c>
      <c r="BL247">
        <v>23</v>
      </c>
      <c r="BN247" t="s">
        <v>174</v>
      </c>
      <c r="BO247" t="s">
        <v>6336</v>
      </c>
      <c r="BP247" t="s">
        <v>6337</v>
      </c>
      <c r="BQ247" t="s">
        <v>527</v>
      </c>
      <c r="BR247">
        <v>7.84</v>
      </c>
      <c r="BS247">
        <v>7.84</v>
      </c>
      <c r="BT247">
        <v>2012</v>
      </c>
      <c r="BU247">
        <v>31</v>
      </c>
      <c r="BV247" t="s">
        <v>5171</v>
      </c>
      <c r="BW247">
        <v>23</v>
      </c>
      <c r="BY247" t="s">
        <v>174</v>
      </c>
      <c r="BZ247" t="s">
        <v>185</v>
      </c>
      <c r="CA247" t="s">
        <v>185</v>
      </c>
      <c r="CB247" t="s">
        <v>6338</v>
      </c>
      <c r="CC247">
        <v>74</v>
      </c>
      <c r="CE247">
        <v>2023</v>
      </c>
      <c r="CF247" t="s">
        <v>170</v>
      </c>
      <c r="CL247" t="s">
        <v>174</v>
      </c>
      <c r="CN247" t="s">
        <v>174</v>
      </c>
      <c r="CO247" t="s">
        <v>6339</v>
      </c>
      <c r="CP247" t="s">
        <v>6340</v>
      </c>
      <c r="CQ247" t="s">
        <v>170</v>
      </c>
      <c r="CV247" t="s">
        <v>170</v>
      </c>
      <c r="CZ247" t="s">
        <v>170</v>
      </c>
      <c r="DC247" t="s">
        <v>6341</v>
      </c>
      <c r="DD247" t="s">
        <v>170</v>
      </c>
      <c r="DE247" t="s">
        <v>6342</v>
      </c>
      <c r="DF247" t="s">
        <v>170</v>
      </c>
      <c r="DL247" t="s">
        <v>170</v>
      </c>
      <c r="DN247" t="s">
        <v>170</v>
      </c>
      <c r="DP247" t="s">
        <v>6346</v>
      </c>
      <c r="DQ247" t="s">
        <v>202</v>
      </c>
      <c r="DR247" t="str">
        <f>HYPERLINK("https://nconnect.nicmar.ac.in/pdf/401_resume_1771612617.pdf/Y2FyZWVy","View Resume")</f>
        <v>0</v>
      </c>
      <c r="DS247" t="s">
        <v>1497</v>
      </c>
      <c r="DT247" t="s">
        <v>6344</v>
      </c>
      <c r="DU247" t="s">
        <v>6342</v>
      </c>
      <c r="DV247" t="s">
        <v>6011</v>
      </c>
      <c r="DW247" t="s">
        <v>207</v>
      </c>
      <c r="DX247" t="s">
        <v>948</v>
      </c>
      <c r="DY247" t="s">
        <v>6345</v>
      </c>
      <c r="DZ247" t="s">
        <v>1497</v>
      </c>
    </row>
    <row r="248" spans="1:158">
      <c r="A248" t="s">
        <v>586</v>
      </c>
      <c r="B248" t="s">
        <v>159</v>
      </c>
      <c r="C248" t="s">
        <v>267</v>
      </c>
      <c r="D248" t="s">
        <v>357</v>
      </c>
      <c r="E248" t="s">
        <v>6324</v>
      </c>
      <c r="F248" t="s">
        <v>6325</v>
      </c>
      <c r="G248">
        <v>8015898207</v>
      </c>
      <c r="H248" t="s">
        <v>271</v>
      </c>
      <c r="I248" t="s">
        <v>6326</v>
      </c>
      <c r="J248" t="s">
        <v>166</v>
      </c>
      <c r="K248" t="s">
        <v>6327</v>
      </c>
      <c r="L248" t="s">
        <v>6328</v>
      </c>
      <c r="M248" t="s">
        <v>6329</v>
      </c>
      <c r="N248" t="s">
        <v>170</v>
      </c>
      <c r="AI248" t="s">
        <v>6330</v>
      </c>
      <c r="AJ248" t="s">
        <v>2383</v>
      </c>
      <c r="AK248" t="s">
        <v>6331</v>
      </c>
      <c r="AL248">
        <v>77.2</v>
      </c>
      <c r="AN248">
        <v>2005</v>
      </c>
      <c r="AO248" t="s">
        <v>174</v>
      </c>
      <c r="AP248" t="s">
        <v>6332</v>
      </c>
      <c r="AQ248" t="s">
        <v>2383</v>
      </c>
      <c r="AR248" t="s">
        <v>6333</v>
      </c>
      <c r="AS248">
        <v>84.5</v>
      </c>
      <c r="AU248">
        <v>2017</v>
      </c>
      <c r="AV248" t="s">
        <v>170</v>
      </c>
      <c r="BC248" t="s">
        <v>174</v>
      </c>
      <c r="BD248" t="s">
        <v>1908</v>
      </c>
      <c r="BE248" t="s">
        <v>6334</v>
      </c>
      <c r="BF248" t="s">
        <v>527</v>
      </c>
      <c r="BG248">
        <v>67.6</v>
      </c>
      <c r="BI248">
        <v>2010</v>
      </c>
      <c r="BJ248">
        <v>19</v>
      </c>
      <c r="BK248" t="s">
        <v>6335</v>
      </c>
      <c r="BL248">
        <v>23</v>
      </c>
      <c r="BN248" t="s">
        <v>174</v>
      </c>
      <c r="BO248" t="s">
        <v>6336</v>
      </c>
      <c r="BP248" t="s">
        <v>6337</v>
      </c>
      <c r="BQ248" t="s">
        <v>527</v>
      </c>
      <c r="BR248">
        <v>7.84</v>
      </c>
      <c r="BS248">
        <v>7.84</v>
      </c>
      <c r="BT248">
        <v>2012</v>
      </c>
      <c r="BU248">
        <v>31</v>
      </c>
      <c r="BV248" t="s">
        <v>5171</v>
      </c>
      <c r="BW248">
        <v>23</v>
      </c>
      <c r="BY248" t="s">
        <v>174</v>
      </c>
      <c r="BZ248" t="s">
        <v>185</v>
      </c>
      <c r="CA248" t="s">
        <v>185</v>
      </c>
      <c r="CB248" t="s">
        <v>6338</v>
      </c>
      <c r="CC248">
        <v>74</v>
      </c>
      <c r="CE248">
        <v>2023</v>
      </c>
      <c r="CF248" t="s">
        <v>170</v>
      </c>
      <c r="CL248" t="s">
        <v>174</v>
      </c>
      <c r="CN248" t="s">
        <v>174</v>
      </c>
      <c r="CO248" t="s">
        <v>6339</v>
      </c>
      <c r="CP248" t="s">
        <v>6340</v>
      </c>
      <c r="CQ248" t="s">
        <v>170</v>
      </c>
      <c r="CV248" t="s">
        <v>170</v>
      </c>
      <c r="CZ248" t="s">
        <v>170</v>
      </c>
      <c r="DC248" t="s">
        <v>6341</v>
      </c>
      <c r="DD248" t="s">
        <v>170</v>
      </c>
      <c r="DE248" t="s">
        <v>6342</v>
      </c>
      <c r="DF248" t="s">
        <v>170</v>
      </c>
      <c r="DL248" t="s">
        <v>170</v>
      </c>
      <c r="DN248" t="s">
        <v>170</v>
      </c>
      <c r="DP248" t="s">
        <v>6346</v>
      </c>
      <c r="DQ248" t="s">
        <v>202</v>
      </c>
      <c r="DR248" t="str">
        <f>HYPERLINK("https://nconnect.nicmar.ac.in/pdf/401_resume_1771612617.pdf/Y2FyZWVy","View Resume")</f>
        <v>0</v>
      </c>
      <c r="DS248" t="s">
        <v>1497</v>
      </c>
      <c r="DT248" t="s">
        <v>6344</v>
      </c>
      <c r="DU248" t="s">
        <v>6342</v>
      </c>
      <c r="DV248" t="s">
        <v>6011</v>
      </c>
      <c r="DW248" t="s">
        <v>207</v>
      </c>
      <c r="DX248" t="s">
        <v>948</v>
      </c>
      <c r="DY248" t="s">
        <v>6345</v>
      </c>
      <c r="DZ248" t="s">
        <v>1497</v>
      </c>
    </row>
    <row r="249" spans="1:158">
      <c r="A249" t="s">
        <v>1347</v>
      </c>
      <c r="B249" t="s">
        <v>211</v>
      </c>
      <c r="C249" t="s">
        <v>267</v>
      </c>
      <c r="D249" t="s">
        <v>1348</v>
      </c>
      <c r="E249" t="s">
        <v>6324</v>
      </c>
      <c r="F249" t="s">
        <v>6325</v>
      </c>
      <c r="G249">
        <v>8015898207</v>
      </c>
      <c r="H249" t="s">
        <v>271</v>
      </c>
      <c r="I249" t="s">
        <v>6326</v>
      </c>
      <c r="J249" t="s">
        <v>166</v>
      </c>
      <c r="K249" t="s">
        <v>6327</v>
      </c>
      <c r="L249" t="s">
        <v>6328</v>
      </c>
      <c r="M249" t="s">
        <v>6329</v>
      </c>
      <c r="N249" t="s">
        <v>170</v>
      </c>
      <c r="AI249" t="s">
        <v>6330</v>
      </c>
      <c r="AJ249" t="s">
        <v>2383</v>
      </c>
      <c r="AK249" t="s">
        <v>6331</v>
      </c>
      <c r="AL249">
        <v>77.2</v>
      </c>
      <c r="AN249">
        <v>2005</v>
      </c>
      <c r="AO249" t="s">
        <v>174</v>
      </c>
      <c r="AP249" t="s">
        <v>6332</v>
      </c>
      <c r="AQ249" t="s">
        <v>2383</v>
      </c>
      <c r="AR249" t="s">
        <v>6333</v>
      </c>
      <c r="AS249">
        <v>84.5</v>
      </c>
      <c r="AU249">
        <v>2017</v>
      </c>
      <c r="AV249" t="s">
        <v>170</v>
      </c>
      <c r="BC249" t="s">
        <v>174</v>
      </c>
      <c r="BD249" t="s">
        <v>1908</v>
      </c>
      <c r="BE249" t="s">
        <v>6334</v>
      </c>
      <c r="BF249" t="s">
        <v>527</v>
      </c>
      <c r="BG249">
        <v>67.6</v>
      </c>
      <c r="BI249">
        <v>2010</v>
      </c>
      <c r="BJ249">
        <v>19</v>
      </c>
      <c r="BK249" t="s">
        <v>6335</v>
      </c>
      <c r="BL249">
        <v>23</v>
      </c>
      <c r="BN249" t="s">
        <v>174</v>
      </c>
      <c r="BO249" t="s">
        <v>6336</v>
      </c>
      <c r="BP249" t="s">
        <v>6337</v>
      </c>
      <c r="BQ249" t="s">
        <v>527</v>
      </c>
      <c r="BR249">
        <v>7.84</v>
      </c>
      <c r="BS249">
        <v>7.84</v>
      </c>
      <c r="BT249">
        <v>2012</v>
      </c>
      <c r="BU249">
        <v>31</v>
      </c>
      <c r="BV249" t="s">
        <v>5171</v>
      </c>
      <c r="BW249">
        <v>23</v>
      </c>
      <c r="BY249" t="s">
        <v>174</v>
      </c>
      <c r="BZ249" t="s">
        <v>185</v>
      </c>
      <c r="CA249" t="s">
        <v>185</v>
      </c>
      <c r="CB249" t="s">
        <v>6338</v>
      </c>
      <c r="CC249">
        <v>74</v>
      </c>
      <c r="CE249">
        <v>2023</v>
      </c>
      <c r="CF249" t="s">
        <v>170</v>
      </c>
      <c r="CL249" t="s">
        <v>174</v>
      </c>
      <c r="CN249" t="s">
        <v>174</v>
      </c>
      <c r="CO249" t="s">
        <v>6339</v>
      </c>
      <c r="CP249" t="s">
        <v>6340</v>
      </c>
      <c r="CQ249" t="s">
        <v>170</v>
      </c>
      <c r="CV249" t="s">
        <v>170</v>
      </c>
      <c r="CZ249" t="s">
        <v>170</v>
      </c>
      <c r="DC249" t="s">
        <v>6341</v>
      </c>
      <c r="DD249" t="s">
        <v>170</v>
      </c>
      <c r="DE249" t="s">
        <v>6342</v>
      </c>
      <c r="DF249" t="s">
        <v>170</v>
      </c>
      <c r="DL249" t="s">
        <v>170</v>
      </c>
      <c r="DN249" t="s">
        <v>170</v>
      </c>
      <c r="DP249" t="s">
        <v>6347</v>
      </c>
      <c r="DQ249" t="s">
        <v>202</v>
      </c>
      <c r="DR249" t="str">
        <f>HYPERLINK("https://nconnect.nicmar.ac.in/pdf/401_resume_1771612617.pdf/Y2FyZWVy","View Resume")</f>
        <v>0</v>
      </c>
      <c r="DS249" t="s">
        <v>1497</v>
      </c>
      <c r="DT249" t="s">
        <v>6344</v>
      </c>
      <c r="DU249" t="s">
        <v>6342</v>
      </c>
      <c r="DV249" t="s">
        <v>6011</v>
      </c>
      <c r="DW249" t="s">
        <v>207</v>
      </c>
      <c r="DX249" t="s">
        <v>948</v>
      </c>
      <c r="DY249" t="s">
        <v>6345</v>
      </c>
      <c r="DZ249" t="s">
        <v>1497</v>
      </c>
    </row>
    <row r="250" spans="1:158">
      <c r="A250" t="s">
        <v>158</v>
      </c>
      <c r="B250" t="s">
        <v>159</v>
      </c>
      <c r="C250" t="s">
        <v>160</v>
      </c>
      <c r="D250" t="s">
        <v>161</v>
      </c>
      <c r="E250" t="s">
        <v>6324</v>
      </c>
      <c r="F250" t="s">
        <v>6325</v>
      </c>
      <c r="G250">
        <v>8015898207</v>
      </c>
      <c r="H250" t="s">
        <v>271</v>
      </c>
      <c r="I250" t="s">
        <v>6326</v>
      </c>
      <c r="J250" t="s">
        <v>166</v>
      </c>
      <c r="K250" t="s">
        <v>6327</v>
      </c>
      <c r="L250" t="s">
        <v>6328</v>
      </c>
      <c r="M250" t="s">
        <v>6329</v>
      </c>
      <c r="N250" t="s">
        <v>170</v>
      </c>
      <c r="AI250" t="s">
        <v>6330</v>
      </c>
      <c r="AJ250" t="s">
        <v>2383</v>
      </c>
      <c r="AK250" t="s">
        <v>6331</v>
      </c>
      <c r="AL250">
        <v>77.2</v>
      </c>
      <c r="AN250">
        <v>2005</v>
      </c>
      <c r="AO250" t="s">
        <v>174</v>
      </c>
      <c r="AP250" t="s">
        <v>6332</v>
      </c>
      <c r="AQ250" t="s">
        <v>2383</v>
      </c>
      <c r="AR250" t="s">
        <v>6333</v>
      </c>
      <c r="AS250">
        <v>84.5</v>
      </c>
      <c r="AU250">
        <v>2017</v>
      </c>
      <c r="AV250" t="s">
        <v>170</v>
      </c>
      <c r="BC250" t="s">
        <v>174</v>
      </c>
      <c r="BD250" t="s">
        <v>1908</v>
      </c>
      <c r="BE250" t="s">
        <v>6334</v>
      </c>
      <c r="BF250" t="s">
        <v>527</v>
      </c>
      <c r="BG250">
        <v>67.6</v>
      </c>
      <c r="BI250">
        <v>2010</v>
      </c>
      <c r="BJ250">
        <v>19</v>
      </c>
      <c r="BK250" t="s">
        <v>6335</v>
      </c>
      <c r="BL250">
        <v>23</v>
      </c>
      <c r="BN250" t="s">
        <v>174</v>
      </c>
      <c r="BO250" t="s">
        <v>6336</v>
      </c>
      <c r="BP250" t="s">
        <v>6337</v>
      </c>
      <c r="BQ250" t="s">
        <v>527</v>
      </c>
      <c r="BR250">
        <v>7.84</v>
      </c>
      <c r="BS250">
        <v>7.84</v>
      </c>
      <c r="BT250">
        <v>2012</v>
      </c>
      <c r="BU250">
        <v>31</v>
      </c>
      <c r="BV250" t="s">
        <v>5171</v>
      </c>
      <c r="BW250">
        <v>23</v>
      </c>
      <c r="BY250" t="s">
        <v>174</v>
      </c>
      <c r="BZ250" t="s">
        <v>185</v>
      </c>
      <c r="CA250" t="s">
        <v>185</v>
      </c>
      <c r="CB250" t="s">
        <v>6338</v>
      </c>
      <c r="CC250">
        <v>74</v>
      </c>
      <c r="CE250">
        <v>2023</v>
      </c>
      <c r="CF250" t="s">
        <v>170</v>
      </c>
      <c r="CL250" t="s">
        <v>174</v>
      </c>
      <c r="CN250" t="s">
        <v>174</v>
      </c>
      <c r="CO250" t="s">
        <v>6339</v>
      </c>
      <c r="CP250" t="s">
        <v>6340</v>
      </c>
      <c r="CQ250" t="s">
        <v>170</v>
      </c>
      <c r="CV250" t="s">
        <v>170</v>
      </c>
      <c r="CZ250" t="s">
        <v>170</v>
      </c>
      <c r="DC250" t="s">
        <v>6341</v>
      </c>
      <c r="DD250" t="s">
        <v>170</v>
      </c>
      <c r="DE250" t="s">
        <v>6342</v>
      </c>
      <c r="DF250" t="s">
        <v>170</v>
      </c>
      <c r="DL250" t="s">
        <v>170</v>
      </c>
      <c r="DN250" t="s">
        <v>170</v>
      </c>
      <c r="DP250" t="s">
        <v>6348</v>
      </c>
      <c r="DQ250" t="s">
        <v>202</v>
      </c>
      <c r="DR250" t="str">
        <f>HYPERLINK("https://nconnect.nicmar.ac.in/pdf/401_resume_1771612617.pdf/Y2FyZWVy","View Resume")</f>
        <v>0</v>
      </c>
      <c r="DS250" t="s">
        <v>1497</v>
      </c>
      <c r="DT250" t="s">
        <v>6344</v>
      </c>
      <c r="DU250" t="s">
        <v>6342</v>
      </c>
      <c r="DV250" t="s">
        <v>6011</v>
      </c>
      <c r="DW250" t="s">
        <v>207</v>
      </c>
      <c r="DX250" t="s">
        <v>948</v>
      </c>
      <c r="DY250" t="s">
        <v>6345</v>
      </c>
      <c r="DZ250" t="s">
        <v>1497</v>
      </c>
    </row>
    <row r="251" spans="1:158">
      <c r="A251" t="s">
        <v>586</v>
      </c>
      <c r="B251" t="s">
        <v>159</v>
      </c>
      <c r="C251" t="s">
        <v>267</v>
      </c>
      <c r="D251" t="s">
        <v>357</v>
      </c>
      <c r="E251" t="s">
        <v>6349</v>
      </c>
      <c r="F251" t="s">
        <v>6350</v>
      </c>
      <c r="G251">
        <v>9869686053</v>
      </c>
      <c r="H251" t="s">
        <v>164</v>
      </c>
      <c r="I251" t="s">
        <v>6351</v>
      </c>
      <c r="J251" t="s">
        <v>166</v>
      </c>
      <c r="K251" t="s">
        <v>1599</v>
      </c>
      <c r="L251" t="s">
        <v>6352</v>
      </c>
      <c r="M251" t="s">
        <v>6353</v>
      </c>
      <c r="N251" t="s">
        <v>170</v>
      </c>
      <c r="AI251" t="s">
        <v>6354</v>
      </c>
      <c r="AJ251" t="s">
        <v>6355</v>
      </c>
      <c r="AK251" t="s">
        <v>6356</v>
      </c>
      <c r="AL251">
        <v>65.57</v>
      </c>
      <c r="AN251">
        <v>1981</v>
      </c>
      <c r="AO251" t="s">
        <v>174</v>
      </c>
      <c r="AP251" t="s">
        <v>6357</v>
      </c>
      <c r="AQ251" t="s">
        <v>6355</v>
      </c>
      <c r="AR251" t="s">
        <v>6358</v>
      </c>
      <c r="AS251">
        <v>58</v>
      </c>
      <c r="AU251">
        <v>1983</v>
      </c>
      <c r="AV251" t="s">
        <v>170</v>
      </c>
      <c r="BC251" t="s">
        <v>174</v>
      </c>
      <c r="BD251" t="s">
        <v>6359</v>
      </c>
      <c r="BE251" t="s">
        <v>6360</v>
      </c>
      <c r="BF251" t="s">
        <v>6361</v>
      </c>
      <c r="BG251">
        <v>62.5</v>
      </c>
      <c r="BI251">
        <v>1987</v>
      </c>
      <c r="BJ251">
        <v>19</v>
      </c>
      <c r="BK251" t="s">
        <v>6206</v>
      </c>
      <c r="BL251">
        <v>23</v>
      </c>
      <c r="BN251" t="s">
        <v>174</v>
      </c>
      <c r="BO251" t="s">
        <v>6359</v>
      </c>
      <c r="BP251" t="s">
        <v>6362</v>
      </c>
      <c r="BQ251" t="s">
        <v>6363</v>
      </c>
      <c r="BR251">
        <v>66.56</v>
      </c>
      <c r="BT251">
        <v>1989</v>
      </c>
      <c r="BU251">
        <v>31</v>
      </c>
      <c r="BV251" t="s">
        <v>6364</v>
      </c>
      <c r="BW251">
        <v>53</v>
      </c>
      <c r="BX251" t="s">
        <v>6365</v>
      </c>
      <c r="BY251" t="s">
        <v>174</v>
      </c>
      <c r="BZ251" t="s">
        <v>6366</v>
      </c>
      <c r="CA251" t="s">
        <v>6367</v>
      </c>
      <c r="CB251" t="s">
        <v>6368</v>
      </c>
      <c r="CC251">
        <v>72.12</v>
      </c>
      <c r="CE251">
        <v>2003</v>
      </c>
      <c r="CF251" t="s">
        <v>170</v>
      </c>
      <c r="CL251" t="s">
        <v>174</v>
      </c>
      <c r="CM251" t="s">
        <v>6369</v>
      </c>
      <c r="CN251" t="s">
        <v>174</v>
      </c>
      <c r="CO251" t="s">
        <v>6370</v>
      </c>
      <c r="CP251" t="s">
        <v>6371</v>
      </c>
      <c r="CQ251" t="s">
        <v>170</v>
      </c>
      <c r="CV251" t="s">
        <v>170</v>
      </c>
      <c r="CZ251" t="s">
        <v>170</v>
      </c>
      <c r="DB251" t="s">
        <v>6372</v>
      </c>
      <c r="DC251" t="s">
        <v>6373</v>
      </c>
      <c r="DD251" t="s">
        <v>174</v>
      </c>
      <c r="DE251" t="s">
        <v>6374</v>
      </c>
      <c r="DF251" t="s">
        <v>170</v>
      </c>
      <c r="DL251" t="s">
        <v>174</v>
      </c>
      <c r="DM251" t="s">
        <v>6375</v>
      </c>
      <c r="DN251" t="s">
        <v>174</v>
      </c>
      <c r="DO251" t="s">
        <v>6376</v>
      </c>
      <c r="DP251" t="s">
        <v>6377</v>
      </c>
      <c r="DQ251" t="str">
        <f>HYPERLINK("https://nconnect.nicmar.ac.in/storage/profile/6999033619ff0.png","Download")</f>
        <v>0</v>
      </c>
      <c r="DR251" t="str">
        <f>HYPERLINK("https://nconnect.nicmar.ac.in/pdf/54_resume_1771474998.pdf/Y2FyZWVy","View Resume")</f>
        <v>0</v>
      </c>
      <c r="DS251" t="s">
        <v>6378</v>
      </c>
      <c r="DT251" t="s">
        <v>6379</v>
      </c>
      <c r="DU251" t="s">
        <v>6380</v>
      </c>
      <c r="DV251" t="s">
        <v>6205</v>
      </c>
      <c r="DW251" t="s">
        <v>207</v>
      </c>
      <c r="DX251" t="s">
        <v>6381</v>
      </c>
      <c r="DY251" t="s">
        <v>980</v>
      </c>
      <c r="DZ251" t="s">
        <v>6382</v>
      </c>
      <c r="EA251" t="s">
        <v>6383</v>
      </c>
      <c r="EB251" t="s">
        <v>6384</v>
      </c>
      <c r="EC251" t="s">
        <v>6205</v>
      </c>
      <c r="ED251" t="s">
        <v>246</v>
      </c>
      <c r="EE251" t="s">
        <v>468</v>
      </c>
      <c r="EF251" t="s">
        <v>209</v>
      </c>
      <c r="EG251" t="s">
        <v>469</v>
      </c>
      <c r="EH251" t="s">
        <v>6385</v>
      </c>
      <c r="EI251" t="s">
        <v>6386</v>
      </c>
      <c r="EJ251" t="s">
        <v>6205</v>
      </c>
      <c r="EK251" t="s">
        <v>246</v>
      </c>
      <c r="EL251" t="s">
        <v>423</v>
      </c>
      <c r="EM251" t="s">
        <v>500</v>
      </c>
      <c r="EN251" t="s">
        <v>460</v>
      </c>
    </row>
    <row r="252" spans="1:158">
      <c r="A252" t="s">
        <v>158</v>
      </c>
      <c r="B252" t="s">
        <v>159</v>
      </c>
      <c r="C252" t="s">
        <v>160</v>
      </c>
      <c r="D252" t="s">
        <v>161</v>
      </c>
      <c r="E252" t="s">
        <v>6349</v>
      </c>
      <c r="F252" t="s">
        <v>6350</v>
      </c>
      <c r="G252">
        <v>9869686053</v>
      </c>
      <c r="H252" t="s">
        <v>164</v>
      </c>
      <c r="I252" t="s">
        <v>6351</v>
      </c>
      <c r="J252" t="s">
        <v>166</v>
      </c>
      <c r="K252" t="s">
        <v>1599</v>
      </c>
      <c r="L252" t="s">
        <v>6352</v>
      </c>
      <c r="M252" t="s">
        <v>6353</v>
      </c>
      <c r="N252" t="s">
        <v>170</v>
      </c>
      <c r="AI252" t="s">
        <v>6354</v>
      </c>
      <c r="AJ252" t="s">
        <v>6355</v>
      </c>
      <c r="AK252" t="s">
        <v>6356</v>
      </c>
      <c r="AL252">
        <v>65.57</v>
      </c>
      <c r="AN252">
        <v>1981</v>
      </c>
      <c r="AO252" t="s">
        <v>174</v>
      </c>
      <c r="AP252" t="s">
        <v>6357</v>
      </c>
      <c r="AQ252" t="s">
        <v>6355</v>
      </c>
      <c r="AR252" t="s">
        <v>6358</v>
      </c>
      <c r="AS252">
        <v>58</v>
      </c>
      <c r="AU252">
        <v>1983</v>
      </c>
      <c r="AV252" t="s">
        <v>170</v>
      </c>
      <c r="BC252" t="s">
        <v>174</v>
      </c>
      <c r="BD252" t="s">
        <v>6359</v>
      </c>
      <c r="BE252" t="s">
        <v>6360</v>
      </c>
      <c r="BF252" t="s">
        <v>6361</v>
      </c>
      <c r="BG252">
        <v>62.5</v>
      </c>
      <c r="BI252">
        <v>1987</v>
      </c>
      <c r="BJ252">
        <v>19</v>
      </c>
      <c r="BK252" t="s">
        <v>6206</v>
      </c>
      <c r="BL252">
        <v>23</v>
      </c>
      <c r="BN252" t="s">
        <v>174</v>
      </c>
      <c r="BO252" t="s">
        <v>6359</v>
      </c>
      <c r="BP252" t="s">
        <v>6362</v>
      </c>
      <c r="BQ252" t="s">
        <v>6363</v>
      </c>
      <c r="BR252">
        <v>66.56</v>
      </c>
      <c r="BT252">
        <v>1989</v>
      </c>
      <c r="BU252">
        <v>31</v>
      </c>
      <c r="BV252" t="s">
        <v>6364</v>
      </c>
      <c r="BW252">
        <v>53</v>
      </c>
      <c r="BX252" t="s">
        <v>6365</v>
      </c>
      <c r="BY252" t="s">
        <v>174</v>
      </c>
      <c r="BZ252" t="s">
        <v>6366</v>
      </c>
      <c r="CA252" t="s">
        <v>6367</v>
      </c>
      <c r="CB252" t="s">
        <v>6368</v>
      </c>
      <c r="CC252">
        <v>72.12</v>
      </c>
      <c r="CE252">
        <v>2003</v>
      </c>
      <c r="CF252" t="s">
        <v>170</v>
      </c>
      <c r="CL252" t="s">
        <v>174</v>
      </c>
      <c r="CM252" t="s">
        <v>6369</v>
      </c>
      <c r="CN252" t="s">
        <v>174</v>
      </c>
      <c r="CO252" t="s">
        <v>6370</v>
      </c>
      <c r="CP252" t="s">
        <v>6371</v>
      </c>
      <c r="CQ252" t="s">
        <v>170</v>
      </c>
      <c r="CV252" t="s">
        <v>170</v>
      </c>
      <c r="CZ252" t="s">
        <v>170</v>
      </c>
      <c r="DB252" t="s">
        <v>6372</v>
      </c>
      <c r="DC252" t="s">
        <v>6373</v>
      </c>
      <c r="DD252" t="s">
        <v>174</v>
      </c>
      <c r="DE252" t="s">
        <v>6374</v>
      </c>
      <c r="DF252" t="s">
        <v>170</v>
      </c>
      <c r="DL252" t="s">
        <v>174</v>
      </c>
      <c r="DM252" t="s">
        <v>6375</v>
      </c>
      <c r="DN252" t="s">
        <v>174</v>
      </c>
      <c r="DO252" t="s">
        <v>6376</v>
      </c>
      <c r="DP252" t="s">
        <v>6387</v>
      </c>
      <c r="DQ252" t="str">
        <f>HYPERLINK("https://nconnect.nicmar.ac.in/storage/profile/6999033619ff0.png","Download")</f>
        <v>0</v>
      </c>
      <c r="DR252" t="str">
        <f>HYPERLINK("https://nconnect.nicmar.ac.in/pdf/54_resume_1771474998.pdf/Y2FyZWVy","View Resume")</f>
        <v>0</v>
      </c>
      <c r="DS252" t="s">
        <v>6378</v>
      </c>
      <c r="DT252" t="s">
        <v>6379</v>
      </c>
      <c r="DU252" t="s">
        <v>6380</v>
      </c>
      <c r="DV252" t="s">
        <v>6205</v>
      </c>
      <c r="DW252" t="s">
        <v>207</v>
      </c>
      <c r="DX252" t="s">
        <v>6381</v>
      </c>
      <c r="DY252" t="s">
        <v>980</v>
      </c>
      <c r="DZ252" t="s">
        <v>6382</v>
      </c>
      <c r="EA252" t="s">
        <v>6383</v>
      </c>
      <c r="EB252" t="s">
        <v>6384</v>
      </c>
      <c r="EC252" t="s">
        <v>6205</v>
      </c>
      <c r="ED252" t="s">
        <v>246</v>
      </c>
      <c r="EE252" t="s">
        <v>468</v>
      </c>
      <c r="EF252" t="s">
        <v>209</v>
      </c>
      <c r="EG252" t="s">
        <v>469</v>
      </c>
      <c r="EH252" t="s">
        <v>6385</v>
      </c>
      <c r="EI252" t="s">
        <v>6386</v>
      </c>
      <c r="EJ252" t="s">
        <v>6205</v>
      </c>
      <c r="EK252" t="s">
        <v>246</v>
      </c>
      <c r="EL252" t="s">
        <v>423</v>
      </c>
      <c r="EM252" t="s">
        <v>500</v>
      </c>
      <c r="EN252" t="s">
        <v>460</v>
      </c>
    </row>
    <row r="253" spans="1:158">
      <c r="A253" t="s">
        <v>356</v>
      </c>
      <c r="B253" t="s">
        <v>211</v>
      </c>
      <c r="C253" t="s">
        <v>267</v>
      </c>
      <c r="D253" t="s">
        <v>357</v>
      </c>
      <c r="E253" t="s">
        <v>6388</v>
      </c>
      <c r="F253" t="s">
        <v>6389</v>
      </c>
      <c r="G253">
        <v>7410573037</v>
      </c>
      <c r="H253" t="s">
        <v>164</v>
      </c>
      <c r="I253" t="s">
        <v>6390</v>
      </c>
      <c r="J253" t="s">
        <v>166</v>
      </c>
      <c r="K253" t="s">
        <v>6391</v>
      </c>
      <c r="L253" t="s">
        <v>6392</v>
      </c>
      <c r="M253" t="s">
        <v>6393</v>
      </c>
      <c r="N253" t="s">
        <v>170</v>
      </c>
      <c r="AI253" t="s">
        <v>6394</v>
      </c>
      <c r="AJ253" t="s">
        <v>6395</v>
      </c>
      <c r="AK253" t="s">
        <v>6396</v>
      </c>
      <c r="AL253">
        <v>72</v>
      </c>
      <c r="AN253">
        <v>1999</v>
      </c>
      <c r="AO253" t="s">
        <v>174</v>
      </c>
      <c r="AP253" t="s">
        <v>6397</v>
      </c>
      <c r="AQ253" t="s">
        <v>6398</v>
      </c>
      <c r="AR253" t="s">
        <v>1257</v>
      </c>
      <c r="AS253">
        <v>67</v>
      </c>
      <c r="AU253">
        <v>2001</v>
      </c>
      <c r="AV253" t="s">
        <v>170</v>
      </c>
      <c r="BC253" t="s">
        <v>174</v>
      </c>
      <c r="BD253" t="s">
        <v>6399</v>
      </c>
      <c r="BE253" t="s">
        <v>6397</v>
      </c>
      <c r="BF253" t="s">
        <v>6400</v>
      </c>
      <c r="BG253">
        <v>70</v>
      </c>
      <c r="BI253">
        <v>2004</v>
      </c>
      <c r="BJ253">
        <v>19</v>
      </c>
      <c r="BK253" t="s">
        <v>443</v>
      </c>
      <c r="BL253">
        <v>53</v>
      </c>
      <c r="BM253" t="s">
        <v>6400</v>
      </c>
      <c r="BN253" t="s">
        <v>174</v>
      </c>
      <c r="BO253" t="s">
        <v>6401</v>
      </c>
      <c r="BP253" t="s">
        <v>6402</v>
      </c>
      <c r="BQ253" t="s">
        <v>6403</v>
      </c>
      <c r="BR253">
        <v>67</v>
      </c>
      <c r="BT253">
        <v>2010</v>
      </c>
      <c r="BU253">
        <v>31</v>
      </c>
      <c r="BV253" t="s">
        <v>1564</v>
      </c>
      <c r="BW253">
        <v>53</v>
      </c>
      <c r="BX253" t="s">
        <v>6404</v>
      </c>
      <c r="BY253" t="s">
        <v>174</v>
      </c>
      <c r="BZ253" t="s">
        <v>6399</v>
      </c>
      <c r="CA253" t="s">
        <v>6399</v>
      </c>
      <c r="CB253" t="s">
        <v>6405</v>
      </c>
      <c r="CC253">
        <v>56</v>
      </c>
      <c r="CE253">
        <v>2012</v>
      </c>
      <c r="CF253" t="s">
        <v>170</v>
      </c>
      <c r="CL253" t="s">
        <v>170</v>
      </c>
      <c r="CN253" t="s">
        <v>170</v>
      </c>
      <c r="CP253" t="s">
        <v>669</v>
      </c>
      <c r="CQ253" t="s">
        <v>170</v>
      </c>
      <c r="CV253" t="s">
        <v>170</v>
      </c>
      <c r="CZ253" t="s">
        <v>170</v>
      </c>
      <c r="DC253" t="s">
        <v>2878</v>
      </c>
      <c r="DD253" t="s">
        <v>170</v>
      </c>
      <c r="DF253" t="s">
        <v>170</v>
      </c>
      <c r="DL253" t="s">
        <v>170</v>
      </c>
      <c r="DN253" t="s">
        <v>170</v>
      </c>
      <c r="DP253" t="s">
        <v>6406</v>
      </c>
      <c r="DQ253" t="s">
        <v>202</v>
      </c>
      <c r="DR253" t="str">
        <f>HYPERLINK("https://nconnect.nicmar.ac.in/pdf/409_resume_1771646879.pdf/Y2FyZWVy","View Resume")</f>
        <v>0</v>
      </c>
      <c r="DS253" t="s">
        <v>2526</v>
      </c>
      <c r="DT253" t="s">
        <v>6407</v>
      </c>
      <c r="DU253" t="s">
        <v>6408</v>
      </c>
      <c r="DV253" t="s">
        <v>4950</v>
      </c>
      <c r="DW253" t="s">
        <v>207</v>
      </c>
      <c r="DX253" t="s">
        <v>4275</v>
      </c>
      <c r="DY253" t="s">
        <v>209</v>
      </c>
      <c r="DZ253" t="s">
        <v>2526</v>
      </c>
    </row>
    <row r="254" spans="1:158">
      <c r="A254" t="s">
        <v>210</v>
      </c>
      <c r="B254" t="s">
        <v>211</v>
      </c>
      <c r="C254" t="s">
        <v>212</v>
      </c>
      <c r="D254" t="s">
        <v>213</v>
      </c>
      <c r="E254" t="s">
        <v>6409</v>
      </c>
      <c r="F254" t="s">
        <v>6410</v>
      </c>
      <c r="G254">
        <v>9094434240</v>
      </c>
      <c r="H254" t="s">
        <v>271</v>
      </c>
      <c r="I254" t="s">
        <v>6411</v>
      </c>
      <c r="J254" t="s">
        <v>217</v>
      </c>
      <c r="K254" t="s">
        <v>6412</v>
      </c>
      <c r="L254" t="s">
        <v>6413</v>
      </c>
      <c r="M254" t="s">
        <v>6414</v>
      </c>
      <c r="N254" t="s">
        <v>170</v>
      </c>
      <c r="AI254" t="s">
        <v>6415</v>
      </c>
      <c r="AJ254" t="s">
        <v>6416</v>
      </c>
      <c r="AK254" t="s">
        <v>6417</v>
      </c>
      <c r="AL254">
        <v>93</v>
      </c>
      <c r="AN254">
        <v>2014</v>
      </c>
      <c r="AO254" t="s">
        <v>174</v>
      </c>
      <c r="AP254" t="s">
        <v>6415</v>
      </c>
      <c r="AQ254" t="s">
        <v>6416</v>
      </c>
      <c r="AR254" t="s">
        <v>6418</v>
      </c>
      <c r="AS254">
        <v>84</v>
      </c>
      <c r="AU254">
        <v>2016</v>
      </c>
      <c r="AV254" t="s">
        <v>170</v>
      </c>
      <c r="BC254" t="s">
        <v>174</v>
      </c>
      <c r="BD254" t="s">
        <v>1518</v>
      </c>
      <c r="BE254" t="s">
        <v>6419</v>
      </c>
      <c r="BF254" t="s">
        <v>6420</v>
      </c>
      <c r="BG254">
        <v>78</v>
      </c>
      <c r="BI254">
        <v>2020</v>
      </c>
      <c r="BJ254">
        <v>2</v>
      </c>
      <c r="BL254">
        <v>9</v>
      </c>
      <c r="BN254" t="s">
        <v>174</v>
      </c>
      <c r="BO254" t="s">
        <v>1518</v>
      </c>
      <c r="BP254" t="s">
        <v>6421</v>
      </c>
      <c r="BQ254" t="s">
        <v>6422</v>
      </c>
      <c r="BR254">
        <v>94</v>
      </c>
      <c r="BT254">
        <v>2022</v>
      </c>
      <c r="BU254">
        <v>14</v>
      </c>
      <c r="BW254">
        <v>47</v>
      </c>
      <c r="BY254" t="s">
        <v>170</v>
      </c>
      <c r="CF254" t="s">
        <v>174</v>
      </c>
      <c r="CG254" t="s">
        <v>6423</v>
      </c>
      <c r="CH254" t="s">
        <v>6424</v>
      </c>
      <c r="CI254" t="s">
        <v>373</v>
      </c>
      <c r="CK254" t="s">
        <v>170</v>
      </c>
      <c r="CL254" t="s">
        <v>170</v>
      </c>
      <c r="CN254" t="s">
        <v>174</v>
      </c>
      <c r="CO254" t="s">
        <v>6425</v>
      </c>
      <c r="CP254" t="s">
        <v>6426</v>
      </c>
      <c r="CQ254" t="s">
        <v>174</v>
      </c>
      <c r="CR254">
        <v>3</v>
      </c>
      <c r="CS254">
        <v>0</v>
      </c>
      <c r="CT254">
        <v>1</v>
      </c>
      <c r="CU254" t="s">
        <v>6427</v>
      </c>
      <c r="CV254" t="s">
        <v>170</v>
      </c>
      <c r="CZ254" t="s">
        <v>170</v>
      </c>
      <c r="DB254" t="s">
        <v>2680</v>
      </c>
      <c r="DC254" t="s">
        <v>6428</v>
      </c>
      <c r="DD254" t="s">
        <v>174</v>
      </c>
      <c r="DE254" t="s">
        <v>6429</v>
      </c>
      <c r="DF254" t="s">
        <v>174</v>
      </c>
      <c r="DG254">
        <v>1</v>
      </c>
      <c r="DH254">
        <v>0</v>
      </c>
      <c r="DI254">
        <v>0</v>
      </c>
      <c r="DJ254">
        <v>0</v>
      </c>
      <c r="DK254">
        <v>0</v>
      </c>
      <c r="DL254" t="s">
        <v>170</v>
      </c>
      <c r="DN254" t="s">
        <v>170</v>
      </c>
      <c r="DP254" t="s">
        <v>6430</v>
      </c>
      <c r="DQ254" t="str">
        <f>HYPERLINK("https://nconnect.nicmar.ac.in/storage/profile/69980691afcdf.png","Download")</f>
        <v>0</v>
      </c>
      <c r="DR254" t="str">
        <f>HYPERLINK("https://nconnect.nicmar.ac.in/pdf/354_resume_1771650754.pdf/Y2FyZWVy","View Resume")</f>
        <v>0</v>
      </c>
      <c r="DS254" t="s">
        <v>898</v>
      </c>
      <c r="DT254" t="s">
        <v>6424</v>
      </c>
      <c r="DU254" t="s">
        <v>6431</v>
      </c>
      <c r="DV254" t="s">
        <v>1811</v>
      </c>
      <c r="DW254" t="s">
        <v>246</v>
      </c>
      <c r="DX254" t="s">
        <v>904</v>
      </c>
      <c r="DY254" t="s">
        <v>2284</v>
      </c>
      <c r="DZ254" t="s">
        <v>898</v>
      </c>
    </row>
    <row r="255" spans="1:158">
      <c r="A255" t="s">
        <v>293</v>
      </c>
      <c r="B255" t="s">
        <v>211</v>
      </c>
      <c r="C255" t="s">
        <v>212</v>
      </c>
      <c r="D255" t="s">
        <v>294</v>
      </c>
      <c r="E255" t="s">
        <v>6432</v>
      </c>
      <c r="F255" t="s">
        <v>6433</v>
      </c>
      <c r="G255">
        <v>7387425814</v>
      </c>
      <c r="H255" t="s">
        <v>271</v>
      </c>
      <c r="I255" t="s">
        <v>6434</v>
      </c>
      <c r="J255" t="s">
        <v>166</v>
      </c>
      <c r="K255" t="s">
        <v>762</v>
      </c>
      <c r="L255" t="s">
        <v>6435</v>
      </c>
      <c r="M255" t="s">
        <v>6436</v>
      </c>
      <c r="N255" t="s">
        <v>170</v>
      </c>
      <c r="AI255" t="s">
        <v>6437</v>
      </c>
      <c r="AJ255" t="s">
        <v>6438</v>
      </c>
      <c r="AK255" t="s">
        <v>6439</v>
      </c>
      <c r="AL255">
        <v>86.6</v>
      </c>
      <c r="AM255">
        <v>9.11</v>
      </c>
      <c r="AN255">
        <v>2003</v>
      </c>
      <c r="AO255" t="s">
        <v>174</v>
      </c>
      <c r="AP255" t="s">
        <v>6437</v>
      </c>
      <c r="AQ255" t="s">
        <v>6438</v>
      </c>
      <c r="AR255" t="s">
        <v>6440</v>
      </c>
      <c r="AS255">
        <v>86</v>
      </c>
      <c r="AT255">
        <v>9.05</v>
      </c>
      <c r="AU255">
        <v>2005</v>
      </c>
      <c r="AV255" t="s">
        <v>170</v>
      </c>
      <c r="BC255" t="s">
        <v>174</v>
      </c>
      <c r="BD255" t="s">
        <v>6441</v>
      </c>
      <c r="BE255" t="s">
        <v>6442</v>
      </c>
      <c r="BF255" t="s">
        <v>2384</v>
      </c>
      <c r="BG255">
        <v>82.23</v>
      </c>
      <c r="BH255">
        <v>8.65</v>
      </c>
      <c r="BI255">
        <v>2008</v>
      </c>
      <c r="BJ255">
        <v>19</v>
      </c>
      <c r="BK255" t="s">
        <v>6443</v>
      </c>
      <c r="BL255">
        <v>53</v>
      </c>
      <c r="BM255" t="s">
        <v>442</v>
      </c>
      <c r="BN255" t="s">
        <v>174</v>
      </c>
      <c r="BO255" t="s">
        <v>6441</v>
      </c>
      <c r="BP255" t="s">
        <v>6442</v>
      </c>
      <c r="BQ255" t="s">
        <v>442</v>
      </c>
      <c r="BR255">
        <v>92.6</v>
      </c>
      <c r="BS255">
        <v>9.7</v>
      </c>
      <c r="BT255">
        <v>2010</v>
      </c>
      <c r="BU255">
        <v>31</v>
      </c>
      <c r="BV255" t="s">
        <v>1008</v>
      </c>
      <c r="BW255">
        <v>53</v>
      </c>
      <c r="BX255" t="s">
        <v>442</v>
      </c>
      <c r="BY255" t="s">
        <v>174</v>
      </c>
      <c r="BZ255" t="s">
        <v>6441</v>
      </c>
      <c r="CA255" t="s">
        <v>6444</v>
      </c>
      <c r="CB255" t="s">
        <v>442</v>
      </c>
      <c r="CC255">
        <v>83.83</v>
      </c>
      <c r="CD255">
        <v>8.82</v>
      </c>
      <c r="CE255">
        <v>2012</v>
      </c>
      <c r="CF255" t="s">
        <v>174</v>
      </c>
      <c r="CG255" t="s">
        <v>6445</v>
      </c>
      <c r="CH255" t="s">
        <v>6441</v>
      </c>
      <c r="CI255" t="s">
        <v>193</v>
      </c>
      <c r="CJ255">
        <v>2016</v>
      </c>
      <c r="CL255" t="s">
        <v>170</v>
      </c>
      <c r="CN255" t="s">
        <v>174</v>
      </c>
      <c r="CO255" t="s">
        <v>6446</v>
      </c>
      <c r="CP255" t="s">
        <v>2781</v>
      </c>
      <c r="CQ255" t="s">
        <v>174</v>
      </c>
      <c r="CR255">
        <v>0</v>
      </c>
      <c r="CS255">
        <v>2</v>
      </c>
      <c r="CT255">
        <v>5</v>
      </c>
      <c r="CU255" t="s">
        <v>6447</v>
      </c>
      <c r="CV255" t="s">
        <v>170</v>
      </c>
      <c r="CZ255" t="s">
        <v>170</v>
      </c>
      <c r="DB255" t="s">
        <v>6448</v>
      </c>
      <c r="DC255" t="s">
        <v>6449</v>
      </c>
      <c r="DD255" t="s">
        <v>170</v>
      </c>
      <c r="DF255" t="s">
        <v>170</v>
      </c>
      <c r="DL255" t="s">
        <v>170</v>
      </c>
      <c r="DN255" t="s">
        <v>170</v>
      </c>
      <c r="DP255" t="s">
        <v>6450</v>
      </c>
      <c r="DQ255" t="str">
        <f>HYPERLINK("https://nconnect.nicmar.ac.in/storage/profile/699801f51e115.png","Download")</f>
        <v>0</v>
      </c>
      <c r="DR255" t="str">
        <f>HYPERLINK("https://nconnect.nicmar.ac.in/pdf/352_resume_1771650945.pdf/Y2FyZWVy","View Resume")</f>
        <v>0</v>
      </c>
      <c r="DS255" t="s">
        <v>6451</v>
      </c>
      <c r="DT255" t="s">
        <v>6452</v>
      </c>
      <c r="DU255" t="s">
        <v>211</v>
      </c>
      <c r="DV255" t="s">
        <v>818</v>
      </c>
      <c r="DW255" t="s">
        <v>246</v>
      </c>
      <c r="DX255" t="s">
        <v>983</v>
      </c>
      <c r="DY255" t="s">
        <v>209</v>
      </c>
      <c r="DZ255" t="s">
        <v>691</v>
      </c>
      <c r="EA255" t="s">
        <v>6453</v>
      </c>
      <c r="EB255" t="s">
        <v>211</v>
      </c>
      <c r="EC255" t="s">
        <v>818</v>
      </c>
      <c r="ED255" t="s">
        <v>246</v>
      </c>
      <c r="EE255" t="s">
        <v>951</v>
      </c>
      <c r="EF255" t="s">
        <v>505</v>
      </c>
      <c r="EG255" t="s">
        <v>2053</v>
      </c>
      <c r="EH255" t="s">
        <v>6454</v>
      </c>
      <c r="EI255" t="s">
        <v>211</v>
      </c>
      <c r="EJ255" t="s">
        <v>818</v>
      </c>
      <c r="EK255" t="s">
        <v>246</v>
      </c>
      <c r="EL255" t="s">
        <v>644</v>
      </c>
      <c r="EM255" t="s">
        <v>904</v>
      </c>
      <c r="EN255" t="s">
        <v>945</v>
      </c>
      <c r="EO255" t="s">
        <v>6455</v>
      </c>
      <c r="EP255" t="s">
        <v>211</v>
      </c>
      <c r="EQ255" t="s">
        <v>818</v>
      </c>
      <c r="ER255" t="s">
        <v>246</v>
      </c>
      <c r="ES255" t="s">
        <v>1986</v>
      </c>
      <c r="ET255" t="s">
        <v>1808</v>
      </c>
      <c r="EU255" t="s">
        <v>265</v>
      </c>
      <c r="EV255" t="s">
        <v>6452</v>
      </c>
      <c r="EW255" t="s">
        <v>211</v>
      </c>
      <c r="EX255" t="s">
        <v>818</v>
      </c>
      <c r="EY255" t="s">
        <v>246</v>
      </c>
      <c r="EZ255" t="s">
        <v>257</v>
      </c>
      <c r="FA255" t="s">
        <v>427</v>
      </c>
      <c r="FB255" t="s">
        <v>1382</v>
      </c>
    </row>
    <row r="256" spans="1:158">
      <c r="A256" t="s">
        <v>5429</v>
      </c>
      <c r="B256" t="s">
        <v>5430</v>
      </c>
      <c r="C256" t="s">
        <v>471</v>
      </c>
      <c r="D256" t="s">
        <v>472</v>
      </c>
      <c r="E256" t="s">
        <v>6456</v>
      </c>
      <c r="F256" t="s">
        <v>6457</v>
      </c>
      <c r="G256">
        <v>9823275619</v>
      </c>
      <c r="H256" t="s">
        <v>164</v>
      </c>
      <c r="I256" t="s">
        <v>6458</v>
      </c>
      <c r="J256" t="s">
        <v>166</v>
      </c>
      <c r="K256" t="s">
        <v>831</v>
      </c>
      <c r="L256" t="s">
        <v>6459</v>
      </c>
      <c r="M256" t="s">
        <v>6460</v>
      </c>
      <c r="N256" t="s">
        <v>170</v>
      </c>
      <c r="AI256" t="s">
        <v>6461</v>
      </c>
      <c r="AJ256" t="s">
        <v>1176</v>
      </c>
      <c r="AK256" t="s">
        <v>523</v>
      </c>
      <c r="AL256">
        <v>60</v>
      </c>
      <c r="AN256">
        <v>1969</v>
      </c>
      <c r="AO256" t="s">
        <v>170</v>
      </c>
      <c r="AP256" t="s">
        <v>6462</v>
      </c>
      <c r="AQ256" t="s">
        <v>6463</v>
      </c>
      <c r="AR256" t="s">
        <v>2219</v>
      </c>
      <c r="AU256">
        <v>1971</v>
      </c>
      <c r="AV256" t="s">
        <v>170</v>
      </c>
      <c r="BC256" t="s">
        <v>174</v>
      </c>
      <c r="BD256" t="s">
        <v>2039</v>
      </c>
      <c r="BE256" t="s">
        <v>6464</v>
      </c>
      <c r="BF256" t="s">
        <v>1667</v>
      </c>
      <c r="BG256">
        <v>69</v>
      </c>
      <c r="BI256">
        <v>1976</v>
      </c>
      <c r="BJ256">
        <v>19</v>
      </c>
      <c r="BK256" t="s">
        <v>6465</v>
      </c>
      <c r="BL256">
        <v>53</v>
      </c>
      <c r="BM256" t="s">
        <v>1667</v>
      </c>
      <c r="BN256" t="s">
        <v>170</v>
      </c>
      <c r="BQ256" t="s">
        <v>1667</v>
      </c>
      <c r="BT256">
        <v>1976</v>
      </c>
      <c r="BY256" t="s">
        <v>170</v>
      </c>
      <c r="CF256" t="s">
        <v>170</v>
      </c>
      <c r="CL256" t="s">
        <v>170</v>
      </c>
      <c r="CN256" t="s">
        <v>174</v>
      </c>
      <c r="CO256" t="s">
        <v>6466</v>
      </c>
      <c r="CP256" t="s">
        <v>6467</v>
      </c>
      <c r="CQ256" t="s">
        <v>170</v>
      </c>
      <c r="CV256" t="s">
        <v>170</v>
      </c>
      <c r="CZ256" t="s">
        <v>170</v>
      </c>
      <c r="DB256" t="s">
        <v>378</v>
      </c>
      <c r="DC256" t="s">
        <v>326</v>
      </c>
      <c r="DD256" t="s">
        <v>174</v>
      </c>
      <c r="DE256" t="s">
        <v>6468</v>
      </c>
      <c r="DF256" t="s">
        <v>170</v>
      </c>
      <c r="DL256" t="s">
        <v>170</v>
      </c>
      <c r="DN256" t="s">
        <v>170</v>
      </c>
      <c r="DP256" t="s">
        <v>6469</v>
      </c>
      <c r="DQ256" t="s">
        <v>202</v>
      </c>
      <c r="DR256" t="str">
        <f>HYPERLINK("https://nconnect.nicmar.ac.in/pdf/11_resume_1771398923.pdf/Y2FyZWVy","View Resume")</f>
        <v>0</v>
      </c>
      <c r="DS256" t="s">
        <v>6470</v>
      </c>
      <c r="DT256" t="s">
        <v>6471</v>
      </c>
      <c r="DU256" t="s">
        <v>6472</v>
      </c>
      <c r="DV256" t="s">
        <v>4680</v>
      </c>
      <c r="DW256" t="s">
        <v>207</v>
      </c>
      <c r="DX256" t="s">
        <v>1725</v>
      </c>
      <c r="DY256" t="s">
        <v>209</v>
      </c>
      <c r="DZ256" t="s">
        <v>5758</v>
      </c>
      <c r="EA256" t="s">
        <v>6473</v>
      </c>
      <c r="EB256" t="s">
        <v>6474</v>
      </c>
      <c r="EC256" t="s">
        <v>6475</v>
      </c>
      <c r="ED256" t="s">
        <v>207</v>
      </c>
      <c r="EE256" t="s">
        <v>6476</v>
      </c>
      <c r="EF256" t="s">
        <v>1724</v>
      </c>
      <c r="EG256" t="s">
        <v>6477</v>
      </c>
    </row>
    <row r="257" spans="1:158">
      <c r="A257" t="s">
        <v>356</v>
      </c>
      <c r="B257" t="s">
        <v>211</v>
      </c>
      <c r="C257" t="s">
        <v>267</v>
      </c>
      <c r="D257" t="s">
        <v>357</v>
      </c>
      <c r="E257" t="s">
        <v>6478</v>
      </c>
      <c r="F257" t="s">
        <v>6479</v>
      </c>
      <c r="G257">
        <v>8865030055</v>
      </c>
      <c r="H257" t="s">
        <v>164</v>
      </c>
      <c r="I257" t="s">
        <v>6480</v>
      </c>
      <c r="J257" t="s">
        <v>217</v>
      </c>
      <c r="K257" t="s">
        <v>361</v>
      </c>
      <c r="L257" t="s">
        <v>6481</v>
      </c>
      <c r="M257" t="s">
        <v>6482</v>
      </c>
      <c r="N257" t="s">
        <v>170</v>
      </c>
      <c r="AI257" t="s">
        <v>6483</v>
      </c>
      <c r="AJ257" t="s">
        <v>3312</v>
      </c>
      <c r="AK257" t="s">
        <v>6484</v>
      </c>
      <c r="AL257">
        <v>56.16</v>
      </c>
      <c r="AN257">
        <v>2008</v>
      </c>
      <c r="AO257" t="s">
        <v>174</v>
      </c>
      <c r="AP257" t="s">
        <v>6485</v>
      </c>
      <c r="AQ257" t="s">
        <v>3312</v>
      </c>
      <c r="AR257" t="s">
        <v>6486</v>
      </c>
      <c r="AS257">
        <v>58.8</v>
      </c>
      <c r="AU257">
        <v>2010</v>
      </c>
      <c r="AV257" t="s">
        <v>170</v>
      </c>
      <c r="BC257" t="s">
        <v>174</v>
      </c>
      <c r="BD257" t="s">
        <v>6487</v>
      </c>
      <c r="BE257" t="s">
        <v>6488</v>
      </c>
      <c r="BF257" t="s">
        <v>1334</v>
      </c>
      <c r="BG257">
        <v>50.21</v>
      </c>
      <c r="BI257">
        <v>2013</v>
      </c>
      <c r="BJ257">
        <v>19</v>
      </c>
      <c r="BK257" t="s">
        <v>6489</v>
      </c>
      <c r="BL257">
        <v>24</v>
      </c>
      <c r="BN257" t="s">
        <v>174</v>
      </c>
      <c r="BO257" t="s">
        <v>1296</v>
      </c>
      <c r="BP257" t="s">
        <v>3801</v>
      </c>
      <c r="BQ257" t="s">
        <v>1334</v>
      </c>
      <c r="BR257">
        <v>75.5</v>
      </c>
      <c r="BT257">
        <v>2017</v>
      </c>
      <c r="BU257">
        <v>31</v>
      </c>
      <c r="BV257" t="s">
        <v>6490</v>
      </c>
      <c r="BW257">
        <v>24</v>
      </c>
      <c r="BY257" t="s">
        <v>170</v>
      </c>
      <c r="CF257" t="s">
        <v>174</v>
      </c>
      <c r="CG257" t="s">
        <v>6491</v>
      </c>
      <c r="CH257" t="s">
        <v>1296</v>
      </c>
      <c r="CI257" t="s">
        <v>193</v>
      </c>
      <c r="CJ257">
        <v>2022</v>
      </c>
      <c r="CL257" t="s">
        <v>170</v>
      </c>
      <c r="CN257" t="s">
        <v>170</v>
      </c>
      <c r="CP257" t="s">
        <v>6492</v>
      </c>
      <c r="CQ257" t="s">
        <v>174</v>
      </c>
      <c r="CR257" t="s">
        <v>6493</v>
      </c>
      <c r="CS257" t="s">
        <v>676</v>
      </c>
      <c r="CT257" t="s">
        <v>2678</v>
      </c>
      <c r="CU257" t="s">
        <v>6494</v>
      </c>
      <c r="CV257" t="s">
        <v>170</v>
      </c>
      <c r="CZ257" t="s">
        <v>170</v>
      </c>
      <c r="DB257" t="s">
        <v>378</v>
      </c>
      <c r="DC257" t="s">
        <v>6495</v>
      </c>
      <c r="DD257" t="s">
        <v>174</v>
      </c>
      <c r="DE257" t="s">
        <v>6496</v>
      </c>
      <c r="DF257" t="s">
        <v>170</v>
      </c>
      <c r="DL257" t="s">
        <v>170</v>
      </c>
      <c r="DN257" t="s">
        <v>170</v>
      </c>
      <c r="DP257" t="s">
        <v>6469</v>
      </c>
      <c r="DQ257" t="str">
        <f>HYPERLINK("https://nconnect.nicmar.ac.in/storage/profile/699937e9ad0fc.png","Download")</f>
        <v>0</v>
      </c>
      <c r="DR257" t="str">
        <f>HYPERLINK("https://nconnect.nicmar.ac.in/pdf/413_resume_1771651564.pdf/Y2FyZWVy","View Resume")</f>
        <v>0</v>
      </c>
      <c r="DS257" t="s">
        <v>2131</v>
      </c>
      <c r="DT257" t="s">
        <v>6497</v>
      </c>
      <c r="DU257" t="s">
        <v>211</v>
      </c>
      <c r="DV257" t="s">
        <v>6498</v>
      </c>
      <c r="DW257" t="s">
        <v>246</v>
      </c>
      <c r="DX257" t="s">
        <v>757</v>
      </c>
      <c r="DY257" t="s">
        <v>468</v>
      </c>
      <c r="DZ257" t="s">
        <v>2131</v>
      </c>
    </row>
    <row r="258" spans="1:158">
      <c r="A258" t="s">
        <v>293</v>
      </c>
      <c r="B258" t="s">
        <v>211</v>
      </c>
      <c r="C258" t="s">
        <v>212</v>
      </c>
      <c r="D258" t="s">
        <v>294</v>
      </c>
      <c r="E258" t="s">
        <v>6499</v>
      </c>
      <c r="F258" t="s">
        <v>6500</v>
      </c>
      <c r="G258">
        <v>9562260449</v>
      </c>
      <c r="H258" t="s">
        <v>164</v>
      </c>
      <c r="I258" t="s">
        <v>6501</v>
      </c>
      <c r="J258" t="s">
        <v>217</v>
      </c>
      <c r="K258" t="s">
        <v>6502</v>
      </c>
      <c r="L258" t="s">
        <v>6503</v>
      </c>
      <c r="M258" t="s">
        <v>6504</v>
      </c>
      <c r="N258" t="s">
        <v>170</v>
      </c>
      <c r="AI258" t="s">
        <v>6505</v>
      </c>
      <c r="AJ258" t="s">
        <v>6506</v>
      </c>
      <c r="AK258" t="s">
        <v>6507</v>
      </c>
      <c r="AL258">
        <v>90</v>
      </c>
      <c r="AM258">
        <v>9</v>
      </c>
      <c r="AN258">
        <v>2013</v>
      </c>
      <c r="AO258" t="s">
        <v>174</v>
      </c>
      <c r="AP258" t="s">
        <v>6508</v>
      </c>
      <c r="AQ258" t="s">
        <v>6506</v>
      </c>
      <c r="AR258" t="s">
        <v>6507</v>
      </c>
      <c r="AS258">
        <v>90</v>
      </c>
      <c r="AT258">
        <v>9</v>
      </c>
      <c r="AU258">
        <v>2015</v>
      </c>
      <c r="AV258" t="s">
        <v>170</v>
      </c>
      <c r="BC258" t="s">
        <v>174</v>
      </c>
      <c r="BD258" t="s">
        <v>6509</v>
      </c>
      <c r="BE258" t="s">
        <v>6506</v>
      </c>
      <c r="BF258" t="s">
        <v>3149</v>
      </c>
      <c r="BG258">
        <v>60</v>
      </c>
      <c r="BH258">
        <v>6.06</v>
      </c>
      <c r="BI258">
        <v>2018</v>
      </c>
      <c r="BJ258">
        <v>19</v>
      </c>
      <c r="BK258" t="s">
        <v>6510</v>
      </c>
      <c r="BL258">
        <v>52</v>
      </c>
      <c r="BN258" t="s">
        <v>174</v>
      </c>
      <c r="BO258" t="s">
        <v>6511</v>
      </c>
      <c r="BP258" t="s">
        <v>6512</v>
      </c>
      <c r="BQ258" t="s">
        <v>3149</v>
      </c>
      <c r="BR258">
        <v>70</v>
      </c>
      <c r="BS258">
        <v>7.57</v>
      </c>
      <c r="BT258">
        <v>2021</v>
      </c>
      <c r="BU258">
        <v>31</v>
      </c>
      <c r="BV258" t="s">
        <v>6513</v>
      </c>
      <c r="BW258">
        <v>52</v>
      </c>
      <c r="BY258" t="s">
        <v>170</v>
      </c>
      <c r="CF258" t="s">
        <v>174</v>
      </c>
      <c r="CG258" t="s">
        <v>6514</v>
      </c>
      <c r="CH258" t="s">
        <v>6515</v>
      </c>
      <c r="CI258" t="s">
        <v>193</v>
      </c>
      <c r="CJ258">
        <v>2025</v>
      </c>
      <c r="CL258" t="s">
        <v>170</v>
      </c>
      <c r="CN258" t="s">
        <v>174</v>
      </c>
      <c r="CO258" t="s">
        <v>6516</v>
      </c>
      <c r="CP258" t="s">
        <v>6517</v>
      </c>
      <c r="CQ258" t="s">
        <v>174</v>
      </c>
      <c r="CR258">
        <v>3</v>
      </c>
      <c r="CS258">
        <v>5</v>
      </c>
      <c r="CT258">
        <v>0</v>
      </c>
      <c r="CU258" t="s">
        <v>5024</v>
      </c>
      <c r="CV258" t="s">
        <v>170</v>
      </c>
      <c r="CZ258" t="s">
        <v>170</v>
      </c>
      <c r="DB258" t="s">
        <v>6518</v>
      </c>
      <c r="DC258" t="s">
        <v>6519</v>
      </c>
      <c r="DD258" t="s">
        <v>170</v>
      </c>
      <c r="DF258" t="s">
        <v>170</v>
      </c>
      <c r="DL258" t="s">
        <v>170</v>
      </c>
      <c r="DN258" t="s">
        <v>170</v>
      </c>
      <c r="DP258" t="s">
        <v>6520</v>
      </c>
      <c r="DQ258" t="str">
        <f>HYPERLINK("https://nconnect.nicmar.ac.in/storage/profile/699942a0a9463.png","Download")</f>
        <v>0</v>
      </c>
      <c r="DR258" t="str">
        <f>HYPERLINK("https://nconnect.nicmar.ac.in/pdf/416_resume_1771653241.pdf/Y2FyZWVy","View Resume")</f>
        <v>0</v>
      </c>
      <c r="DS258" t="s">
        <v>908</v>
      </c>
      <c r="DT258" t="s">
        <v>5960</v>
      </c>
      <c r="DU258" t="s">
        <v>6521</v>
      </c>
      <c r="DV258" t="s">
        <v>2128</v>
      </c>
      <c r="DW258" t="s">
        <v>246</v>
      </c>
      <c r="DX258" t="s">
        <v>980</v>
      </c>
      <c r="DY258" t="s">
        <v>209</v>
      </c>
      <c r="DZ258" t="s">
        <v>908</v>
      </c>
    </row>
    <row r="259" spans="1:158">
      <c r="A259" t="s">
        <v>210</v>
      </c>
      <c r="B259" t="s">
        <v>211</v>
      </c>
      <c r="C259" t="s">
        <v>212</v>
      </c>
      <c r="D259" t="s">
        <v>213</v>
      </c>
      <c r="E259" t="s">
        <v>6522</v>
      </c>
      <c r="F259" t="s">
        <v>6523</v>
      </c>
      <c r="G259">
        <v>7367026022</v>
      </c>
      <c r="H259" t="s">
        <v>164</v>
      </c>
      <c r="I259" t="s">
        <v>6524</v>
      </c>
      <c r="J259" t="s">
        <v>166</v>
      </c>
      <c r="K259" t="s">
        <v>6525</v>
      </c>
      <c r="L259" t="s">
        <v>6526</v>
      </c>
      <c r="M259" t="s">
        <v>6527</v>
      </c>
      <c r="N259" t="s">
        <v>170</v>
      </c>
      <c r="AI259" t="s">
        <v>6528</v>
      </c>
      <c r="AJ259" t="s">
        <v>835</v>
      </c>
      <c r="AK259" t="s">
        <v>6529</v>
      </c>
      <c r="AL259">
        <v>76.75</v>
      </c>
      <c r="AN259">
        <v>2010</v>
      </c>
      <c r="AO259" t="s">
        <v>174</v>
      </c>
      <c r="AP259" t="s">
        <v>6528</v>
      </c>
      <c r="AQ259" t="s">
        <v>838</v>
      </c>
      <c r="AR259" t="s">
        <v>6530</v>
      </c>
      <c r="AS259">
        <v>77.6</v>
      </c>
      <c r="AU259">
        <v>2012</v>
      </c>
      <c r="AV259" t="s">
        <v>170</v>
      </c>
      <c r="BC259" t="s">
        <v>174</v>
      </c>
      <c r="BD259" t="s">
        <v>5519</v>
      </c>
      <c r="BE259" t="s">
        <v>6531</v>
      </c>
      <c r="BF259" t="s">
        <v>485</v>
      </c>
      <c r="BG259">
        <v>78.66</v>
      </c>
      <c r="BH259">
        <v>8.28</v>
      </c>
      <c r="BI259">
        <v>2016</v>
      </c>
      <c r="BJ259">
        <v>1</v>
      </c>
      <c r="BL259">
        <v>9</v>
      </c>
      <c r="BN259" t="s">
        <v>174</v>
      </c>
      <c r="BO259" t="s">
        <v>6532</v>
      </c>
      <c r="BP259" t="s">
        <v>6532</v>
      </c>
      <c r="BQ259" t="s">
        <v>213</v>
      </c>
      <c r="BR259">
        <v>80.75</v>
      </c>
      <c r="BS259">
        <v>8.5</v>
      </c>
      <c r="BT259">
        <v>2018</v>
      </c>
      <c r="BU259">
        <v>14</v>
      </c>
      <c r="BW259">
        <v>7</v>
      </c>
      <c r="BY259" t="s">
        <v>170</v>
      </c>
      <c r="CF259" t="s">
        <v>174</v>
      </c>
      <c r="CG259" t="s">
        <v>6533</v>
      </c>
      <c r="CH259" t="s">
        <v>6534</v>
      </c>
      <c r="CI259" t="s">
        <v>193</v>
      </c>
      <c r="CJ259">
        <v>2024</v>
      </c>
      <c r="CL259" t="s">
        <v>170</v>
      </c>
      <c r="CN259" t="s">
        <v>174</v>
      </c>
      <c r="CO259" t="s">
        <v>6535</v>
      </c>
      <c r="CP259" t="s">
        <v>6529</v>
      </c>
      <c r="CQ259" t="s">
        <v>174</v>
      </c>
      <c r="CR259">
        <v>5</v>
      </c>
      <c r="CS259">
        <v>0</v>
      </c>
      <c r="CT259">
        <v>3</v>
      </c>
      <c r="CU259" t="s">
        <v>6536</v>
      </c>
      <c r="CV259" t="s">
        <v>170</v>
      </c>
      <c r="CZ259" t="s">
        <v>170</v>
      </c>
      <c r="DB259" t="s">
        <v>6537</v>
      </c>
      <c r="DC259" t="s">
        <v>6538</v>
      </c>
      <c r="DD259" t="s">
        <v>174</v>
      </c>
      <c r="DE259" t="s">
        <v>6539</v>
      </c>
      <c r="DF259" t="s">
        <v>170</v>
      </c>
      <c r="DL259" t="s">
        <v>174</v>
      </c>
      <c r="DM259" t="s">
        <v>6540</v>
      </c>
      <c r="DN259" t="s">
        <v>174</v>
      </c>
      <c r="DO259" t="s">
        <v>6541</v>
      </c>
      <c r="DP259" t="s">
        <v>6542</v>
      </c>
      <c r="DQ259" t="str">
        <f>HYPERLINK("https://nconnect.nicmar.ac.in/storage/profile/699939c9ca3be.png","Download")</f>
        <v>0</v>
      </c>
      <c r="DR259" t="str">
        <f>HYPERLINK("https://nconnect.nicmar.ac.in/pdf/414_resume_1771653405.pdf/Y2FyZWVy","View Resume")</f>
        <v>0</v>
      </c>
      <c r="DS259" t="s">
        <v>906</v>
      </c>
      <c r="DT259" t="s">
        <v>6543</v>
      </c>
      <c r="DU259" t="s">
        <v>6544</v>
      </c>
      <c r="DV259" t="s">
        <v>6545</v>
      </c>
      <c r="DW259" t="s">
        <v>246</v>
      </c>
      <c r="DX259" t="s">
        <v>995</v>
      </c>
      <c r="DY259" t="s">
        <v>209</v>
      </c>
      <c r="DZ259" t="s">
        <v>2053</v>
      </c>
      <c r="EA259" t="s">
        <v>6546</v>
      </c>
      <c r="EB259" t="s">
        <v>6547</v>
      </c>
      <c r="EC259" t="s">
        <v>6548</v>
      </c>
      <c r="ED259" t="s">
        <v>246</v>
      </c>
      <c r="EE259" t="s">
        <v>500</v>
      </c>
      <c r="EF259" t="s">
        <v>3389</v>
      </c>
      <c r="EG259" t="s">
        <v>908</v>
      </c>
    </row>
    <row r="260" spans="1:158">
      <c r="A260" t="s">
        <v>293</v>
      </c>
      <c r="B260" t="s">
        <v>211</v>
      </c>
      <c r="C260" t="s">
        <v>212</v>
      </c>
      <c r="D260" t="s">
        <v>294</v>
      </c>
      <c r="E260" t="s">
        <v>6549</v>
      </c>
      <c r="F260" t="s">
        <v>6550</v>
      </c>
      <c r="G260">
        <v>7985508236</v>
      </c>
      <c r="H260" t="s">
        <v>164</v>
      </c>
      <c r="I260" t="s">
        <v>6551</v>
      </c>
      <c r="J260" t="s">
        <v>166</v>
      </c>
      <c r="K260" t="s">
        <v>218</v>
      </c>
      <c r="L260" t="s">
        <v>6552</v>
      </c>
      <c r="M260" t="s">
        <v>6553</v>
      </c>
      <c r="N260" t="s">
        <v>170</v>
      </c>
      <c r="AI260" t="s">
        <v>6554</v>
      </c>
      <c r="AJ260" t="s">
        <v>6555</v>
      </c>
      <c r="AK260" t="s">
        <v>6556</v>
      </c>
      <c r="AL260">
        <v>51</v>
      </c>
      <c r="AN260">
        <v>2008</v>
      </c>
      <c r="AO260" t="s">
        <v>174</v>
      </c>
      <c r="AP260" t="s">
        <v>6557</v>
      </c>
      <c r="AQ260" t="s">
        <v>6555</v>
      </c>
      <c r="AR260" t="s">
        <v>6558</v>
      </c>
      <c r="AS260">
        <v>63</v>
      </c>
      <c r="AU260">
        <v>2010</v>
      </c>
      <c r="AV260" t="s">
        <v>170</v>
      </c>
      <c r="BC260" t="s">
        <v>174</v>
      </c>
      <c r="BD260" t="s">
        <v>6559</v>
      </c>
      <c r="BE260" t="s">
        <v>6560</v>
      </c>
      <c r="BF260" t="s">
        <v>6561</v>
      </c>
      <c r="BG260">
        <v>61</v>
      </c>
      <c r="BI260">
        <v>2013</v>
      </c>
      <c r="BJ260">
        <v>19</v>
      </c>
      <c r="BK260" t="s">
        <v>524</v>
      </c>
      <c r="BL260">
        <v>52</v>
      </c>
      <c r="BN260" t="s">
        <v>174</v>
      </c>
      <c r="BO260" t="s">
        <v>2099</v>
      </c>
      <c r="BP260" t="s">
        <v>2099</v>
      </c>
      <c r="BQ260" t="s">
        <v>6562</v>
      </c>
      <c r="BR260">
        <v>82</v>
      </c>
      <c r="BS260">
        <v>8.2</v>
      </c>
      <c r="BT260">
        <v>2016</v>
      </c>
      <c r="BU260">
        <v>31</v>
      </c>
      <c r="BV260" t="s">
        <v>2998</v>
      </c>
      <c r="BW260">
        <v>52</v>
      </c>
      <c r="BY260" t="s">
        <v>170</v>
      </c>
      <c r="CF260" t="s">
        <v>174</v>
      </c>
      <c r="CG260" t="s">
        <v>3122</v>
      </c>
      <c r="CH260" t="s">
        <v>2099</v>
      </c>
      <c r="CI260" t="s">
        <v>193</v>
      </c>
      <c r="CJ260">
        <v>2025</v>
      </c>
      <c r="CL260" t="s">
        <v>170</v>
      </c>
      <c r="CN260" t="s">
        <v>170</v>
      </c>
      <c r="CP260" t="s">
        <v>6563</v>
      </c>
      <c r="CQ260" t="s">
        <v>174</v>
      </c>
      <c r="CR260" t="s">
        <v>2623</v>
      </c>
      <c r="CS260" t="s">
        <v>2624</v>
      </c>
      <c r="CU260" t="s">
        <v>6564</v>
      </c>
      <c r="CV260" t="s">
        <v>170</v>
      </c>
      <c r="CZ260" t="s">
        <v>170</v>
      </c>
      <c r="DB260" t="s">
        <v>6565</v>
      </c>
      <c r="DC260" t="s">
        <v>326</v>
      </c>
      <c r="DD260" t="s">
        <v>170</v>
      </c>
      <c r="DF260" t="s">
        <v>170</v>
      </c>
      <c r="DL260" t="s">
        <v>170</v>
      </c>
      <c r="DN260" t="s">
        <v>170</v>
      </c>
      <c r="DP260" t="s">
        <v>6566</v>
      </c>
      <c r="DQ260" t="s">
        <v>202</v>
      </c>
      <c r="DR260" t="str">
        <f>HYPERLINK("https://nconnect.nicmar.ac.in/pdf/399_resume_1771653686.pdf/Y2FyZWVy","View Resume")</f>
        <v>0</v>
      </c>
      <c r="DS260" t="s">
        <v>908</v>
      </c>
      <c r="DT260" t="s">
        <v>6567</v>
      </c>
      <c r="DU260" t="s">
        <v>6568</v>
      </c>
      <c r="DV260" t="s">
        <v>2128</v>
      </c>
      <c r="DW260" t="s">
        <v>246</v>
      </c>
      <c r="DX260" t="s">
        <v>980</v>
      </c>
      <c r="DY260" t="s">
        <v>209</v>
      </c>
      <c r="DZ260" t="s">
        <v>908</v>
      </c>
    </row>
    <row r="261" spans="1:158">
      <c r="A261" t="s">
        <v>1871</v>
      </c>
      <c r="B261" t="s">
        <v>507</v>
      </c>
      <c r="C261" t="s">
        <v>160</v>
      </c>
      <c r="D261" t="s">
        <v>1872</v>
      </c>
      <c r="E261" t="s">
        <v>6569</v>
      </c>
      <c r="F261" t="s">
        <v>6570</v>
      </c>
      <c r="G261">
        <v>8105831256</v>
      </c>
      <c r="H261" t="s">
        <v>164</v>
      </c>
      <c r="I261" t="s">
        <v>6571</v>
      </c>
      <c r="J261" t="s">
        <v>166</v>
      </c>
      <c r="K261" t="s">
        <v>6572</v>
      </c>
      <c r="L261" t="s">
        <v>6573</v>
      </c>
      <c r="M261" t="s">
        <v>6574</v>
      </c>
      <c r="N261" t="s">
        <v>170</v>
      </c>
      <c r="AI261" t="s">
        <v>6575</v>
      </c>
      <c r="AJ261" t="s">
        <v>6576</v>
      </c>
      <c r="AK261" t="s">
        <v>6577</v>
      </c>
      <c r="AL261">
        <v>76.8</v>
      </c>
      <c r="AN261">
        <v>2003</v>
      </c>
      <c r="AO261" t="s">
        <v>174</v>
      </c>
      <c r="AP261" t="s">
        <v>6575</v>
      </c>
      <c r="AQ261" t="s">
        <v>6576</v>
      </c>
      <c r="AR261" t="s">
        <v>6578</v>
      </c>
      <c r="AS261">
        <v>63.2</v>
      </c>
      <c r="AU261">
        <v>2005</v>
      </c>
      <c r="AV261" t="s">
        <v>170</v>
      </c>
      <c r="BC261" t="s">
        <v>174</v>
      </c>
      <c r="BD261" t="s">
        <v>6579</v>
      </c>
      <c r="BE261" t="s">
        <v>6580</v>
      </c>
      <c r="BF261" t="s">
        <v>1779</v>
      </c>
      <c r="BG261">
        <v>77.71</v>
      </c>
      <c r="BH261">
        <v>8.18</v>
      </c>
      <c r="BI261">
        <v>2011</v>
      </c>
      <c r="BJ261">
        <v>8</v>
      </c>
      <c r="BL261">
        <v>2</v>
      </c>
      <c r="BN261" t="s">
        <v>174</v>
      </c>
      <c r="BO261" t="s">
        <v>6581</v>
      </c>
      <c r="BP261" t="s">
        <v>6582</v>
      </c>
      <c r="BQ261" t="s">
        <v>6583</v>
      </c>
      <c r="BR261">
        <v>86.7</v>
      </c>
      <c r="BS261">
        <v>9.13</v>
      </c>
      <c r="BT261">
        <v>2018</v>
      </c>
      <c r="BU261">
        <v>21</v>
      </c>
      <c r="BW261">
        <v>2</v>
      </c>
      <c r="BY261" t="s">
        <v>174</v>
      </c>
      <c r="BZ261" t="s">
        <v>6584</v>
      </c>
      <c r="CA261" t="s">
        <v>6585</v>
      </c>
      <c r="CB261" t="s">
        <v>6586</v>
      </c>
      <c r="CC261">
        <v>100</v>
      </c>
      <c r="CE261">
        <v>2027</v>
      </c>
      <c r="CF261" t="s">
        <v>174</v>
      </c>
      <c r="CG261" t="s">
        <v>6587</v>
      </c>
      <c r="CH261" t="s">
        <v>6588</v>
      </c>
      <c r="CI261" t="s">
        <v>193</v>
      </c>
      <c r="CJ261">
        <v>2024</v>
      </c>
      <c r="CL261" t="s">
        <v>170</v>
      </c>
      <c r="CN261" t="s">
        <v>174</v>
      </c>
      <c r="CO261" t="s">
        <v>6589</v>
      </c>
      <c r="CP261" t="s">
        <v>6590</v>
      </c>
      <c r="CQ261" t="s">
        <v>174</v>
      </c>
      <c r="CR261">
        <v>11</v>
      </c>
      <c r="CS261">
        <v>27</v>
      </c>
      <c r="CT261">
        <v>7</v>
      </c>
      <c r="CU261" t="s">
        <v>6591</v>
      </c>
      <c r="CV261" t="s">
        <v>174</v>
      </c>
      <c r="CW261" t="s">
        <v>6592</v>
      </c>
      <c r="CX261" t="s">
        <v>193</v>
      </c>
      <c r="CY261">
        <v>2021</v>
      </c>
      <c r="CZ261" t="s">
        <v>174</v>
      </c>
      <c r="DA261" t="s">
        <v>6593</v>
      </c>
      <c r="DB261" t="s">
        <v>6594</v>
      </c>
      <c r="DC261" t="s">
        <v>6595</v>
      </c>
      <c r="DD261" t="s">
        <v>174</v>
      </c>
      <c r="DE261" t="s">
        <v>6596</v>
      </c>
      <c r="DF261" t="s">
        <v>174</v>
      </c>
      <c r="DG261">
        <v>8</v>
      </c>
      <c r="DH261">
        <v>2</v>
      </c>
      <c r="DI261">
        <v>6</v>
      </c>
      <c r="DJ261">
        <v>5</v>
      </c>
      <c r="DK261">
        <v>8</v>
      </c>
      <c r="DL261" t="s">
        <v>174</v>
      </c>
      <c r="DM261" t="s">
        <v>6597</v>
      </c>
      <c r="DN261" t="s">
        <v>174</v>
      </c>
      <c r="DO261" t="s">
        <v>6598</v>
      </c>
      <c r="DP261" t="s">
        <v>6599</v>
      </c>
      <c r="DQ261" t="str">
        <f>HYPERLINK("https://nconnect.nicmar.ac.in/storage/profile/69993e93bb658.png","Download")</f>
        <v>0</v>
      </c>
      <c r="DR261" t="str">
        <f>HYPERLINK("https://nconnect.nicmar.ac.in/pdf/129_resume_1771654341.pdf/Y2FyZWVy","View Resume")</f>
        <v>0</v>
      </c>
      <c r="DS261" t="s">
        <v>6600</v>
      </c>
      <c r="DT261" t="s">
        <v>6601</v>
      </c>
      <c r="DU261" t="s">
        <v>6602</v>
      </c>
      <c r="DV261" t="s">
        <v>6603</v>
      </c>
      <c r="DW261" t="s">
        <v>246</v>
      </c>
      <c r="DX261" t="s">
        <v>2197</v>
      </c>
      <c r="DY261" t="s">
        <v>6604</v>
      </c>
      <c r="DZ261" t="s">
        <v>1382</v>
      </c>
      <c r="EA261" t="s">
        <v>6605</v>
      </c>
      <c r="EB261" t="s">
        <v>6237</v>
      </c>
      <c r="EC261" t="s">
        <v>4186</v>
      </c>
      <c r="ED261" t="s">
        <v>207</v>
      </c>
      <c r="EE261" t="s">
        <v>6606</v>
      </c>
      <c r="EF261" t="s">
        <v>2589</v>
      </c>
      <c r="EG261" t="s">
        <v>989</v>
      </c>
      <c r="EH261" t="s">
        <v>6607</v>
      </c>
      <c r="EI261" t="s">
        <v>6237</v>
      </c>
      <c r="EJ261" t="s">
        <v>4186</v>
      </c>
      <c r="EK261" t="s">
        <v>207</v>
      </c>
      <c r="EL261" t="s">
        <v>2589</v>
      </c>
      <c r="EM261" t="s">
        <v>1135</v>
      </c>
      <c r="EN261" t="s">
        <v>3195</v>
      </c>
      <c r="EO261" t="s">
        <v>6608</v>
      </c>
      <c r="EP261" t="s">
        <v>211</v>
      </c>
      <c r="EQ261" t="s">
        <v>5504</v>
      </c>
      <c r="ER261" t="s">
        <v>246</v>
      </c>
      <c r="ES261" t="s">
        <v>1024</v>
      </c>
      <c r="ET261" t="s">
        <v>987</v>
      </c>
      <c r="EU261" t="s">
        <v>3195</v>
      </c>
      <c r="EV261" t="s">
        <v>6608</v>
      </c>
      <c r="EW261" t="s">
        <v>1684</v>
      </c>
      <c r="EX261" t="s">
        <v>5504</v>
      </c>
      <c r="EY261" t="s">
        <v>246</v>
      </c>
      <c r="EZ261" t="s">
        <v>987</v>
      </c>
      <c r="FA261" t="s">
        <v>1543</v>
      </c>
      <c r="FB261" t="s">
        <v>414</v>
      </c>
    </row>
    <row r="262" spans="1:158">
      <c r="A262" t="s">
        <v>584</v>
      </c>
      <c r="B262" t="s">
        <v>211</v>
      </c>
      <c r="C262" t="s">
        <v>471</v>
      </c>
      <c r="D262" t="s">
        <v>585</v>
      </c>
      <c r="E262" t="s">
        <v>3839</v>
      </c>
      <c r="F262" t="s">
        <v>3840</v>
      </c>
      <c r="G262">
        <v>9940270826</v>
      </c>
      <c r="H262" t="s">
        <v>164</v>
      </c>
      <c r="I262" t="s">
        <v>3841</v>
      </c>
      <c r="J262" t="s">
        <v>166</v>
      </c>
      <c r="K262" t="s">
        <v>476</v>
      </c>
      <c r="L262" t="s">
        <v>3842</v>
      </c>
      <c r="M262" t="s">
        <v>3843</v>
      </c>
      <c r="N262" t="s">
        <v>170</v>
      </c>
      <c r="AI262" t="s">
        <v>3844</v>
      </c>
      <c r="AJ262" t="s">
        <v>3845</v>
      </c>
      <c r="AK262" t="s">
        <v>3846</v>
      </c>
      <c r="AL262">
        <v>94.4</v>
      </c>
      <c r="AN262">
        <v>2006</v>
      </c>
      <c r="AO262" t="s">
        <v>174</v>
      </c>
      <c r="AP262" t="s">
        <v>3844</v>
      </c>
      <c r="AQ262" t="s">
        <v>3845</v>
      </c>
      <c r="AR262" t="s">
        <v>3847</v>
      </c>
      <c r="AS262">
        <v>89</v>
      </c>
      <c r="AU262">
        <v>2008</v>
      </c>
      <c r="AV262" t="s">
        <v>170</v>
      </c>
      <c r="BC262" t="s">
        <v>174</v>
      </c>
      <c r="BD262" t="s">
        <v>3848</v>
      </c>
      <c r="BE262" t="s">
        <v>3849</v>
      </c>
      <c r="BF262" t="s">
        <v>229</v>
      </c>
      <c r="BG262">
        <v>83.5</v>
      </c>
      <c r="BH262">
        <v>8.35</v>
      </c>
      <c r="BI262">
        <v>2012</v>
      </c>
      <c r="BJ262">
        <v>2</v>
      </c>
      <c r="BL262">
        <v>9</v>
      </c>
      <c r="BN262" t="s">
        <v>174</v>
      </c>
      <c r="BO262" t="s">
        <v>3850</v>
      </c>
      <c r="BP262" t="s">
        <v>3851</v>
      </c>
      <c r="BQ262" t="s">
        <v>3852</v>
      </c>
      <c r="BR262">
        <v>84.2</v>
      </c>
      <c r="BS262">
        <v>8.42</v>
      </c>
      <c r="BT262">
        <v>2016</v>
      </c>
      <c r="BU262">
        <v>12</v>
      </c>
      <c r="BW262">
        <v>13</v>
      </c>
      <c r="BY262" t="s">
        <v>170</v>
      </c>
      <c r="CF262" t="s">
        <v>174</v>
      </c>
      <c r="CG262" t="s">
        <v>3853</v>
      </c>
      <c r="CH262" t="s">
        <v>3854</v>
      </c>
      <c r="CI262" t="s">
        <v>373</v>
      </c>
      <c r="CK262" t="s">
        <v>174</v>
      </c>
      <c r="CL262" t="s">
        <v>174</v>
      </c>
      <c r="CM262" t="s">
        <v>3855</v>
      </c>
      <c r="CN262" t="s">
        <v>174</v>
      </c>
      <c r="CO262" t="s">
        <v>3856</v>
      </c>
      <c r="CP262" t="s">
        <v>3857</v>
      </c>
      <c r="CQ262" t="s">
        <v>174</v>
      </c>
      <c r="CR262">
        <v>4</v>
      </c>
      <c r="CS262">
        <v>6</v>
      </c>
      <c r="CT262">
        <v>1</v>
      </c>
      <c r="CU262" t="s">
        <v>3858</v>
      </c>
      <c r="CV262" t="s">
        <v>170</v>
      </c>
      <c r="CZ262" t="s">
        <v>170</v>
      </c>
      <c r="DB262" t="s">
        <v>3859</v>
      </c>
      <c r="DC262" t="s">
        <v>3860</v>
      </c>
      <c r="DD262" t="s">
        <v>174</v>
      </c>
      <c r="DE262" t="s">
        <v>3861</v>
      </c>
      <c r="DF262" t="s">
        <v>170</v>
      </c>
      <c r="DL262" t="s">
        <v>174</v>
      </c>
      <c r="DM262" t="s">
        <v>3862</v>
      </c>
      <c r="DN262" t="s">
        <v>174</v>
      </c>
      <c r="DO262" t="s">
        <v>3863</v>
      </c>
      <c r="DP262" t="s">
        <v>6609</v>
      </c>
      <c r="DQ262" t="str">
        <f>HYPERLINK("https://nconnect.nicmar.ac.in/storage/profile/6996e56310561.png","Download")</f>
        <v>0</v>
      </c>
      <c r="DR262" t="str">
        <f>HYPERLINK("https://nconnect.nicmar.ac.in/pdf/214_resume_1771504379.pdf/Y2FyZWVy","View Resume")</f>
        <v>0</v>
      </c>
      <c r="DS262" t="s">
        <v>3865</v>
      </c>
      <c r="DT262" t="s">
        <v>3866</v>
      </c>
      <c r="DU262" t="s">
        <v>211</v>
      </c>
      <c r="DV262" t="s">
        <v>1811</v>
      </c>
      <c r="DW262" t="s">
        <v>246</v>
      </c>
      <c r="DX262" t="s">
        <v>3867</v>
      </c>
      <c r="DY262" t="s">
        <v>824</v>
      </c>
      <c r="DZ262" t="s">
        <v>3110</v>
      </c>
      <c r="EA262" t="s">
        <v>3868</v>
      </c>
      <c r="EB262" t="s">
        <v>211</v>
      </c>
      <c r="EC262" t="s">
        <v>1811</v>
      </c>
      <c r="ED262" t="s">
        <v>246</v>
      </c>
      <c r="EE262" t="s">
        <v>2025</v>
      </c>
      <c r="EF262" t="s">
        <v>3869</v>
      </c>
      <c r="EG262" t="s">
        <v>265</v>
      </c>
      <c r="EH262" t="s">
        <v>3870</v>
      </c>
      <c r="EI262" t="s">
        <v>351</v>
      </c>
      <c r="EJ262" t="s">
        <v>1811</v>
      </c>
      <c r="EK262" t="s">
        <v>246</v>
      </c>
      <c r="EL262" t="s">
        <v>3871</v>
      </c>
      <c r="EM262" t="s">
        <v>1590</v>
      </c>
      <c r="EN262" t="s">
        <v>898</v>
      </c>
    </row>
    <row r="263" spans="1:158">
      <c r="A263" t="s">
        <v>826</v>
      </c>
      <c r="B263" t="s">
        <v>211</v>
      </c>
      <c r="C263" t="s">
        <v>267</v>
      </c>
      <c r="D263" t="s">
        <v>827</v>
      </c>
      <c r="E263" t="s">
        <v>6610</v>
      </c>
      <c r="F263" t="s">
        <v>6611</v>
      </c>
      <c r="G263">
        <v>9765400825</v>
      </c>
      <c r="H263" t="s">
        <v>271</v>
      </c>
      <c r="I263" t="s">
        <v>6612</v>
      </c>
      <c r="J263" t="s">
        <v>166</v>
      </c>
      <c r="K263" t="s">
        <v>6613</v>
      </c>
      <c r="L263" t="s">
        <v>6614</v>
      </c>
      <c r="M263" t="s">
        <v>6615</v>
      </c>
      <c r="N263" t="s">
        <v>170</v>
      </c>
      <c r="AI263" t="s">
        <v>6616</v>
      </c>
      <c r="AJ263" t="s">
        <v>6617</v>
      </c>
      <c r="AK263" t="s">
        <v>438</v>
      </c>
      <c r="AL263">
        <v>82.8</v>
      </c>
      <c r="AN263">
        <v>2000</v>
      </c>
      <c r="AO263" t="s">
        <v>170</v>
      </c>
      <c r="AV263" t="s">
        <v>174</v>
      </c>
      <c r="AW263" t="s">
        <v>6618</v>
      </c>
      <c r="AX263" t="s">
        <v>6619</v>
      </c>
      <c r="AY263" t="s">
        <v>6620</v>
      </c>
      <c r="AZ263">
        <v>61.56</v>
      </c>
      <c r="BB263">
        <v>2003</v>
      </c>
      <c r="BC263" t="s">
        <v>174</v>
      </c>
      <c r="BD263" t="s">
        <v>6621</v>
      </c>
      <c r="BE263" t="s">
        <v>6622</v>
      </c>
      <c r="BF263" t="s">
        <v>6623</v>
      </c>
      <c r="BG263">
        <v>71.57</v>
      </c>
      <c r="BI263">
        <v>2006</v>
      </c>
      <c r="BJ263">
        <v>19</v>
      </c>
      <c r="BK263" t="s">
        <v>6624</v>
      </c>
      <c r="BL263">
        <v>11</v>
      </c>
      <c r="BN263" t="s">
        <v>174</v>
      </c>
      <c r="BO263" t="s">
        <v>4363</v>
      </c>
      <c r="BP263" t="s">
        <v>6625</v>
      </c>
      <c r="BQ263" t="s">
        <v>6626</v>
      </c>
      <c r="BR263">
        <v>67.5</v>
      </c>
      <c r="BS263">
        <v>7.5</v>
      </c>
      <c r="BT263">
        <v>2017</v>
      </c>
      <c r="BU263">
        <v>31</v>
      </c>
      <c r="BV263" t="s">
        <v>6627</v>
      </c>
      <c r="BW263">
        <v>11</v>
      </c>
      <c r="BY263" t="s">
        <v>170</v>
      </c>
      <c r="CF263" t="s">
        <v>174</v>
      </c>
      <c r="CG263" t="s">
        <v>6628</v>
      </c>
      <c r="CH263" t="s">
        <v>6629</v>
      </c>
      <c r="CI263" t="s">
        <v>373</v>
      </c>
      <c r="CK263" t="s">
        <v>174</v>
      </c>
      <c r="CL263" t="s">
        <v>174</v>
      </c>
      <c r="CN263" t="s">
        <v>170</v>
      </c>
      <c r="CP263" t="s">
        <v>6630</v>
      </c>
      <c r="CQ263" t="s">
        <v>170</v>
      </c>
      <c r="CV263" t="s">
        <v>170</v>
      </c>
      <c r="CZ263" t="s">
        <v>170</v>
      </c>
      <c r="DB263" t="s">
        <v>6631</v>
      </c>
      <c r="DC263" t="s">
        <v>2749</v>
      </c>
      <c r="DD263" t="s">
        <v>174</v>
      </c>
      <c r="DE263" t="s">
        <v>6632</v>
      </c>
      <c r="DF263" t="s">
        <v>174</v>
      </c>
      <c r="DG263" t="s">
        <v>6633</v>
      </c>
      <c r="DH263" t="s">
        <v>6634</v>
      </c>
      <c r="DI263" t="s">
        <v>783</v>
      </c>
      <c r="DJ263" t="s">
        <v>783</v>
      </c>
      <c r="DK263">
        <v>8</v>
      </c>
      <c r="DL263" t="s">
        <v>170</v>
      </c>
      <c r="DN263" t="s">
        <v>170</v>
      </c>
      <c r="DP263" t="s">
        <v>6635</v>
      </c>
      <c r="DQ263" t="s">
        <v>202</v>
      </c>
      <c r="DR263" t="str">
        <f>HYPERLINK("https://nconnect.nicmar.ac.in/pdf/217_resume_1771654611.pdf/Y2FyZWVy","View Resume")</f>
        <v>0</v>
      </c>
      <c r="DS263" t="s">
        <v>5661</v>
      </c>
      <c r="DT263" t="s">
        <v>6636</v>
      </c>
      <c r="DU263" t="s">
        <v>211</v>
      </c>
      <c r="DV263" t="s">
        <v>818</v>
      </c>
      <c r="DW263" t="s">
        <v>246</v>
      </c>
      <c r="DX263" t="s">
        <v>1543</v>
      </c>
      <c r="DY263" t="s">
        <v>1685</v>
      </c>
      <c r="DZ263" t="s">
        <v>1591</v>
      </c>
      <c r="EA263" t="s">
        <v>6637</v>
      </c>
      <c r="EB263" t="s">
        <v>4473</v>
      </c>
      <c r="EC263" t="s">
        <v>818</v>
      </c>
      <c r="ED263" t="s">
        <v>246</v>
      </c>
      <c r="EE263" t="s">
        <v>6638</v>
      </c>
      <c r="EF263" t="s">
        <v>1547</v>
      </c>
      <c r="EG263" t="s">
        <v>942</v>
      </c>
      <c r="EH263" t="s">
        <v>6639</v>
      </c>
      <c r="EI263" t="s">
        <v>211</v>
      </c>
      <c r="EJ263" t="s">
        <v>818</v>
      </c>
      <c r="EK263" t="s">
        <v>246</v>
      </c>
      <c r="EL263" t="s">
        <v>987</v>
      </c>
      <c r="EM263" t="s">
        <v>1584</v>
      </c>
      <c r="EN263" t="s">
        <v>419</v>
      </c>
      <c r="EO263" t="s">
        <v>6639</v>
      </c>
      <c r="EP263" t="s">
        <v>6640</v>
      </c>
      <c r="EQ263" t="s">
        <v>818</v>
      </c>
      <c r="ER263" t="s">
        <v>246</v>
      </c>
      <c r="ES263" t="s">
        <v>6641</v>
      </c>
      <c r="ET263" t="s">
        <v>5187</v>
      </c>
      <c r="EU263" t="s">
        <v>697</v>
      </c>
      <c r="EV263" t="s">
        <v>6642</v>
      </c>
      <c r="EW263" t="s">
        <v>351</v>
      </c>
      <c r="EX263" t="s">
        <v>6643</v>
      </c>
      <c r="EY263" t="s">
        <v>246</v>
      </c>
      <c r="EZ263" t="s">
        <v>2202</v>
      </c>
      <c r="FA263" t="s">
        <v>6644</v>
      </c>
      <c r="FB263" t="s">
        <v>908</v>
      </c>
    </row>
    <row r="264" spans="1:158">
      <c r="A264" t="s">
        <v>356</v>
      </c>
      <c r="B264" t="s">
        <v>211</v>
      </c>
      <c r="C264" t="s">
        <v>267</v>
      </c>
      <c r="D264" t="s">
        <v>357</v>
      </c>
      <c r="E264" t="s">
        <v>6645</v>
      </c>
      <c r="F264" t="s">
        <v>6646</v>
      </c>
      <c r="G264">
        <v>9075337663</v>
      </c>
      <c r="H264" t="s">
        <v>271</v>
      </c>
      <c r="I264" t="s">
        <v>6647</v>
      </c>
      <c r="J264" t="s">
        <v>166</v>
      </c>
      <c r="K264" t="s">
        <v>1034</v>
      </c>
      <c r="L264" t="s">
        <v>6648</v>
      </c>
      <c r="M264" t="s">
        <v>6649</v>
      </c>
      <c r="N264" t="s">
        <v>170</v>
      </c>
      <c r="AI264" t="s">
        <v>6650</v>
      </c>
      <c r="AJ264" t="s">
        <v>6651</v>
      </c>
      <c r="AK264" t="s">
        <v>6652</v>
      </c>
      <c r="AL264">
        <v>75.2</v>
      </c>
      <c r="AM264">
        <v>0</v>
      </c>
      <c r="AN264">
        <v>2000</v>
      </c>
      <c r="AO264" t="s">
        <v>174</v>
      </c>
      <c r="AP264" t="s">
        <v>6653</v>
      </c>
      <c r="AQ264" t="s">
        <v>6651</v>
      </c>
      <c r="AR264" t="s">
        <v>438</v>
      </c>
      <c r="AS264">
        <v>62</v>
      </c>
      <c r="AU264">
        <v>2002</v>
      </c>
      <c r="AV264" t="s">
        <v>170</v>
      </c>
      <c r="BC264" t="s">
        <v>174</v>
      </c>
      <c r="BD264" t="s">
        <v>6654</v>
      </c>
      <c r="BE264" t="s">
        <v>6655</v>
      </c>
      <c r="BF264" t="s">
        <v>438</v>
      </c>
      <c r="BG264">
        <v>81</v>
      </c>
      <c r="BI264">
        <v>2005</v>
      </c>
      <c r="BJ264">
        <v>19</v>
      </c>
      <c r="BK264" t="s">
        <v>5830</v>
      </c>
      <c r="BL264">
        <v>53</v>
      </c>
      <c r="BM264" t="s">
        <v>438</v>
      </c>
      <c r="BN264" t="s">
        <v>170</v>
      </c>
      <c r="BV264" t="s">
        <v>528</v>
      </c>
      <c r="BX264" t="s">
        <v>2570</v>
      </c>
      <c r="BY264" t="s">
        <v>170</v>
      </c>
      <c r="BZ264" t="s">
        <v>440</v>
      </c>
      <c r="CA264" t="s">
        <v>6656</v>
      </c>
      <c r="CB264" t="s">
        <v>2570</v>
      </c>
      <c r="CF264" t="s">
        <v>174</v>
      </c>
      <c r="CG264" t="s">
        <v>2570</v>
      </c>
      <c r="CH264" t="s">
        <v>6657</v>
      </c>
      <c r="CI264" t="s">
        <v>373</v>
      </c>
      <c r="CK264" t="s">
        <v>170</v>
      </c>
      <c r="CL264" t="s">
        <v>170</v>
      </c>
      <c r="CN264" t="s">
        <v>174</v>
      </c>
      <c r="CO264" t="s">
        <v>6658</v>
      </c>
      <c r="CP264" t="s">
        <v>6659</v>
      </c>
      <c r="CQ264" t="s">
        <v>174</v>
      </c>
      <c r="CR264" t="s">
        <v>2452</v>
      </c>
      <c r="CS264">
        <v>5</v>
      </c>
      <c r="CU264" t="s">
        <v>6660</v>
      </c>
      <c r="CV264" t="s">
        <v>174</v>
      </c>
      <c r="CW264" t="s">
        <v>6661</v>
      </c>
      <c r="CX264" t="s">
        <v>193</v>
      </c>
      <c r="CY264">
        <v>2012</v>
      </c>
      <c r="CZ264" t="s">
        <v>170</v>
      </c>
      <c r="DC264" t="s">
        <v>6662</v>
      </c>
      <c r="DD264" t="s">
        <v>174</v>
      </c>
      <c r="DE264" t="s">
        <v>6663</v>
      </c>
      <c r="DF264" t="s">
        <v>170</v>
      </c>
      <c r="DL264" t="s">
        <v>174</v>
      </c>
      <c r="DM264" t="s">
        <v>6664</v>
      </c>
      <c r="DN264" t="s">
        <v>174</v>
      </c>
      <c r="DO264" t="s">
        <v>6665</v>
      </c>
      <c r="DP264" t="s">
        <v>6666</v>
      </c>
      <c r="DQ264" t="str">
        <f>HYPERLINK("https://nconnect.nicmar.ac.in/storage/profile/69994cf2cbe2e.png","Download")</f>
        <v>0</v>
      </c>
      <c r="DR264" t="str">
        <f>HYPERLINK("https://nconnect.nicmar.ac.in/pdf/365_resume_1771654330.pdf/Y2FyZWVy","View Resume")</f>
        <v>0</v>
      </c>
      <c r="DS264" t="s">
        <v>2688</v>
      </c>
      <c r="DT264" t="s">
        <v>6667</v>
      </c>
      <c r="DU264" t="s">
        <v>211</v>
      </c>
      <c r="DV264" t="s">
        <v>818</v>
      </c>
      <c r="DW264" t="s">
        <v>246</v>
      </c>
      <c r="DX264" t="s">
        <v>757</v>
      </c>
      <c r="DY264" t="s">
        <v>209</v>
      </c>
      <c r="DZ264" t="s">
        <v>355</v>
      </c>
      <c r="EA264" t="s">
        <v>4911</v>
      </c>
      <c r="EB264" t="s">
        <v>211</v>
      </c>
      <c r="EC264" t="s">
        <v>818</v>
      </c>
      <c r="ED264" t="s">
        <v>246</v>
      </c>
      <c r="EE264" t="s">
        <v>2202</v>
      </c>
      <c r="EF264" t="s">
        <v>4688</v>
      </c>
      <c r="EG264" t="s">
        <v>3195</v>
      </c>
      <c r="EH264" t="s">
        <v>6668</v>
      </c>
      <c r="EI264" t="s">
        <v>6669</v>
      </c>
      <c r="EJ264" t="s">
        <v>818</v>
      </c>
      <c r="EK264" t="s">
        <v>207</v>
      </c>
      <c r="EL264" t="s">
        <v>1098</v>
      </c>
      <c r="EM264" t="s">
        <v>6670</v>
      </c>
      <c r="EN264" t="s">
        <v>460</v>
      </c>
      <c r="EO264" t="s">
        <v>6671</v>
      </c>
      <c r="EP264" t="s">
        <v>6669</v>
      </c>
      <c r="EQ264" t="s">
        <v>818</v>
      </c>
      <c r="ER264" t="s">
        <v>207</v>
      </c>
      <c r="ES264" t="s">
        <v>3905</v>
      </c>
      <c r="ET264" t="s">
        <v>2206</v>
      </c>
      <c r="EU264" t="s">
        <v>429</v>
      </c>
      <c r="EV264" t="s">
        <v>6672</v>
      </c>
      <c r="EW264" t="s">
        <v>6673</v>
      </c>
      <c r="EX264" t="s">
        <v>2839</v>
      </c>
      <c r="EY264" t="s">
        <v>207</v>
      </c>
      <c r="EZ264" t="s">
        <v>3755</v>
      </c>
      <c r="FA264" t="s">
        <v>6674</v>
      </c>
      <c r="FB264" t="s">
        <v>419</v>
      </c>
    </row>
    <row r="265" spans="1:158">
      <c r="A265" t="s">
        <v>586</v>
      </c>
      <c r="B265" t="s">
        <v>159</v>
      </c>
      <c r="C265" t="s">
        <v>267</v>
      </c>
      <c r="D265" t="s">
        <v>357</v>
      </c>
      <c r="E265" t="s">
        <v>6645</v>
      </c>
      <c r="F265" t="s">
        <v>6646</v>
      </c>
      <c r="G265">
        <v>9075337663</v>
      </c>
      <c r="H265" t="s">
        <v>271</v>
      </c>
      <c r="I265" t="s">
        <v>6647</v>
      </c>
      <c r="J265" t="s">
        <v>166</v>
      </c>
      <c r="K265" t="s">
        <v>1034</v>
      </c>
      <c r="L265" t="s">
        <v>6648</v>
      </c>
      <c r="M265" t="s">
        <v>6649</v>
      </c>
      <c r="N265" t="s">
        <v>170</v>
      </c>
      <c r="AI265" t="s">
        <v>6650</v>
      </c>
      <c r="AJ265" t="s">
        <v>6651</v>
      </c>
      <c r="AK265" t="s">
        <v>6652</v>
      </c>
      <c r="AL265">
        <v>75.2</v>
      </c>
      <c r="AM265">
        <v>0</v>
      </c>
      <c r="AN265">
        <v>2000</v>
      </c>
      <c r="AO265" t="s">
        <v>174</v>
      </c>
      <c r="AP265" t="s">
        <v>6653</v>
      </c>
      <c r="AQ265" t="s">
        <v>6651</v>
      </c>
      <c r="AR265" t="s">
        <v>438</v>
      </c>
      <c r="AS265">
        <v>62</v>
      </c>
      <c r="AU265">
        <v>2002</v>
      </c>
      <c r="AV265" t="s">
        <v>170</v>
      </c>
      <c r="BC265" t="s">
        <v>174</v>
      </c>
      <c r="BD265" t="s">
        <v>6654</v>
      </c>
      <c r="BE265" t="s">
        <v>6655</v>
      </c>
      <c r="BF265" t="s">
        <v>438</v>
      </c>
      <c r="BG265">
        <v>81</v>
      </c>
      <c r="BI265">
        <v>2005</v>
      </c>
      <c r="BJ265">
        <v>19</v>
      </c>
      <c r="BK265" t="s">
        <v>5830</v>
      </c>
      <c r="BL265">
        <v>53</v>
      </c>
      <c r="BM265" t="s">
        <v>438</v>
      </c>
      <c r="BN265" t="s">
        <v>170</v>
      </c>
      <c r="BV265" t="s">
        <v>528</v>
      </c>
      <c r="BX265" t="s">
        <v>2570</v>
      </c>
      <c r="BY265" t="s">
        <v>170</v>
      </c>
      <c r="BZ265" t="s">
        <v>440</v>
      </c>
      <c r="CA265" t="s">
        <v>6656</v>
      </c>
      <c r="CB265" t="s">
        <v>2570</v>
      </c>
      <c r="CF265" t="s">
        <v>174</v>
      </c>
      <c r="CG265" t="s">
        <v>2570</v>
      </c>
      <c r="CH265" t="s">
        <v>6657</v>
      </c>
      <c r="CI265" t="s">
        <v>373</v>
      </c>
      <c r="CK265" t="s">
        <v>170</v>
      </c>
      <c r="CL265" t="s">
        <v>170</v>
      </c>
      <c r="CN265" t="s">
        <v>174</v>
      </c>
      <c r="CO265" t="s">
        <v>6658</v>
      </c>
      <c r="CP265" t="s">
        <v>6659</v>
      </c>
      <c r="CQ265" t="s">
        <v>174</v>
      </c>
      <c r="CR265" t="s">
        <v>2452</v>
      </c>
      <c r="CS265">
        <v>5</v>
      </c>
      <c r="CU265" t="s">
        <v>6660</v>
      </c>
      <c r="CV265" t="s">
        <v>174</v>
      </c>
      <c r="CW265" t="s">
        <v>6661</v>
      </c>
      <c r="CX265" t="s">
        <v>193</v>
      </c>
      <c r="CY265">
        <v>2012</v>
      </c>
      <c r="CZ265" t="s">
        <v>170</v>
      </c>
      <c r="DC265" t="s">
        <v>6662</v>
      </c>
      <c r="DD265" t="s">
        <v>174</v>
      </c>
      <c r="DE265" t="s">
        <v>6663</v>
      </c>
      <c r="DF265" t="s">
        <v>170</v>
      </c>
      <c r="DL265" t="s">
        <v>174</v>
      </c>
      <c r="DM265" t="s">
        <v>6664</v>
      </c>
      <c r="DN265" t="s">
        <v>174</v>
      </c>
      <c r="DO265" t="s">
        <v>6665</v>
      </c>
      <c r="DP265" t="s">
        <v>6675</v>
      </c>
      <c r="DQ265" t="str">
        <f>HYPERLINK("https://nconnect.nicmar.ac.in/storage/profile/69994cf2cbe2e.png","Download")</f>
        <v>0</v>
      </c>
      <c r="DR265" t="str">
        <f>HYPERLINK("https://nconnect.nicmar.ac.in/pdf/365_resume_1771654330.pdf/Y2FyZWVy","View Resume")</f>
        <v>0</v>
      </c>
      <c r="DS265" t="s">
        <v>2688</v>
      </c>
      <c r="DT265" t="s">
        <v>6667</v>
      </c>
      <c r="DU265" t="s">
        <v>211</v>
      </c>
      <c r="DV265" t="s">
        <v>818</v>
      </c>
      <c r="DW265" t="s">
        <v>246</v>
      </c>
      <c r="DX265" t="s">
        <v>757</v>
      </c>
      <c r="DY265" t="s">
        <v>209</v>
      </c>
      <c r="DZ265" t="s">
        <v>355</v>
      </c>
      <c r="EA265" t="s">
        <v>4911</v>
      </c>
      <c r="EB265" t="s">
        <v>211</v>
      </c>
      <c r="EC265" t="s">
        <v>818</v>
      </c>
      <c r="ED265" t="s">
        <v>246</v>
      </c>
      <c r="EE265" t="s">
        <v>2202</v>
      </c>
      <c r="EF265" t="s">
        <v>4688</v>
      </c>
      <c r="EG265" t="s">
        <v>3195</v>
      </c>
      <c r="EH265" t="s">
        <v>6668</v>
      </c>
      <c r="EI265" t="s">
        <v>6669</v>
      </c>
      <c r="EJ265" t="s">
        <v>818</v>
      </c>
      <c r="EK265" t="s">
        <v>207</v>
      </c>
      <c r="EL265" t="s">
        <v>1098</v>
      </c>
      <c r="EM265" t="s">
        <v>6670</v>
      </c>
      <c r="EN265" t="s">
        <v>460</v>
      </c>
      <c r="EO265" t="s">
        <v>6671</v>
      </c>
      <c r="EP265" t="s">
        <v>6669</v>
      </c>
      <c r="EQ265" t="s">
        <v>818</v>
      </c>
      <c r="ER265" t="s">
        <v>207</v>
      </c>
      <c r="ES265" t="s">
        <v>3905</v>
      </c>
      <c r="ET265" t="s">
        <v>2206</v>
      </c>
      <c r="EU265" t="s">
        <v>429</v>
      </c>
      <c r="EV265" t="s">
        <v>6672</v>
      </c>
      <c r="EW265" t="s">
        <v>6673</v>
      </c>
      <c r="EX265" t="s">
        <v>2839</v>
      </c>
      <c r="EY265" t="s">
        <v>207</v>
      </c>
      <c r="EZ265" t="s">
        <v>3755</v>
      </c>
      <c r="FA265" t="s">
        <v>6674</v>
      </c>
      <c r="FB265" t="s">
        <v>419</v>
      </c>
    </row>
    <row r="266" spans="1:158">
      <c r="A266" t="s">
        <v>295</v>
      </c>
      <c r="B266" t="s">
        <v>211</v>
      </c>
      <c r="C266" t="s">
        <v>267</v>
      </c>
      <c r="D266" t="s">
        <v>296</v>
      </c>
      <c r="E266" t="s">
        <v>6676</v>
      </c>
      <c r="F266" t="s">
        <v>6677</v>
      </c>
      <c r="G266">
        <v>7417182916</v>
      </c>
      <c r="H266" t="s">
        <v>164</v>
      </c>
      <c r="I266" t="s">
        <v>6678</v>
      </c>
      <c r="J266" t="s">
        <v>166</v>
      </c>
      <c r="K266" t="s">
        <v>762</v>
      </c>
      <c r="L266" t="s">
        <v>6679</v>
      </c>
      <c r="M266" t="s">
        <v>6680</v>
      </c>
      <c r="N266" t="s">
        <v>170</v>
      </c>
      <c r="AI266" t="s">
        <v>6681</v>
      </c>
      <c r="AJ266" t="s">
        <v>1481</v>
      </c>
      <c r="AK266" t="s">
        <v>438</v>
      </c>
      <c r="AL266">
        <v>53.6</v>
      </c>
      <c r="AN266">
        <v>2008</v>
      </c>
      <c r="AO266" t="s">
        <v>174</v>
      </c>
      <c r="AP266" t="s">
        <v>6682</v>
      </c>
      <c r="AQ266" t="s">
        <v>6683</v>
      </c>
      <c r="AR266" t="s">
        <v>4790</v>
      </c>
      <c r="AS266">
        <v>63.75</v>
      </c>
      <c r="AU266">
        <v>2011</v>
      </c>
      <c r="AV266" t="s">
        <v>170</v>
      </c>
      <c r="BC266" t="s">
        <v>174</v>
      </c>
      <c r="BD266" t="s">
        <v>6684</v>
      </c>
      <c r="BE266" t="s">
        <v>6685</v>
      </c>
      <c r="BF266" t="s">
        <v>6686</v>
      </c>
      <c r="BG266">
        <v>55.84</v>
      </c>
      <c r="BI266">
        <v>2014</v>
      </c>
      <c r="BJ266">
        <v>9</v>
      </c>
      <c r="BL266">
        <v>33</v>
      </c>
      <c r="BN266" t="s">
        <v>174</v>
      </c>
      <c r="BO266" t="s">
        <v>6684</v>
      </c>
      <c r="BP266" t="s">
        <v>6687</v>
      </c>
      <c r="BQ266" t="s">
        <v>6688</v>
      </c>
      <c r="BR266">
        <v>63.93</v>
      </c>
      <c r="BT266">
        <v>2016</v>
      </c>
      <c r="BU266">
        <v>31</v>
      </c>
      <c r="BW266">
        <v>33</v>
      </c>
      <c r="BY266" t="s">
        <v>170</v>
      </c>
      <c r="CF266" t="s">
        <v>174</v>
      </c>
      <c r="CG266" t="s">
        <v>1265</v>
      </c>
      <c r="CH266" t="s">
        <v>6689</v>
      </c>
      <c r="CI266" t="s">
        <v>193</v>
      </c>
      <c r="CJ266">
        <v>2025</v>
      </c>
      <c r="CL266" t="s">
        <v>170</v>
      </c>
      <c r="CN266" t="s">
        <v>170</v>
      </c>
      <c r="CP266" t="s">
        <v>721</v>
      </c>
      <c r="CQ266" t="s">
        <v>174</v>
      </c>
      <c r="CR266">
        <v>7</v>
      </c>
      <c r="CS266">
        <v>2</v>
      </c>
      <c r="CU266" t="s">
        <v>6690</v>
      </c>
      <c r="CV266" t="s">
        <v>170</v>
      </c>
      <c r="CZ266" t="s">
        <v>170</v>
      </c>
      <c r="DC266" t="s">
        <v>3620</v>
      </c>
      <c r="DD266" t="s">
        <v>170</v>
      </c>
      <c r="DF266" t="s">
        <v>174</v>
      </c>
      <c r="DG266">
        <v>5</v>
      </c>
      <c r="DH266">
        <v>10</v>
      </c>
      <c r="DI266">
        <v>0</v>
      </c>
      <c r="DJ266">
        <v>0</v>
      </c>
      <c r="DK266">
        <v>8</v>
      </c>
      <c r="DL266" t="s">
        <v>170</v>
      </c>
      <c r="DN266" t="s">
        <v>170</v>
      </c>
      <c r="DP266" t="s">
        <v>6691</v>
      </c>
      <c r="DQ266" t="s">
        <v>202</v>
      </c>
      <c r="DR266" t="str">
        <f>HYPERLINK("https://nconnect.nicmar.ac.in/pdf/418_resume_1771655847.pdf/Y2FyZWVy","View Resume")</f>
        <v>0</v>
      </c>
      <c r="DS266" t="s">
        <v>870</v>
      </c>
      <c r="DT266" t="s">
        <v>6692</v>
      </c>
      <c r="DU266" t="s">
        <v>6693</v>
      </c>
      <c r="DV266" t="s">
        <v>2819</v>
      </c>
      <c r="DW266" t="s">
        <v>246</v>
      </c>
      <c r="DX266" t="s">
        <v>384</v>
      </c>
      <c r="DY266" t="s">
        <v>983</v>
      </c>
      <c r="DZ266" t="s">
        <v>870</v>
      </c>
    </row>
    <row r="267" spans="1:158">
      <c r="A267" t="s">
        <v>293</v>
      </c>
      <c r="B267" t="s">
        <v>211</v>
      </c>
      <c r="C267" t="s">
        <v>212</v>
      </c>
      <c r="D267" t="s">
        <v>294</v>
      </c>
      <c r="E267" t="s">
        <v>6694</v>
      </c>
      <c r="F267" t="s">
        <v>6695</v>
      </c>
      <c r="G267">
        <v>9412655033</v>
      </c>
      <c r="H267" t="s">
        <v>164</v>
      </c>
      <c r="I267" t="s">
        <v>6696</v>
      </c>
      <c r="J267" t="s">
        <v>217</v>
      </c>
      <c r="K267" t="s">
        <v>6697</v>
      </c>
      <c r="L267" t="s">
        <v>6698</v>
      </c>
      <c r="M267" t="s">
        <v>6699</v>
      </c>
      <c r="N267" t="s">
        <v>170</v>
      </c>
      <c r="AI267" t="s">
        <v>6700</v>
      </c>
      <c r="AJ267" t="s">
        <v>6701</v>
      </c>
      <c r="AK267" t="s">
        <v>6702</v>
      </c>
      <c r="AL267">
        <v>63.67</v>
      </c>
      <c r="AN267">
        <v>2006</v>
      </c>
      <c r="AO267" t="s">
        <v>174</v>
      </c>
      <c r="AP267" t="s">
        <v>6700</v>
      </c>
      <c r="AQ267" t="s">
        <v>6701</v>
      </c>
      <c r="AR267" t="s">
        <v>6703</v>
      </c>
      <c r="AS267">
        <v>69.2</v>
      </c>
      <c r="AU267">
        <v>2008</v>
      </c>
      <c r="AV267" t="s">
        <v>170</v>
      </c>
      <c r="BC267" t="s">
        <v>174</v>
      </c>
      <c r="BD267" t="s">
        <v>6704</v>
      </c>
      <c r="BE267" t="s">
        <v>6705</v>
      </c>
      <c r="BF267" t="s">
        <v>3314</v>
      </c>
      <c r="BG267">
        <v>64.96</v>
      </c>
      <c r="BI267">
        <v>2011</v>
      </c>
      <c r="BJ267">
        <v>19</v>
      </c>
      <c r="BK267" t="s">
        <v>2298</v>
      </c>
      <c r="BL267">
        <v>53</v>
      </c>
      <c r="BM267" t="s">
        <v>442</v>
      </c>
      <c r="BN267" t="s">
        <v>174</v>
      </c>
      <c r="BO267" t="s">
        <v>6706</v>
      </c>
      <c r="BP267" t="s">
        <v>6706</v>
      </c>
      <c r="BQ267" t="s">
        <v>442</v>
      </c>
      <c r="BR267">
        <v>77.21</v>
      </c>
      <c r="BT267">
        <v>2013</v>
      </c>
      <c r="BU267">
        <v>31</v>
      </c>
      <c r="BV267" t="s">
        <v>2300</v>
      </c>
      <c r="BW267">
        <v>53</v>
      </c>
      <c r="BX267" t="s">
        <v>442</v>
      </c>
      <c r="BY267" t="s">
        <v>174</v>
      </c>
      <c r="BZ267" t="s">
        <v>6706</v>
      </c>
      <c r="CA267" t="s">
        <v>6706</v>
      </c>
      <c r="CB267" t="s">
        <v>442</v>
      </c>
      <c r="CC267">
        <v>77.6</v>
      </c>
      <c r="CE267">
        <v>2015</v>
      </c>
      <c r="CF267" t="s">
        <v>174</v>
      </c>
      <c r="CG267" t="s">
        <v>6707</v>
      </c>
      <c r="CH267" t="s">
        <v>6706</v>
      </c>
      <c r="CI267" t="s">
        <v>193</v>
      </c>
      <c r="CJ267">
        <v>2019</v>
      </c>
      <c r="CL267" t="s">
        <v>170</v>
      </c>
      <c r="CN267" t="s">
        <v>170</v>
      </c>
      <c r="CP267" t="s">
        <v>721</v>
      </c>
      <c r="CQ267" t="s">
        <v>174</v>
      </c>
      <c r="CR267">
        <v>4</v>
      </c>
      <c r="CS267">
        <v>0</v>
      </c>
      <c r="CT267">
        <v>0</v>
      </c>
      <c r="CU267" t="s">
        <v>6708</v>
      </c>
      <c r="CV267" t="s">
        <v>174</v>
      </c>
      <c r="CW267" t="s">
        <v>6709</v>
      </c>
      <c r="CX267" t="s">
        <v>193</v>
      </c>
      <c r="CY267">
        <v>2025</v>
      </c>
      <c r="CZ267" t="s">
        <v>170</v>
      </c>
      <c r="DB267" t="s">
        <v>6710</v>
      </c>
      <c r="DC267" t="s">
        <v>6711</v>
      </c>
      <c r="DD267" t="s">
        <v>174</v>
      </c>
      <c r="DE267" t="s">
        <v>6712</v>
      </c>
      <c r="DF267" t="s">
        <v>174</v>
      </c>
      <c r="DG267">
        <v>7</v>
      </c>
      <c r="DH267">
        <v>0</v>
      </c>
      <c r="DI267">
        <v>6</v>
      </c>
      <c r="DJ267">
        <v>0</v>
      </c>
      <c r="DK267">
        <v>0</v>
      </c>
      <c r="DL267" t="s">
        <v>170</v>
      </c>
      <c r="DN267" t="s">
        <v>170</v>
      </c>
      <c r="DP267" t="s">
        <v>6713</v>
      </c>
      <c r="DQ267" t="str">
        <f>HYPERLINK("https://nconnect.nicmar.ac.in/storage/profile/6996d4eef1e58.png","Download")</f>
        <v>0</v>
      </c>
      <c r="DR267" t="str">
        <f>HYPERLINK("https://nconnect.nicmar.ac.in/pdf/246_resume_1771655000.pdf/Y2FyZWVy","View Resume")</f>
        <v>0</v>
      </c>
      <c r="DS267" t="s">
        <v>1463</v>
      </c>
      <c r="DT267" t="s">
        <v>6714</v>
      </c>
      <c r="DU267" t="s">
        <v>211</v>
      </c>
      <c r="DV267" t="s">
        <v>6715</v>
      </c>
      <c r="DW267" t="s">
        <v>246</v>
      </c>
      <c r="DX267" t="s">
        <v>4216</v>
      </c>
      <c r="DY267" t="s">
        <v>209</v>
      </c>
      <c r="DZ267" t="s">
        <v>1463</v>
      </c>
    </row>
    <row r="268" spans="1:158">
      <c r="A268" t="s">
        <v>2493</v>
      </c>
      <c r="B268" t="s">
        <v>507</v>
      </c>
      <c r="C268" t="s">
        <v>160</v>
      </c>
      <c r="D268" t="s">
        <v>2494</v>
      </c>
      <c r="E268" t="s">
        <v>6569</v>
      </c>
      <c r="F268" t="s">
        <v>6570</v>
      </c>
      <c r="G268">
        <v>8105831256</v>
      </c>
      <c r="H268" t="s">
        <v>164</v>
      </c>
      <c r="I268" t="s">
        <v>6571</v>
      </c>
      <c r="J268" t="s">
        <v>166</v>
      </c>
      <c r="K268" t="s">
        <v>6572</v>
      </c>
      <c r="L268" t="s">
        <v>6573</v>
      </c>
      <c r="M268" t="s">
        <v>6574</v>
      </c>
      <c r="N268" t="s">
        <v>170</v>
      </c>
      <c r="AI268" t="s">
        <v>6575</v>
      </c>
      <c r="AJ268" t="s">
        <v>6576</v>
      </c>
      <c r="AK268" t="s">
        <v>6577</v>
      </c>
      <c r="AL268">
        <v>76.8</v>
      </c>
      <c r="AN268">
        <v>2003</v>
      </c>
      <c r="AO268" t="s">
        <v>174</v>
      </c>
      <c r="AP268" t="s">
        <v>6575</v>
      </c>
      <c r="AQ268" t="s">
        <v>6576</v>
      </c>
      <c r="AR268" t="s">
        <v>6578</v>
      </c>
      <c r="AS268">
        <v>63.2</v>
      </c>
      <c r="AU268">
        <v>2005</v>
      </c>
      <c r="AV268" t="s">
        <v>170</v>
      </c>
      <c r="BC268" t="s">
        <v>174</v>
      </c>
      <c r="BD268" t="s">
        <v>6579</v>
      </c>
      <c r="BE268" t="s">
        <v>6580</v>
      </c>
      <c r="BF268" t="s">
        <v>1779</v>
      </c>
      <c r="BG268">
        <v>77.71</v>
      </c>
      <c r="BH268">
        <v>8.18</v>
      </c>
      <c r="BI268">
        <v>2011</v>
      </c>
      <c r="BJ268">
        <v>8</v>
      </c>
      <c r="BL268">
        <v>2</v>
      </c>
      <c r="BN268" t="s">
        <v>174</v>
      </c>
      <c r="BO268" t="s">
        <v>6581</v>
      </c>
      <c r="BP268" t="s">
        <v>6582</v>
      </c>
      <c r="BQ268" t="s">
        <v>6583</v>
      </c>
      <c r="BR268">
        <v>86.7</v>
      </c>
      <c r="BS268">
        <v>9.13</v>
      </c>
      <c r="BT268">
        <v>2018</v>
      </c>
      <c r="BU268">
        <v>21</v>
      </c>
      <c r="BW268">
        <v>2</v>
      </c>
      <c r="BY268" t="s">
        <v>174</v>
      </c>
      <c r="BZ268" t="s">
        <v>6584</v>
      </c>
      <c r="CA268" t="s">
        <v>6585</v>
      </c>
      <c r="CB268" t="s">
        <v>6586</v>
      </c>
      <c r="CC268">
        <v>100</v>
      </c>
      <c r="CE268">
        <v>2027</v>
      </c>
      <c r="CF268" t="s">
        <v>174</v>
      </c>
      <c r="CG268" t="s">
        <v>6587</v>
      </c>
      <c r="CH268" t="s">
        <v>6588</v>
      </c>
      <c r="CI268" t="s">
        <v>193</v>
      </c>
      <c r="CJ268">
        <v>2024</v>
      </c>
      <c r="CL268" t="s">
        <v>170</v>
      </c>
      <c r="CN268" t="s">
        <v>174</v>
      </c>
      <c r="CO268" t="s">
        <v>6589</v>
      </c>
      <c r="CP268" t="s">
        <v>6590</v>
      </c>
      <c r="CQ268" t="s">
        <v>174</v>
      </c>
      <c r="CR268">
        <v>11</v>
      </c>
      <c r="CS268">
        <v>27</v>
      </c>
      <c r="CT268">
        <v>7</v>
      </c>
      <c r="CU268" t="s">
        <v>6591</v>
      </c>
      <c r="CV268" t="s">
        <v>174</v>
      </c>
      <c r="CW268" t="s">
        <v>6592</v>
      </c>
      <c r="CX268" t="s">
        <v>193</v>
      </c>
      <c r="CY268">
        <v>2021</v>
      </c>
      <c r="CZ268" t="s">
        <v>174</v>
      </c>
      <c r="DA268" t="s">
        <v>6593</v>
      </c>
      <c r="DB268" t="s">
        <v>6594</v>
      </c>
      <c r="DC268" t="s">
        <v>6595</v>
      </c>
      <c r="DD268" t="s">
        <v>174</v>
      </c>
      <c r="DE268" t="s">
        <v>6596</v>
      </c>
      <c r="DF268" t="s">
        <v>174</v>
      </c>
      <c r="DG268">
        <v>8</v>
      </c>
      <c r="DH268">
        <v>2</v>
      </c>
      <c r="DI268">
        <v>6</v>
      </c>
      <c r="DJ268">
        <v>5</v>
      </c>
      <c r="DK268">
        <v>8</v>
      </c>
      <c r="DL268" t="s">
        <v>174</v>
      </c>
      <c r="DM268" t="s">
        <v>6597</v>
      </c>
      <c r="DN268" t="s">
        <v>174</v>
      </c>
      <c r="DO268" t="s">
        <v>6598</v>
      </c>
      <c r="DP268" t="s">
        <v>6716</v>
      </c>
      <c r="DQ268" t="str">
        <f>HYPERLINK("https://nconnect.nicmar.ac.in/storage/profile/69993e93bb658.png","Download")</f>
        <v>0</v>
      </c>
      <c r="DR268" t="str">
        <f>HYPERLINK("https://nconnect.nicmar.ac.in/pdf/129_resume_1771654341.pdf/Y2FyZWVy","View Resume")</f>
        <v>0</v>
      </c>
      <c r="DS268" t="s">
        <v>6600</v>
      </c>
      <c r="DT268" t="s">
        <v>6601</v>
      </c>
      <c r="DU268" t="s">
        <v>6602</v>
      </c>
      <c r="DV268" t="s">
        <v>6603</v>
      </c>
      <c r="DW268" t="s">
        <v>246</v>
      </c>
      <c r="DX268" t="s">
        <v>2197</v>
      </c>
      <c r="DY268" t="s">
        <v>6604</v>
      </c>
      <c r="DZ268" t="s">
        <v>1382</v>
      </c>
      <c r="EA268" t="s">
        <v>6605</v>
      </c>
      <c r="EB268" t="s">
        <v>6237</v>
      </c>
      <c r="EC268" t="s">
        <v>4186</v>
      </c>
      <c r="ED268" t="s">
        <v>207</v>
      </c>
      <c r="EE268" t="s">
        <v>6606</v>
      </c>
      <c r="EF268" t="s">
        <v>2589</v>
      </c>
      <c r="EG268" t="s">
        <v>989</v>
      </c>
      <c r="EH268" t="s">
        <v>6607</v>
      </c>
      <c r="EI268" t="s">
        <v>6237</v>
      </c>
      <c r="EJ268" t="s">
        <v>4186</v>
      </c>
      <c r="EK268" t="s">
        <v>207</v>
      </c>
      <c r="EL268" t="s">
        <v>2589</v>
      </c>
      <c r="EM268" t="s">
        <v>1135</v>
      </c>
      <c r="EN268" t="s">
        <v>3195</v>
      </c>
      <c r="EO268" t="s">
        <v>6608</v>
      </c>
      <c r="EP268" t="s">
        <v>211</v>
      </c>
      <c r="EQ268" t="s">
        <v>5504</v>
      </c>
      <c r="ER268" t="s">
        <v>246</v>
      </c>
      <c r="ES268" t="s">
        <v>1024</v>
      </c>
      <c r="ET268" t="s">
        <v>987</v>
      </c>
      <c r="EU268" t="s">
        <v>3195</v>
      </c>
      <c r="EV268" t="s">
        <v>6608</v>
      </c>
      <c r="EW268" t="s">
        <v>1684</v>
      </c>
      <c r="EX268" t="s">
        <v>5504</v>
      </c>
      <c r="EY268" t="s">
        <v>246</v>
      </c>
      <c r="EZ268" t="s">
        <v>987</v>
      </c>
      <c r="FA268" t="s">
        <v>1543</v>
      </c>
      <c r="FB268" t="s">
        <v>414</v>
      </c>
    </row>
    <row r="269" spans="1:158">
      <c r="A269" t="s">
        <v>356</v>
      </c>
      <c r="B269" t="s">
        <v>211</v>
      </c>
      <c r="C269" t="s">
        <v>267</v>
      </c>
      <c r="D269" t="s">
        <v>357</v>
      </c>
      <c r="E269" t="s">
        <v>6717</v>
      </c>
      <c r="F269" t="s">
        <v>6718</v>
      </c>
      <c r="G269">
        <v>9849136075</v>
      </c>
      <c r="H269" t="s">
        <v>271</v>
      </c>
      <c r="I269" t="s">
        <v>6719</v>
      </c>
      <c r="J269" t="s">
        <v>166</v>
      </c>
      <c r="K269" t="s">
        <v>2377</v>
      </c>
      <c r="L269" t="s">
        <v>6720</v>
      </c>
      <c r="M269" t="s">
        <v>6721</v>
      </c>
      <c r="N269" t="s">
        <v>170</v>
      </c>
      <c r="AI269" t="s">
        <v>6722</v>
      </c>
      <c r="AJ269" t="s">
        <v>6723</v>
      </c>
      <c r="AK269" t="s">
        <v>6724</v>
      </c>
      <c r="AL269">
        <v>70</v>
      </c>
      <c r="AN269">
        <v>1997</v>
      </c>
      <c r="AO269" t="s">
        <v>174</v>
      </c>
      <c r="AP269" t="s">
        <v>6725</v>
      </c>
      <c r="AQ269" t="s">
        <v>6723</v>
      </c>
      <c r="AR269" t="s">
        <v>6726</v>
      </c>
      <c r="AS269">
        <v>70</v>
      </c>
      <c r="AU269">
        <v>1999</v>
      </c>
      <c r="AV269" t="s">
        <v>170</v>
      </c>
      <c r="BC269" t="s">
        <v>174</v>
      </c>
      <c r="BD269" t="s">
        <v>6727</v>
      </c>
      <c r="BE269" t="s">
        <v>6728</v>
      </c>
      <c r="BF269" t="s">
        <v>6729</v>
      </c>
      <c r="BG269">
        <v>61</v>
      </c>
      <c r="BI269">
        <v>2002</v>
      </c>
      <c r="BJ269">
        <v>19</v>
      </c>
      <c r="BK269" t="s">
        <v>184</v>
      </c>
      <c r="BL269">
        <v>24</v>
      </c>
      <c r="BN269" t="s">
        <v>174</v>
      </c>
      <c r="BO269" t="s">
        <v>6730</v>
      </c>
      <c r="BP269" t="s">
        <v>6731</v>
      </c>
      <c r="BQ269" t="s">
        <v>1043</v>
      </c>
      <c r="BR269">
        <v>64</v>
      </c>
      <c r="BT269">
        <v>2007</v>
      </c>
      <c r="BU269">
        <v>31</v>
      </c>
      <c r="BV269" t="s">
        <v>6732</v>
      </c>
      <c r="BW269">
        <v>53</v>
      </c>
      <c r="BX269" t="s">
        <v>404</v>
      </c>
      <c r="BY269" t="s">
        <v>174</v>
      </c>
      <c r="BZ269" t="s">
        <v>6730</v>
      </c>
      <c r="CA269" t="s">
        <v>6731</v>
      </c>
      <c r="CB269" t="s">
        <v>6733</v>
      </c>
      <c r="CC269">
        <v>61</v>
      </c>
      <c r="CE269">
        <v>2014</v>
      </c>
      <c r="CF269" t="s">
        <v>174</v>
      </c>
      <c r="CG269" t="s">
        <v>1336</v>
      </c>
      <c r="CH269" t="s">
        <v>6731</v>
      </c>
      <c r="CI269" t="s">
        <v>193</v>
      </c>
      <c r="CJ269">
        <v>2020</v>
      </c>
      <c r="CL269" t="s">
        <v>170</v>
      </c>
      <c r="CN269" t="s">
        <v>170</v>
      </c>
      <c r="CP269" t="s">
        <v>721</v>
      </c>
      <c r="CQ269" t="s">
        <v>174</v>
      </c>
      <c r="CR269">
        <v>2</v>
      </c>
      <c r="CS269" t="s">
        <v>170</v>
      </c>
      <c r="CT269">
        <v>8</v>
      </c>
      <c r="CU269" t="s">
        <v>6734</v>
      </c>
      <c r="CV269" t="s">
        <v>170</v>
      </c>
      <c r="CZ269" t="s">
        <v>170</v>
      </c>
      <c r="DB269" t="s">
        <v>528</v>
      </c>
      <c r="DC269" t="s">
        <v>6735</v>
      </c>
      <c r="DD269" t="s">
        <v>174</v>
      </c>
      <c r="DE269" t="s">
        <v>6736</v>
      </c>
      <c r="DF269" t="s">
        <v>170</v>
      </c>
      <c r="DL269" t="s">
        <v>170</v>
      </c>
      <c r="DN269" t="s">
        <v>170</v>
      </c>
      <c r="DP269" t="s">
        <v>6737</v>
      </c>
      <c r="DQ269" t="s">
        <v>202</v>
      </c>
      <c r="DR269" t="str">
        <f>HYPERLINK("https://nconnect.nicmar.ac.in/pdf/412_resume_1771656922.pdf/Y2FyZWVy","View Resume")</f>
        <v>0</v>
      </c>
      <c r="DS269" t="s">
        <v>355</v>
      </c>
      <c r="DT269" t="s">
        <v>6738</v>
      </c>
      <c r="DU269" t="s">
        <v>1628</v>
      </c>
      <c r="DV269" t="s">
        <v>6739</v>
      </c>
      <c r="DW269" t="s">
        <v>246</v>
      </c>
      <c r="DX269" t="s">
        <v>757</v>
      </c>
      <c r="DY269" t="s">
        <v>209</v>
      </c>
      <c r="DZ269" t="s">
        <v>355</v>
      </c>
    </row>
    <row r="270" spans="1:158">
      <c r="A270" t="s">
        <v>210</v>
      </c>
      <c r="B270" t="s">
        <v>211</v>
      </c>
      <c r="C270" t="s">
        <v>212</v>
      </c>
      <c r="D270" t="s">
        <v>213</v>
      </c>
      <c r="E270" t="s">
        <v>6740</v>
      </c>
      <c r="F270" t="s">
        <v>6741</v>
      </c>
      <c r="G270">
        <v>8983277205</v>
      </c>
      <c r="H270" t="s">
        <v>164</v>
      </c>
      <c r="I270" t="s">
        <v>6742</v>
      </c>
      <c r="J270" t="s">
        <v>166</v>
      </c>
      <c r="K270" t="s">
        <v>2823</v>
      </c>
      <c r="L270" t="s">
        <v>6743</v>
      </c>
      <c r="M270" t="s">
        <v>6744</v>
      </c>
      <c r="N270" t="s">
        <v>174</v>
      </c>
      <c r="O270" t="s">
        <v>6745</v>
      </c>
      <c r="P270" t="s">
        <v>6746</v>
      </c>
      <c r="AI270" t="s">
        <v>6747</v>
      </c>
      <c r="AJ270" t="s">
        <v>6748</v>
      </c>
      <c r="AK270" t="s">
        <v>6749</v>
      </c>
      <c r="AL270">
        <v>75.06</v>
      </c>
      <c r="AN270">
        <v>1998</v>
      </c>
      <c r="AO270" t="s">
        <v>170</v>
      </c>
      <c r="AS270">
        <v>72.77</v>
      </c>
      <c r="AV270" t="s">
        <v>174</v>
      </c>
      <c r="AW270" t="s">
        <v>229</v>
      </c>
      <c r="AX270" t="s">
        <v>6750</v>
      </c>
      <c r="AY270" t="s">
        <v>6751</v>
      </c>
      <c r="AZ270">
        <v>72.77</v>
      </c>
      <c r="BB270">
        <v>2004</v>
      </c>
      <c r="BC270" t="s">
        <v>174</v>
      </c>
      <c r="BD270" t="s">
        <v>2667</v>
      </c>
      <c r="BE270" t="s">
        <v>6752</v>
      </c>
      <c r="BF270" t="s">
        <v>6753</v>
      </c>
      <c r="BG270">
        <v>72.06</v>
      </c>
      <c r="BI270">
        <v>2007</v>
      </c>
      <c r="BJ270">
        <v>2</v>
      </c>
      <c r="BL270">
        <v>9</v>
      </c>
      <c r="BN270" t="s">
        <v>174</v>
      </c>
      <c r="BO270" t="s">
        <v>1908</v>
      </c>
      <c r="BP270" t="s">
        <v>6754</v>
      </c>
      <c r="BQ270" t="s">
        <v>6755</v>
      </c>
      <c r="BR270">
        <v>69.3</v>
      </c>
      <c r="BS270">
        <v>7.68</v>
      </c>
      <c r="BT270">
        <v>2012</v>
      </c>
      <c r="BU270">
        <v>14</v>
      </c>
      <c r="BW270">
        <v>47</v>
      </c>
      <c r="BY270" t="s">
        <v>170</v>
      </c>
      <c r="CF270" t="s">
        <v>174</v>
      </c>
      <c r="CG270" t="s">
        <v>6756</v>
      </c>
      <c r="CH270" t="s">
        <v>6757</v>
      </c>
      <c r="CI270" t="s">
        <v>193</v>
      </c>
      <c r="CJ270">
        <v>2025</v>
      </c>
      <c r="CL270" t="s">
        <v>174</v>
      </c>
      <c r="CM270" t="s">
        <v>6758</v>
      </c>
      <c r="CN270" t="s">
        <v>174</v>
      </c>
      <c r="CO270" t="s">
        <v>6759</v>
      </c>
      <c r="CP270" t="s">
        <v>6760</v>
      </c>
      <c r="CQ270" t="s">
        <v>174</v>
      </c>
      <c r="CR270" t="s">
        <v>783</v>
      </c>
      <c r="CS270">
        <v>2</v>
      </c>
      <c r="CT270">
        <v>6</v>
      </c>
      <c r="CU270" t="s">
        <v>6761</v>
      </c>
      <c r="CV270" t="s">
        <v>170</v>
      </c>
      <c r="CZ270" t="s">
        <v>170</v>
      </c>
      <c r="DB270" t="s">
        <v>6762</v>
      </c>
      <c r="DC270" t="s">
        <v>6763</v>
      </c>
      <c r="DD270" t="s">
        <v>174</v>
      </c>
      <c r="DE270" t="s">
        <v>6764</v>
      </c>
      <c r="DF270" t="s">
        <v>174</v>
      </c>
      <c r="DG270" t="s">
        <v>110</v>
      </c>
      <c r="DH270" t="s">
        <v>783</v>
      </c>
      <c r="DI270" t="s">
        <v>6765</v>
      </c>
      <c r="DJ270" t="s">
        <v>783</v>
      </c>
      <c r="DK270">
        <v>8</v>
      </c>
      <c r="DL270" t="s">
        <v>170</v>
      </c>
      <c r="DN270" t="s">
        <v>170</v>
      </c>
      <c r="DP270" t="s">
        <v>6766</v>
      </c>
      <c r="DQ270" t="str">
        <f>HYPERLINK("https://nconnect.nicmar.ac.in/storage/profile/6998346f10996.png","Download")</f>
        <v>0</v>
      </c>
      <c r="DR270" t="str">
        <f>HYPERLINK("https://nconnect.nicmar.ac.in/pdf/215_resume_1771580745.pdf/Y2FyZWVy","View Resume")</f>
        <v>0</v>
      </c>
      <c r="DS270" t="s">
        <v>6767</v>
      </c>
      <c r="DT270" t="s">
        <v>6768</v>
      </c>
      <c r="DU270" t="s">
        <v>6769</v>
      </c>
      <c r="DV270" t="s">
        <v>6770</v>
      </c>
      <c r="DW270" t="s">
        <v>246</v>
      </c>
      <c r="DX270" t="s">
        <v>2201</v>
      </c>
      <c r="DY270" t="s">
        <v>209</v>
      </c>
      <c r="DZ270" t="s">
        <v>6767</v>
      </c>
    </row>
    <row r="271" spans="1:158">
      <c r="A271" t="s">
        <v>1062</v>
      </c>
      <c r="B271" t="s">
        <v>507</v>
      </c>
      <c r="C271" t="s">
        <v>212</v>
      </c>
      <c r="D271" t="s">
        <v>213</v>
      </c>
      <c r="E271" t="s">
        <v>6771</v>
      </c>
      <c r="F271" t="s">
        <v>6772</v>
      </c>
      <c r="G271">
        <v>9426779473</v>
      </c>
      <c r="H271" t="s">
        <v>271</v>
      </c>
      <c r="I271" t="s">
        <v>6773</v>
      </c>
      <c r="J271" t="s">
        <v>217</v>
      </c>
      <c r="K271" t="s">
        <v>797</v>
      </c>
      <c r="L271" t="s">
        <v>6774</v>
      </c>
      <c r="M271" t="s">
        <v>6775</v>
      </c>
      <c r="N271" t="s">
        <v>170</v>
      </c>
      <c r="AI271" t="s">
        <v>6776</v>
      </c>
      <c r="AJ271" t="s">
        <v>6777</v>
      </c>
      <c r="AK271" t="s">
        <v>438</v>
      </c>
      <c r="AL271">
        <v>84</v>
      </c>
      <c r="AN271">
        <v>1994</v>
      </c>
      <c r="AO271" t="s">
        <v>174</v>
      </c>
      <c r="AP271" t="s">
        <v>6778</v>
      </c>
      <c r="AQ271" t="s">
        <v>6779</v>
      </c>
      <c r="AR271" t="s">
        <v>6780</v>
      </c>
      <c r="AS271">
        <v>64</v>
      </c>
      <c r="AU271">
        <v>1996</v>
      </c>
      <c r="AV271" t="s">
        <v>170</v>
      </c>
      <c r="AW271" t="s">
        <v>378</v>
      </c>
      <c r="BC271" t="s">
        <v>174</v>
      </c>
      <c r="BD271" t="s">
        <v>6781</v>
      </c>
      <c r="BE271" t="s">
        <v>6782</v>
      </c>
      <c r="BF271" t="s">
        <v>485</v>
      </c>
      <c r="BG271">
        <v>64</v>
      </c>
      <c r="BI271">
        <v>2000</v>
      </c>
      <c r="BJ271">
        <v>2</v>
      </c>
      <c r="BL271">
        <v>47</v>
      </c>
      <c r="BN271" t="s">
        <v>174</v>
      </c>
      <c r="BO271" t="s">
        <v>6781</v>
      </c>
      <c r="BP271" t="s">
        <v>6782</v>
      </c>
      <c r="BQ271" t="s">
        <v>213</v>
      </c>
      <c r="BR271">
        <v>71</v>
      </c>
      <c r="BT271">
        <v>2002</v>
      </c>
      <c r="BU271">
        <v>14</v>
      </c>
      <c r="BW271">
        <v>47</v>
      </c>
      <c r="BY271" t="s">
        <v>170</v>
      </c>
      <c r="BZ271" t="s">
        <v>6783</v>
      </c>
      <c r="CB271" t="s">
        <v>6784</v>
      </c>
      <c r="CC271">
        <v>77</v>
      </c>
      <c r="CD271">
        <v>7.79</v>
      </c>
      <c r="CE271">
        <v>2008</v>
      </c>
      <c r="CF271" t="s">
        <v>174</v>
      </c>
      <c r="CG271" t="s">
        <v>6783</v>
      </c>
      <c r="CH271" t="s">
        <v>6785</v>
      </c>
      <c r="CI271" t="s">
        <v>193</v>
      </c>
      <c r="CJ271">
        <v>2008</v>
      </c>
      <c r="CL271" t="s">
        <v>170</v>
      </c>
      <c r="CN271" t="s">
        <v>174</v>
      </c>
      <c r="CO271" t="s">
        <v>6786</v>
      </c>
      <c r="CP271" t="s">
        <v>6787</v>
      </c>
      <c r="CQ271" t="s">
        <v>174</v>
      </c>
      <c r="CR271">
        <v>10</v>
      </c>
      <c r="CS271">
        <v>15</v>
      </c>
      <c r="CT271">
        <v>25</v>
      </c>
      <c r="CU271" t="s">
        <v>6788</v>
      </c>
      <c r="CV271" t="s">
        <v>174</v>
      </c>
      <c r="CW271" t="s">
        <v>6789</v>
      </c>
      <c r="CX271" t="s">
        <v>193</v>
      </c>
      <c r="CY271">
        <v>2025</v>
      </c>
      <c r="CZ271" t="s">
        <v>174</v>
      </c>
      <c r="DA271" t="s">
        <v>6790</v>
      </c>
      <c r="DC271" t="s">
        <v>6791</v>
      </c>
      <c r="DD271" t="s">
        <v>174</v>
      </c>
      <c r="DE271" t="s">
        <v>6792</v>
      </c>
      <c r="DF271" t="s">
        <v>174</v>
      </c>
      <c r="DG271" t="s">
        <v>6793</v>
      </c>
      <c r="DH271" t="s">
        <v>6794</v>
      </c>
      <c r="DI271" t="s">
        <v>3741</v>
      </c>
      <c r="DJ271" t="s">
        <v>6795</v>
      </c>
      <c r="DK271">
        <v>9</v>
      </c>
      <c r="DL271" t="s">
        <v>174</v>
      </c>
      <c r="DM271" t="s">
        <v>6796</v>
      </c>
      <c r="DN271" t="s">
        <v>174</v>
      </c>
      <c r="DO271" t="s">
        <v>6797</v>
      </c>
      <c r="DP271" t="s">
        <v>6798</v>
      </c>
      <c r="DQ271" t="str">
        <f>HYPERLINK("https://nconnect.nicmar.ac.in/storage/profile/69996a561499f.png","Download")</f>
        <v>0</v>
      </c>
      <c r="DR271" t="str">
        <f>HYPERLINK("https://nconnect.nicmar.ac.in/pdf/420_resume_1771661999.pdf/Y2FyZWVy","View Resume")</f>
        <v>0</v>
      </c>
      <c r="DS271" t="s">
        <v>5001</v>
      </c>
      <c r="DT271" t="s">
        <v>6799</v>
      </c>
      <c r="DU271" t="s">
        <v>507</v>
      </c>
      <c r="DV271" t="s">
        <v>6800</v>
      </c>
      <c r="DW271" t="s">
        <v>246</v>
      </c>
      <c r="DX271" t="s">
        <v>4752</v>
      </c>
      <c r="DY271" t="s">
        <v>468</v>
      </c>
      <c r="DZ271" t="s">
        <v>855</v>
      </c>
      <c r="EA271" t="s">
        <v>6801</v>
      </c>
      <c r="EB271" t="s">
        <v>6802</v>
      </c>
      <c r="EC271" t="s">
        <v>818</v>
      </c>
      <c r="ED271" t="s">
        <v>207</v>
      </c>
      <c r="EE271" t="s">
        <v>787</v>
      </c>
      <c r="EF271" t="s">
        <v>4600</v>
      </c>
      <c r="EG271" t="s">
        <v>460</v>
      </c>
      <c r="EH271" t="s">
        <v>6803</v>
      </c>
      <c r="EI271" t="s">
        <v>6804</v>
      </c>
      <c r="EJ271" t="s">
        <v>6805</v>
      </c>
      <c r="EK271" t="s">
        <v>246</v>
      </c>
      <c r="EL271" t="s">
        <v>5660</v>
      </c>
      <c r="EM271" t="s">
        <v>6806</v>
      </c>
      <c r="EN271" t="s">
        <v>1387</v>
      </c>
      <c r="EO271" t="s">
        <v>6807</v>
      </c>
      <c r="EP271" t="s">
        <v>950</v>
      </c>
      <c r="EQ271" t="s">
        <v>537</v>
      </c>
      <c r="ER271" t="s">
        <v>246</v>
      </c>
      <c r="ES271" t="s">
        <v>864</v>
      </c>
      <c r="ET271" t="s">
        <v>5004</v>
      </c>
      <c r="EU271" t="s">
        <v>942</v>
      </c>
    </row>
    <row r="272" spans="1:158">
      <c r="A272" t="s">
        <v>758</v>
      </c>
      <c r="B272" t="s">
        <v>159</v>
      </c>
      <c r="C272" t="s">
        <v>212</v>
      </c>
      <c r="D272" t="s">
        <v>213</v>
      </c>
      <c r="E272" t="s">
        <v>6771</v>
      </c>
      <c r="F272" t="s">
        <v>6772</v>
      </c>
      <c r="G272">
        <v>9426779473</v>
      </c>
      <c r="H272" t="s">
        <v>271</v>
      </c>
      <c r="I272" t="s">
        <v>6773</v>
      </c>
      <c r="J272" t="s">
        <v>217</v>
      </c>
      <c r="K272" t="s">
        <v>797</v>
      </c>
      <c r="L272" t="s">
        <v>6774</v>
      </c>
      <c r="M272" t="s">
        <v>6775</v>
      </c>
      <c r="N272" t="s">
        <v>170</v>
      </c>
      <c r="AI272" t="s">
        <v>6776</v>
      </c>
      <c r="AJ272" t="s">
        <v>6777</v>
      </c>
      <c r="AK272" t="s">
        <v>438</v>
      </c>
      <c r="AL272">
        <v>84</v>
      </c>
      <c r="AN272">
        <v>1994</v>
      </c>
      <c r="AO272" t="s">
        <v>174</v>
      </c>
      <c r="AP272" t="s">
        <v>6778</v>
      </c>
      <c r="AQ272" t="s">
        <v>6779</v>
      </c>
      <c r="AR272" t="s">
        <v>6780</v>
      </c>
      <c r="AS272">
        <v>64</v>
      </c>
      <c r="AU272">
        <v>1996</v>
      </c>
      <c r="AV272" t="s">
        <v>170</v>
      </c>
      <c r="AW272" t="s">
        <v>378</v>
      </c>
      <c r="BC272" t="s">
        <v>174</v>
      </c>
      <c r="BD272" t="s">
        <v>6781</v>
      </c>
      <c r="BE272" t="s">
        <v>6782</v>
      </c>
      <c r="BF272" t="s">
        <v>485</v>
      </c>
      <c r="BG272">
        <v>64</v>
      </c>
      <c r="BI272">
        <v>2000</v>
      </c>
      <c r="BJ272">
        <v>2</v>
      </c>
      <c r="BL272">
        <v>47</v>
      </c>
      <c r="BN272" t="s">
        <v>174</v>
      </c>
      <c r="BO272" t="s">
        <v>6781</v>
      </c>
      <c r="BP272" t="s">
        <v>6782</v>
      </c>
      <c r="BQ272" t="s">
        <v>213</v>
      </c>
      <c r="BR272">
        <v>71</v>
      </c>
      <c r="BT272">
        <v>2002</v>
      </c>
      <c r="BU272">
        <v>14</v>
      </c>
      <c r="BW272">
        <v>47</v>
      </c>
      <c r="BY272" t="s">
        <v>170</v>
      </c>
      <c r="BZ272" t="s">
        <v>6783</v>
      </c>
      <c r="CB272" t="s">
        <v>6784</v>
      </c>
      <c r="CC272">
        <v>77</v>
      </c>
      <c r="CD272">
        <v>7.79</v>
      </c>
      <c r="CE272">
        <v>2008</v>
      </c>
      <c r="CF272" t="s">
        <v>174</v>
      </c>
      <c r="CG272" t="s">
        <v>6783</v>
      </c>
      <c r="CH272" t="s">
        <v>6785</v>
      </c>
      <c r="CI272" t="s">
        <v>193</v>
      </c>
      <c r="CJ272">
        <v>2008</v>
      </c>
      <c r="CL272" t="s">
        <v>170</v>
      </c>
      <c r="CN272" t="s">
        <v>174</v>
      </c>
      <c r="CO272" t="s">
        <v>6786</v>
      </c>
      <c r="CP272" t="s">
        <v>6787</v>
      </c>
      <c r="CQ272" t="s">
        <v>174</v>
      </c>
      <c r="CR272">
        <v>10</v>
      </c>
      <c r="CS272">
        <v>15</v>
      </c>
      <c r="CT272">
        <v>25</v>
      </c>
      <c r="CU272" t="s">
        <v>6788</v>
      </c>
      <c r="CV272" t="s">
        <v>174</v>
      </c>
      <c r="CW272" t="s">
        <v>6789</v>
      </c>
      <c r="CX272" t="s">
        <v>193</v>
      </c>
      <c r="CY272">
        <v>2025</v>
      </c>
      <c r="CZ272" t="s">
        <v>174</v>
      </c>
      <c r="DA272" t="s">
        <v>6790</v>
      </c>
      <c r="DC272" t="s">
        <v>6791</v>
      </c>
      <c r="DD272" t="s">
        <v>174</v>
      </c>
      <c r="DE272" t="s">
        <v>6792</v>
      </c>
      <c r="DF272" t="s">
        <v>174</v>
      </c>
      <c r="DG272" t="s">
        <v>6793</v>
      </c>
      <c r="DH272" t="s">
        <v>6794</v>
      </c>
      <c r="DI272" t="s">
        <v>3741</v>
      </c>
      <c r="DJ272" t="s">
        <v>6795</v>
      </c>
      <c r="DK272">
        <v>9</v>
      </c>
      <c r="DL272" t="s">
        <v>174</v>
      </c>
      <c r="DM272" t="s">
        <v>6796</v>
      </c>
      <c r="DN272" t="s">
        <v>174</v>
      </c>
      <c r="DO272" t="s">
        <v>6797</v>
      </c>
      <c r="DP272" t="s">
        <v>6808</v>
      </c>
      <c r="DQ272" t="str">
        <f>HYPERLINK("https://nconnect.nicmar.ac.in/storage/profile/69996a561499f.png","Download")</f>
        <v>0</v>
      </c>
      <c r="DR272" t="str">
        <f>HYPERLINK("https://nconnect.nicmar.ac.in/pdf/420_resume_1771661999.pdf/Y2FyZWVy","View Resume")</f>
        <v>0</v>
      </c>
      <c r="DS272" t="s">
        <v>5001</v>
      </c>
      <c r="DT272" t="s">
        <v>6799</v>
      </c>
      <c r="DU272" t="s">
        <v>507</v>
      </c>
      <c r="DV272" t="s">
        <v>6800</v>
      </c>
      <c r="DW272" t="s">
        <v>246</v>
      </c>
      <c r="DX272" t="s">
        <v>4752</v>
      </c>
      <c r="DY272" t="s">
        <v>468</v>
      </c>
      <c r="DZ272" t="s">
        <v>855</v>
      </c>
      <c r="EA272" t="s">
        <v>6801</v>
      </c>
      <c r="EB272" t="s">
        <v>6802</v>
      </c>
      <c r="EC272" t="s">
        <v>818</v>
      </c>
      <c r="ED272" t="s">
        <v>207</v>
      </c>
      <c r="EE272" t="s">
        <v>787</v>
      </c>
      <c r="EF272" t="s">
        <v>4600</v>
      </c>
      <c r="EG272" t="s">
        <v>460</v>
      </c>
      <c r="EH272" t="s">
        <v>6803</v>
      </c>
      <c r="EI272" t="s">
        <v>6804</v>
      </c>
      <c r="EJ272" t="s">
        <v>6805</v>
      </c>
      <c r="EK272" t="s">
        <v>246</v>
      </c>
      <c r="EL272" t="s">
        <v>5660</v>
      </c>
      <c r="EM272" t="s">
        <v>6806</v>
      </c>
      <c r="EN272" t="s">
        <v>1387</v>
      </c>
      <c r="EO272" t="s">
        <v>6807</v>
      </c>
      <c r="EP272" t="s">
        <v>950</v>
      </c>
      <c r="EQ272" t="s">
        <v>537</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4691</v>
      </c>
      <c r="J273" t="s">
        <v>166</v>
      </c>
      <c r="K273" t="s">
        <v>3920</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2773</v>
      </c>
      <c r="BE273" t="s">
        <v>6819</v>
      </c>
      <c r="BF273" t="s">
        <v>485</v>
      </c>
      <c r="BG273">
        <v>75.7</v>
      </c>
      <c r="BI273">
        <v>2012</v>
      </c>
      <c r="BJ273">
        <v>1</v>
      </c>
      <c r="BL273">
        <v>9</v>
      </c>
      <c r="BN273" t="s">
        <v>174</v>
      </c>
      <c r="BO273" t="s">
        <v>2099</v>
      </c>
      <c r="BP273" t="s">
        <v>6820</v>
      </c>
      <c r="BQ273" t="s">
        <v>213</v>
      </c>
      <c r="BR273">
        <v>80</v>
      </c>
      <c r="BS273">
        <v>8</v>
      </c>
      <c r="BT273">
        <v>2014</v>
      </c>
      <c r="BU273">
        <v>14</v>
      </c>
      <c r="BW273">
        <v>47</v>
      </c>
      <c r="BY273" t="s">
        <v>170</v>
      </c>
      <c r="CF273" t="s">
        <v>174</v>
      </c>
      <c r="CG273" t="s">
        <v>213</v>
      </c>
      <c r="CH273" t="s">
        <v>2099</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1629</v>
      </c>
      <c r="DW273" t="s">
        <v>246</v>
      </c>
      <c r="DX273" t="s">
        <v>3107</v>
      </c>
      <c r="DY273" t="s">
        <v>209</v>
      </c>
      <c r="DZ273" t="s">
        <v>3548</v>
      </c>
      <c r="EA273" t="s">
        <v>6829</v>
      </c>
      <c r="EB273" t="s">
        <v>211</v>
      </c>
      <c r="EC273" t="s">
        <v>1629</v>
      </c>
      <c r="ED273" t="s">
        <v>246</v>
      </c>
      <c r="EE273" t="s">
        <v>1725</v>
      </c>
      <c r="EF273" t="s">
        <v>1501</v>
      </c>
      <c r="EG273" t="s">
        <v>1497</v>
      </c>
      <c r="EH273" t="s">
        <v>6830</v>
      </c>
      <c r="EI273" t="s">
        <v>211</v>
      </c>
      <c r="EJ273" t="s">
        <v>1581</v>
      </c>
      <c r="EK273" t="s">
        <v>246</v>
      </c>
      <c r="EL273" t="s">
        <v>579</v>
      </c>
      <c r="EM273" t="s">
        <v>4441</v>
      </c>
      <c r="EN273" t="s">
        <v>265</v>
      </c>
    </row>
    <row r="274" spans="1:158">
      <c r="A274" t="s">
        <v>295</v>
      </c>
      <c r="B274" t="s">
        <v>211</v>
      </c>
      <c r="C274" t="s">
        <v>267</v>
      </c>
      <c r="D274" t="s">
        <v>296</v>
      </c>
      <c r="E274" t="s">
        <v>6831</v>
      </c>
      <c r="F274" t="s">
        <v>6832</v>
      </c>
      <c r="G274">
        <v>8378909509</v>
      </c>
      <c r="H274" t="s">
        <v>271</v>
      </c>
      <c r="I274" t="s">
        <v>6833</v>
      </c>
      <c r="J274" t="s">
        <v>166</v>
      </c>
      <c r="K274" t="s">
        <v>657</v>
      </c>
      <c r="L274" t="s">
        <v>6834</v>
      </c>
      <c r="M274" t="s">
        <v>6835</v>
      </c>
      <c r="N274" t="s">
        <v>170</v>
      </c>
      <c r="AI274" t="s">
        <v>6831</v>
      </c>
      <c r="AJ274" t="s">
        <v>6836</v>
      </c>
      <c r="AK274" t="s">
        <v>6331</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807</v>
      </c>
      <c r="BL274">
        <v>17</v>
      </c>
      <c r="BN274" t="s">
        <v>174</v>
      </c>
      <c r="BO274" t="s">
        <v>4363</v>
      </c>
      <c r="BP274" t="s">
        <v>6841</v>
      </c>
      <c r="BQ274" t="s">
        <v>296</v>
      </c>
      <c r="BR274">
        <v>62</v>
      </c>
      <c r="BT274">
        <v>2012</v>
      </c>
      <c r="BU274">
        <v>31</v>
      </c>
      <c r="BV274" t="s">
        <v>528</v>
      </c>
      <c r="BW274">
        <v>33</v>
      </c>
      <c r="BY274" t="s">
        <v>174</v>
      </c>
      <c r="BZ274" t="s">
        <v>4363</v>
      </c>
      <c r="CA274" t="s">
        <v>6841</v>
      </c>
      <c r="CB274" t="s">
        <v>6842</v>
      </c>
      <c r="CC274">
        <v>64</v>
      </c>
      <c r="CE274">
        <v>2013</v>
      </c>
      <c r="CF274" t="s">
        <v>174</v>
      </c>
      <c r="CG274" t="s">
        <v>6843</v>
      </c>
      <c r="CH274" t="s">
        <v>4363</v>
      </c>
      <c r="CI274" t="s">
        <v>373</v>
      </c>
      <c r="CK274" t="s">
        <v>170</v>
      </c>
      <c r="CL274" t="s">
        <v>170</v>
      </c>
      <c r="CN274" t="s">
        <v>174</v>
      </c>
      <c r="CO274" t="s">
        <v>6844</v>
      </c>
      <c r="CP274" t="s">
        <v>721</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4211</v>
      </c>
      <c r="DT274" t="s">
        <v>6849</v>
      </c>
      <c r="DU274" t="s">
        <v>211</v>
      </c>
      <c r="DV274" t="s">
        <v>818</v>
      </c>
      <c r="DW274" t="s">
        <v>246</v>
      </c>
      <c r="DX274" t="s">
        <v>1386</v>
      </c>
      <c r="DY274" t="s">
        <v>209</v>
      </c>
      <c r="DZ274" t="s">
        <v>4211</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2560</v>
      </c>
      <c r="AK275" t="s">
        <v>438</v>
      </c>
      <c r="AL275">
        <v>77.71</v>
      </c>
      <c r="AN275">
        <v>2001</v>
      </c>
      <c r="AO275" t="s">
        <v>174</v>
      </c>
      <c r="AP275" t="s">
        <v>6857</v>
      </c>
      <c r="AQ275" t="s">
        <v>6858</v>
      </c>
      <c r="AR275" t="s">
        <v>438</v>
      </c>
      <c r="AS275">
        <v>60.44</v>
      </c>
      <c r="AU275">
        <v>2003</v>
      </c>
      <c r="AV275" t="s">
        <v>170</v>
      </c>
      <c r="BC275" t="s">
        <v>174</v>
      </c>
      <c r="BD275" t="s">
        <v>6859</v>
      </c>
      <c r="BE275" t="s">
        <v>6860</v>
      </c>
      <c r="BF275" t="s">
        <v>485</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6767</v>
      </c>
      <c r="DT275" t="s">
        <v>6862</v>
      </c>
      <c r="DU275" t="s">
        <v>211</v>
      </c>
      <c r="DV275" t="s">
        <v>4474</v>
      </c>
      <c r="DW275" t="s">
        <v>246</v>
      </c>
      <c r="DX275" t="s">
        <v>5187</v>
      </c>
      <c r="DY275" t="s">
        <v>209</v>
      </c>
      <c r="DZ275" t="s">
        <v>6877</v>
      </c>
      <c r="EA275" t="s">
        <v>6878</v>
      </c>
      <c r="EB275" t="s">
        <v>351</v>
      </c>
      <c r="EC275" t="s">
        <v>6879</v>
      </c>
      <c r="ED275" t="s">
        <v>246</v>
      </c>
      <c r="EE275" t="s">
        <v>2206</v>
      </c>
      <c r="EF275" t="s">
        <v>1022</v>
      </c>
      <c r="EG275" t="s">
        <v>6880</v>
      </c>
    </row>
    <row r="276" spans="1:158">
      <c r="A276" t="s">
        <v>5429</v>
      </c>
      <c r="B276" t="s">
        <v>5430</v>
      </c>
      <c r="C276" t="s">
        <v>471</v>
      </c>
      <c r="D276" t="s">
        <v>472</v>
      </c>
      <c r="E276" t="s">
        <v>6881</v>
      </c>
      <c r="F276" t="s">
        <v>6882</v>
      </c>
      <c r="G276">
        <v>9820932248</v>
      </c>
      <c r="H276" t="s">
        <v>164</v>
      </c>
      <c r="I276" t="s">
        <v>6883</v>
      </c>
      <c r="J276" t="s">
        <v>166</v>
      </c>
      <c r="K276" t="s">
        <v>6884</v>
      </c>
      <c r="L276" t="s">
        <v>6885</v>
      </c>
      <c r="M276" t="s">
        <v>6886</v>
      </c>
      <c r="N276" t="s">
        <v>170</v>
      </c>
      <c r="AI276" t="s">
        <v>6887</v>
      </c>
      <c r="AJ276" t="s">
        <v>3749</v>
      </c>
      <c r="AK276" t="s">
        <v>6888</v>
      </c>
      <c r="AL276">
        <v>87.71</v>
      </c>
      <c r="AN276">
        <v>1983</v>
      </c>
      <c r="AO276" t="s">
        <v>174</v>
      </c>
      <c r="AP276" t="s">
        <v>6889</v>
      </c>
      <c r="AQ276" t="s">
        <v>3749</v>
      </c>
      <c r="AR276" t="s">
        <v>6890</v>
      </c>
      <c r="AS276">
        <v>78.67</v>
      </c>
      <c r="AU276">
        <v>1985</v>
      </c>
      <c r="AV276" t="s">
        <v>170</v>
      </c>
      <c r="BC276" t="s">
        <v>174</v>
      </c>
      <c r="BD276" t="s">
        <v>4955</v>
      </c>
      <c r="BE276" t="s">
        <v>2671</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992</v>
      </c>
      <c r="DY276" t="s">
        <v>209</v>
      </c>
      <c r="DZ276" t="s">
        <v>4596</v>
      </c>
      <c r="EA276" t="s">
        <v>6904</v>
      </c>
      <c r="EB276" t="s">
        <v>6905</v>
      </c>
      <c r="EC276" t="s">
        <v>333</v>
      </c>
      <c r="ED276" t="s">
        <v>246</v>
      </c>
      <c r="EE276" t="s">
        <v>4370</v>
      </c>
      <c r="EF276" t="s">
        <v>1543</v>
      </c>
      <c r="EG276" t="s">
        <v>2688</v>
      </c>
      <c r="EH276" t="s">
        <v>6906</v>
      </c>
      <c r="EI276" t="s">
        <v>6907</v>
      </c>
      <c r="EJ276" t="s">
        <v>333</v>
      </c>
      <c r="EK276" t="s">
        <v>246</v>
      </c>
      <c r="EL276" t="s">
        <v>1022</v>
      </c>
      <c r="EM276" t="s">
        <v>258</v>
      </c>
      <c r="EN276" t="s">
        <v>6908</v>
      </c>
      <c r="EO276" t="s">
        <v>6909</v>
      </c>
      <c r="EP276" t="s">
        <v>6910</v>
      </c>
      <c r="EQ276" t="s">
        <v>333</v>
      </c>
      <c r="ER276" t="s">
        <v>207</v>
      </c>
      <c r="ES276" t="s">
        <v>2696</v>
      </c>
      <c r="ET276" t="s">
        <v>578</v>
      </c>
      <c r="EU276" t="s">
        <v>984</v>
      </c>
      <c r="EV276" t="s">
        <v>6911</v>
      </c>
      <c r="EW276" t="s">
        <v>6912</v>
      </c>
      <c r="EX276" t="s">
        <v>3749</v>
      </c>
      <c r="EY276" t="s">
        <v>207</v>
      </c>
      <c r="EZ276" t="s">
        <v>6913</v>
      </c>
      <c r="FA276" t="s">
        <v>6914</v>
      </c>
      <c r="FB276" t="s">
        <v>574</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3749</v>
      </c>
      <c r="AK277" t="s">
        <v>6888</v>
      </c>
      <c r="AL277">
        <v>87.71</v>
      </c>
      <c r="AN277">
        <v>1983</v>
      </c>
      <c r="AO277" t="s">
        <v>174</v>
      </c>
      <c r="AP277" t="s">
        <v>6889</v>
      </c>
      <c r="AQ277" t="s">
        <v>3749</v>
      </c>
      <c r="AR277" t="s">
        <v>6890</v>
      </c>
      <c r="AS277">
        <v>78.67</v>
      </c>
      <c r="AU277">
        <v>1985</v>
      </c>
      <c r="AV277" t="s">
        <v>170</v>
      </c>
      <c r="BC277" t="s">
        <v>174</v>
      </c>
      <c r="BD277" t="s">
        <v>4955</v>
      </c>
      <c r="BE277" t="s">
        <v>2671</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992</v>
      </c>
      <c r="DY277" t="s">
        <v>209</v>
      </c>
      <c r="DZ277" t="s">
        <v>4596</v>
      </c>
      <c r="EA277" t="s">
        <v>6904</v>
      </c>
      <c r="EB277" t="s">
        <v>6905</v>
      </c>
      <c r="EC277" t="s">
        <v>333</v>
      </c>
      <c r="ED277" t="s">
        <v>246</v>
      </c>
      <c r="EE277" t="s">
        <v>4370</v>
      </c>
      <c r="EF277" t="s">
        <v>1543</v>
      </c>
      <c r="EG277" t="s">
        <v>2688</v>
      </c>
      <c r="EH277" t="s">
        <v>6906</v>
      </c>
      <c r="EI277" t="s">
        <v>6907</v>
      </c>
      <c r="EJ277" t="s">
        <v>333</v>
      </c>
      <c r="EK277" t="s">
        <v>246</v>
      </c>
      <c r="EL277" t="s">
        <v>1022</v>
      </c>
      <c r="EM277" t="s">
        <v>258</v>
      </c>
      <c r="EN277" t="s">
        <v>6908</v>
      </c>
      <c r="EO277" t="s">
        <v>6909</v>
      </c>
      <c r="EP277" t="s">
        <v>6910</v>
      </c>
      <c r="EQ277" t="s">
        <v>333</v>
      </c>
      <c r="ER277" t="s">
        <v>207</v>
      </c>
      <c r="ES277" t="s">
        <v>2696</v>
      </c>
      <c r="ET277" t="s">
        <v>578</v>
      </c>
      <c r="EU277" t="s">
        <v>984</v>
      </c>
      <c r="EV277" t="s">
        <v>6911</v>
      </c>
      <c r="EW277" t="s">
        <v>6912</v>
      </c>
      <c r="EX277" t="s">
        <v>3749</v>
      </c>
      <c r="EY277" t="s">
        <v>207</v>
      </c>
      <c r="EZ277" t="s">
        <v>6913</v>
      </c>
      <c r="FA277" t="s">
        <v>6914</v>
      </c>
      <c r="FB277" t="s">
        <v>574</v>
      </c>
    </row>
    <row r="278" spans="1:158">
      <c r="A278" t="s">
        <v>506</v>
      </c>
      <c r="B278" t="s">
        <v>507</v>
      </c>
      <c r="C278" t="s">
        <v>267</v>
      </c>
      <c r="D278" t="s">
        <v>508</v>
      </c>
      <c r="E278" t="s">
        <v>6916</v>
      </c>
      <c r="F278" t="s">
        <v>6917</v>
      </c>
      <c r="G278">
        <v>9049009367</v>
      </c>
      <c r="H278" t="s">
        <v>271</v>
      </c>
      <c r="I278" t="s">
        <v>6918</v>
      </c>
      <c r="J278" t="s">
        <v>1430</v>
      </c>
      <c r="K278" t="s">
        <v>797</v>
      </c>
      <c r="L278" t="s">
        <v>6919</v>
      </c>
      <c r="M278" t="s">
        <v>6920</v>
      </c>
      <c r="N278" t="s">
        <v>174</v>
      </c>
      <c r="O278" t="s">
        <v>6921</v>
      </c>
      <c r="P278" t="s">
        <v>6922</v>
      </c>
      <c r="AI278" t="s">
        <v>6923</v>
      </c>
      <c r="AJ278" t="s">
        <v>6924</v>
      </c>
      <c r="AK278" t="s">
        <v>1254</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1514</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527</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1028</v>
      </c>
      <c r="DU278" t="s">
        <v>6946</v>
      </c>
      <c r="DV278" t="s">
        <v>818</v>
      </c>
      <c r="DW278" t="s">
        <v>246</v>
      </c>
      <c r="DX278" t="s">
        <v>1633</v>
      </c>
      <c r="DY278" t="s">
        <v>209</v>
      </c>
      <c r="DZ278" t="s">
        <v>2136</v>
      </c>
      <c r="EA278" t="s">
        <v>6947</v>
      </c>
      <c r="EB278" t="s">
        <v>6948</v>
      </c>
      <c r="EC278" t="s">
        <v>4680</v>
      </c>
      <c r="ED278" t="s">
        <v>207</v>
      </c>
      <c r="EE278" t="s">
        <v>258</v>
      </c>
      <c r="EF278" t="s">
        <v>4307</v>
      </c>
      <c r="EG278" t="s">
        <v>2926</v>
      </c>
      <c r="EH278" t="s">
        <v>6949</v>
      </c>
      <c r="EI278" t="s">
        <v>507</v>
      </c>
      <c r="EJ278" t="s">
        <v>818</v>
      </c>
      <c r="EK278" t="s">
        <v>246</v>
      </c>
      <c r="EL278" t="s">
        <v>334</v>
      </c>
      <c r="EM278" t="s">
        <v>1584</v>
      </c>
      <c r="EN278" t="s">
        <v>1595</v>
      </c>
      <c r="EO278" t="s">
        <v>6950</v>
      </c>
      <c r="EP278" t="s">
        <v>507</v>
      </c>
      <c r="EQ278" t="s">
        <v>818</v>
      </c>
      <c r="ER278" t="s">
        <v>246</v>
      </c>
      <c r="ES278" t="s">
        <v>5039</v>
      </c>
      <c r="ET278" t="s">
        <v>579</v>
      </c>
      <c r="EU278" t="s">
        <v>989</v>
      </c>
      <c r="EV278" t="s">
        <v>6951</v>
      </c>
      <c r="EW278" t="s">
        <v>507</v>
      </c>
      <c r="EX278" t="s">
        <v>818</v>
      </c>
      <c r="EY278" t="s">
        <v>246</v>
      </c>
      <c r="EZ278" t="s">
        <v>6952</v>
      </c>
      <c r="FA278" t="s">
        <v>6953</v>
      </c>
      <c r="FB278" t="s">
        <v>821</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3042</v>
      </c>
      <c r="BN279" t="s">
        <v>174</v>
      </c>
      <c r="BO279" t="s">
        <v>6968</v>
      </c>
      <c r="BP279" t="s">
        <v>6969</v>
      </c>
      <c r="BQ279" t="s">
        <v>6970</v>
      </c>
      <c r="BR279">
        <v>75</v>
      </c>
      <c r="BT279">
        <v>2004</v>
      </c>
      <c r="BU279">
        <v>31</v>
      </c>
      <c r="BV279" t="s">
        <v>6971</v>
      </c>
      <c r="BW279">
        <v>33</v>
      </c>
      <c r="BX279" t="s">
        <v>6972</v>
      </c>
      <c r="BY279" t="s">
        <v>174</v>
      </c>
      <c r="BZ279" t="s">
        <v>6968</v>
      </c>
      <c r="CA279" t="s">
        <v>6973</v>
      </c>
      <c r="CB279" t="s">
        <v>3042</v>
      </c>
      <c r="CC279">
        <v>63</v>
      </c>
      <c r="CE279">
        <v>2001</v>
      </c>
      <c r="CF279" t="s">
        <v>174</v>
      </c>
      <c r="CG279" t="s">
        <v>6974</v>
      </c>
      <c r="CH279" t="s">
        <v>6969</v>
      </c>
      <c r="CI279" t="s">
        <v>193</v>
      </c>
      <c r="CJ279">
        <v>2021</v>
      </c>
      <c r="CL279" t="s">
        <v>174</v>
      </c>
      <c r="CM279" t="s">
        <v>6975</v>
      </c>
      <c r="CN279" t="s">
        <v>174</v>
      </c>
      <c r="CO279" t="s">
        <v>6976</v>
      </c>
      <c r="CP279" t="s">
        <v>1943</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1282</v>
      </c>
      <c r="DV279" t="s">
        <v>818</v>
      </c>
      <c r="DW279" t="s">
        <v>246</v>
      </c>
      <c r="DX279" t="s">
        <v>1685</v>
      </c>
      <c r="DY279" t="s">
        <v>209</v>
      </c>
      <c r="DZ279" t="s">
        <v>989</v>
      </c>
      <c r="EA279" t="s">
        <v>4911</v>
      </c>
      <c r="EB279" t="s">
        <v>1282</v>
      </c>
      <c r="EC279" t="s">
        <v>818</v>
      </c>
      <c r="ED279" t="s">
        <v>246</v>
      </c>
      <c r="EE279" t="s">
        <v>948</v>
      </c>
      <c r="EF279" t="s">
        <v>3389</v>
      </c>
      <c r="EG279" t="s">
        <v>3195</v>
      </c>
      <c r="EH279" t="s">
        <v>6984</v>
      </c>
      <c r="EI279" t="s">
        <v>6985</v>
      </c>
      <c r="EJ279" t="s">
        <v>6986</v>
      </c>
      <c r="EK279" t="s">
        <v>207</v>
      </c>
      <c r="EL279" t="s">
        <v>208</v>
      </c>
      <c r="EM279" t="s">
        <v>1385</v>
      </c>
      <c r="EN279" t="s">
        <v>2244</v>
      </c>
      <c r="EO279" t="s">
        <v>6987</v>
      </c>
      <c r="EP279" t="s">
        <v>6988</v>
      </c>
      <c r="EQ279" t="s">
        <v>4186</v>
      </c>
      <c r="ER279" t="s">
        <v>207</v>
      </c>
      <c r="ES279" t="s">
        <v>6989</v>
      </c>
      <c r="ET279" t="s">
        <v>5425</v>
      </c>
      <c r="EU279" t="s">
        <v>6990</v>
      </c>
    </row>
    <row r="280" spans="1:158">
      <c r="A280" t="s">
        <v>1871</v>
      </c>
      <c r="B280" t="s">
        <v>507</v>
      </c>
      <c r="C280" t="s">
        <v>160</v>
      </c>
      <c r="D280" t="s">
        <v>1872</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552</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419</v>
      </c>
      <c r="DT280" t="s">
        <v>7014</v>
      </c>
      <c r="DU280" t="s">
        <v>211</v>
      </c>
      <c r="DV280" t="s">
        <v>818</v>
      </c>
      <c r="DW280" t="s">
        <v>246</v>
      </c>
      <c r="DX280" t="s">
        <v>423</v>
      </c>
      <c r="DY280" t="s">
        <v>209</v>
      </c>
      <c r="DZ280" t="s">
        <v>419</v>
      </c>
    </row>
    <row r="281" spans="1:158">
      <c r="A281" t="s">
        <v>1244</v>
      </c>
      <c r="B281" t="s">
        <v>159</v>
      </c>
      <c r="C281" t="s">
        <v>1137</v>
      </c>
      <c r="D281" t="s">
        <v>1245</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4117</v>
      </c>
      <c r="BE281" t="s">
        <v>7028</v>
      </c>
      <c r="BF281" t="s">
        <v>7029</v>
      </c>
      <c r="BG281">
        <v>73.25</v>
      </c>
      <c r="BI281">
        <v>2001</v>
      </c>
      <c r="BJ281">
        <v>19</v>
      </c>
      <c r="BK281" t="s">
        <v>7030</v>
      </c>
      <c r="BL281">
        <v>53</v>
      </c>
      <c r="BM281" t="s">
        <v>7031</v>
      </c>
      <c r="BN281" t="s">
        <v>174</v>
      </c>
      <c r="BO281" t="s">
        <v>4117</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721</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1028</v>
      </c>
      <c r="DU281" t="s">
        <v>7046</v>
      </c>
      <c r="DV281" t="s">
        <v>818</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2887</v>
      </c>
      <c r="L282" t="s">
        <v>7050</v>
      </c>
      <c r="M282" t="s">
        <v>7051</v>
      </c>
      <c r="N282" t="s">
        <v>170</v>
      </c>
      <c r="AI282" t="s">
        <v>7052</v>
      </c>
      <c r="AJ282" t="s">
        <v>818</v>
      </c>
      <c r="AK282" t="s">
        <v>2033</v>
      </c>
      <c r="AL282">
        <v>71</v>
      </c>
      <c r="AN282">
        <v>1999</v>
      </c>
      <c r="AO282" t="s">
        <v>170</v>
      </c>
      <c r="AV282" t="s">
        <v>174</v>
      </c>
      <c r="AW282" t="s">
        <v>1826</v>
      </c>
      <c r="AX282" t="s">
        <v>7053</v>
      </c>
      <c r="AY282" t="s">
        <v>485</v>
      </c>
      <c r="AZ282">
        <v>81.27</v>
      </c>
      <c r="BB282">
        <v>2002</v>
      </c>
      <c r="BC282" t="s">
        <v>174</v>
      </c>
      <c r="BD282" t="s">
        <v>7054</v>
      </c>
      <c r="BE282" t="s">
        <v>7055</v>
      </c>
      <c r="BF282" t="s">
        <v>485</v>
      </c>
      <c r="BG282">
        <v>62</v>
      </c>
      <c r="BI282">
        <v>2005</v>
      </c>
      <c r="BJ282">
        <v>2</v>
      </c>
      <c r="BL282">
        <v>9</v>
      </c>
      <c r="BN282" t="s">
        <v>174</v>
      </c>
      <c r="BO282" t="s">
        <v>440</v>
      </c>
      <c r="BP282" t="s">
        <v>7056</v>
      </c>
      <c r="BQ282" t="s">
        <v>213</v>
      </c>
      <c r="BR282">
        <v>71.4</v>
      </c>
      <c r="BS282">
        <v>7.89</v>
      </c>
      <c r="BT282">
        <v>2016</v>
      </c>
      <c r="BU282">
        <v>14</v>
      </c>
      <c r="BW282">
        <v>47</v>
      </c>
      <c r="BY282" t="s">
        <v>170</v>
      </c>
      <c r="CF282" t="s">
        <v>174</v>
      </c>
      <c r="CG282" t="s">
        <v>7057</v>
      </c>
      <c r="CH282" t="s">
        <v>2314</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818</v>
      </c>
      <c r="DW282" t="s">
        <v>246</v>
      </c>
      <c r="DX282" t="s">
        <v>953</v>
      </c>
      <c r="DY282" t="s">
        <v>209</v>
      </c>
      <c r="DZ282" t="s">
        <v>860</v>
      </c>
      <c r="EA282" t="s">
        <v>7073</v>
      </c>
      <c r="EB282" t="s">
        <v>7074</v>
      </c>
      <c r="EC282" t="s">
        <v>818</v>
      </c>
      <c r="ED282" t="s">
        <v>207</v>
      </c>
      <c r="EE282" t="s">
        <v>7075</v>
      </c>
      <c r="EF282" t="s">
        <v>6952</v>
      </c>
      <c r="EG282" t="s">
        <v>3514</v>
      </c>
      <c r="EH282" t="s">
        <v>7076</v>
      </c>
      <c r="EI282" t="s">
        <v>7077</v>
      </c>
      <c r="EJ282" t="s">
        <v>818</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1399</v>
      </c>
      <c r="L283" t="s">
        <v>7082</v>
      </c>
      <c r="M283" t="s">
        <v>7083</v>
      </c>
      <c r="N283" t="s">
        <v>174</v>
      </c>
      <c r="O283" t="s">
        <v>7084</v>
      </c>
      <c r="P283" t="s">
        <v>7085</v>
      </c>
      <c r="AI283" t="s">
        <v>7086</v>
      </c>
      <c r="AJ283" t="s">
        <v>2383</v>
      </c>
      <c r="AK283" t="s">
        <v>1514</v>
      </c>
      <c r="AL283">
        <v>53.86</v>
      </c>
      <c r="AN283">
        <v>1997</v>
      </c>
      <c r="AO283" t="s">
        <v>174</v>
      </c>
      <c r="AP283" t="s">
        <v>2352</v>
      </c>
      <c r="AQ283" t="s">
        <v>2383</v>
      </c>
      <c r="AR283" t="s">
        <v>6729</v>
      </c>
      <c r="AS283">
        <v>54.33</v>
      </c>
      <c r="AU283">
        <v>1999</v>
      </c>
      <c r="AV283" t="s">
        <v>170</v>
      </c>
      <c r="BC283" t="s">
        <v>174</v>
      </c>
      <c r="BD283" t="s">
        <v>1908</v>
      </c>
      <c r="BE283" t="s">
        <v>7087</v>
      </c>
      <c r="BF283" t="s">
        <v>4957</v>
      </c>
      <c r="BG283">
        <v>60</v>
      </c>
      <c r="BI283">
        <v>2003</v>
      </c>
      <c r="BJ283">
        <v>19</v>
      </c>
      <c r="BK283" t="s">
        <v>5317</v>
      </c>
      <c r="BL283">
        <v>53</v>
      </c>
      <c r="BM283" t="s">
        <v>4957</v>
      </c>
      <c r="BN283" t="s">
        <v>174</v>
      </c>
      <c r="BO283" t="s">
        <v>1908</v>
      </c>
      <c r="BP283" t="s">
        <v>7088</v>
      </c>
      <c r="BQ283" t="s">
        <v>1184</v>
      </c>
      <c r="BR283">
        <v>60</v>
      </c>
      <c r="BT283">
        <v>2005</v>
      </c>
      <c r="BU283">
        <v>31</v>
      </c>
      <c r="BV283" t="s">
        <v>7089</v>
      </c>
      <c r="BW283">
        <v>33</v>
      </c>
      <c r="BY283" t="s">
        <v>170</v>
      </c>
      <c r="CF283" t="s">
        <v>174</v>
      </c>
      <c r="CG283" t="s">
        <v>1336</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685</v>
      </c>
      <c r="DT283" t="s">
        <v>7097</v>
      </c>
      <c r="DU283" t="s">
        <v>211</v>
      </c>
      <c r="DV283" t="s">
        <v>7098</v>
      </c>
      <c r="DW283" t="s">
        <v>246</v>
      </c>
      <c r="DX283" t="s">
        <v>901</v>
      </c>
      <c r="DY283" t="s">
        <v>209</v>
      </c>
      <c r="DZ283" t="s">
        <v>265</v>
      </c>
      <c r="EA283" t="s">
        <v>7099</v>
      </c>
      <c r="EB283" t="s">
        <v>7100</v>
      </c>
      <c r="EC283" t="s">
        <v>7101</v>
      </c>
      <c r="ED283" t="s">
        <v>246</v>
      </c>
      <c r="EE283" t="s">
        <v>757</v>
      </c>
      <c r="EF283" t="s">
        <v>901</v>
      </c>
      <c r="EG283" t="s">
        <v>3195</v>
      </c>
      <c r="EH283" t="s">
        <v>7102</v>
      </c>
      <c r="EI283" t="s">
        <v>7103</v>
      </c>
      <c r="EJ283" t="s">
        <v>818</v>
      </c>
      <c r="EK283" t="s">
        <v>246</v>
      </c>
      <c r="EL283" t="s">
        <v>2857</v>
      </c>
      <c r="EM283" t="s">
        <v>983</v>
      </c>
      <c r="EN283" t="s">
        <v>248</v>
      </c>
      <c r="EO283" t="s">
        <v>7104</v>
      </c>
      <c r="EP283" t="s">
        <v>7105</v>
      </c>
      <c r="EQ283" t="s">
        <v>818</v>
      </c>
      <c r="ER283" t="s">
        <v>246</v>
      </c>
      <c r="ES283" t="s">
        <v>1589</v>
      </c>
      <c r="ET283" t="s">
        <v>2857</v>
      </c>
      <c r="EU283" t="s">
        <v>6141</v>
      </c>
      <c r="EV283" t="s">
        <v>7106</v>
      </c>
      <c r="EW283" t="s">
        <v>7107</v>
      </c>
      <c r="EX283" t="s">
        <v>818</v>
      </c>
      <c r="EY283" t="s">
        <v>207</v>
      </c>
      <c r="EZ283" t="s">
        <v>1197</v>
      </c>
      <c r="FA283" t="s">
        <v>2197</v>
      </c>
      <c r="FB283" t="s">
        <v>697</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677</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5179</v>
      </c>
      <c r="DT284" t="s">
        <v>7134</v>
      </c>
      <c r="DU284" t="s">
        <v>7135</v>
      </c>
      <c r="DV284" t="s">
        <v>7136</v>
      </c>
      <c r="DW284" t="s">
        <v>246</v>
      </c>
      <c r="DX284" t="s">
        <v>994</v>
      </c>
      <c r="DY284" t="s">
        <v>209</v>
      </c>
      <c r="DZ284" t="s">
        <v>1026</v>
      </c>
      <c r="EA284" t="s">
        <v>7137</v>
      </c>
      <c r="EB284" t="s">
        <v>7135</v>
      </c>
      <c r="EC284" t="s">
        <v>7138</v>
      </c>
      <c r="ED284" t="s">
        <v>246</v>
      </c>
      <c r="EE284" t="s">
        <v>647</v>
      </c>
      <c r="EF284" t="s">
        <v>1812</v>
      </c>
      <c r="EG284" t="s">
        <v>865</v>
      </c>
      <c r="EH284" t="s">
        <v>7139</v>
      </c>
      <c r="EI284" t="s">
        <v>7135</v>
      </c>
      <c r="EJ284" t="s">
        <v>7140</v>
      </c>
      <c r="EK284" t="s">
        <v>246</v>
      </c>
      <c r="EL284" t="s">
        <v>6604</v>
      </c>
      <c r="EM284" t="s">
        <v>1587</v>
      </c>
      <c r="EN284" t="s">
        <v>1591</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438</v>
      </c>
      <c r="AL285">
        <v>77.53</v>
      </c>
      <c r="AN285">
        <v>2009</v>
      </c>
      <c r="AO285" t="s">
        <v>174</v>
      </c>
      <c r="AP285" t="s">
        <v>7149</v>
      </c>
      <c r="AQ285" t="s">
        <v>7148</v>
      </c>
      <c r="AR285" t="s">
        <v>438</v>
      </c>
      <c r="AS285">
        <v>66.33</v>
      </c>
      <c r="AU285">
        <v>2011</v>
      </c>
      <c r="AV285" t="s">
        <v>170</v>
      </c>
      <c r="BC285" t="s">
        <v>174</v>
      </c>
      <c r="BD285" t="s">
        <v>4955</v>
      </c>
      <c r="BE285" t="s">
        <v>7150</v>
      </c>
      <c r="BF285" t="s">
        <v>1667</v>
      </c>
      <c r="BG285">
        <v>69.29</v>
      </c>
      <c r="BI285">
        <v>2015</v>
      </c>
      <c r="BJ285">
        <v>19</v>
      </c>
      <c r="BK285" t="s">
        <v>1667</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574</v>
      </c>
      <c r="DT285" t="s">
        <v>7162</v>
      </c>
      <c r="DU285" t="s">
        <v>211</v>
      </c>
      <c r="DV285" t="s">
        <v>1629</v>
      </c>
      <c r="DW285" t="s">
        <v>246</v>
      </c>
      <c r="DX285" t="s">
        <v>980</v>
      </c>
      <c r="DY285" t="s">
        <v>209</v>
      </c>
      <c r="DZ285" t="s">
        <v>908</v>
      </c>
      <c r="EA285" t="s">
        <v>7163</v>
      </c>
      <c r="EB285" t="s">
        <v>211</v>
      </c>
      <c r="EC285" t="s">
        <v>5017</v>
      </c>
      <c r="ED285" t="s">
        <v>246</v>
      </c>
      <c r="EE285" t="s">
        <v>3107</v>
      </c>
      <c r="EF285" t="s">
        <v>824</v>
      </c>
      <c r="EG285" t="s">
        <v>908</v>
      </c>
      <c r="EH285" t="s">
        <v>7164</v>
      </c>
      <c r="EI285" t="s">
        <v>211</v>
      </c>
      <c r="EJ285" t="s">
        <v>7165</v>
      </c>
      <c r="EK285" t="s">
        <v>246</v>
      </c>
      <c r="EL285" t="s">
        <v>1808</v>
      </c>
      <c r="EM285" t="s">
        <v>3107</v>
      </c>
      <c r="EN285" t="s">
        <v>949</v>
      </c>
      <c r="EO285" t="s">
        <v>7166</v>
      </c>
      <c r="EP285" t="s">
        <v>1988</v>
      </c>
      <c r="EQ285" t="s">
        <v>818</v>
      </c>
      <c r="ER285" t="s">
        <v>207</v>
      </c>
      <c r="ES285" t="s">
        <v>383</v>
      </c>
      <c r="ET285" t="s">
        <v>2107</v>
      </c>
      <c r="EU285" t="s">
        <v>460</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1906</v>
      </c>
      <c r="AL286">
        <v>85</v>
      </c>
      <c r="AN286">
        <v>2006</v>
      </c>
      <c r="AO286" t="s">
        <v>174</v>
      </c>
      <c r="AP286" t="s">
        <v>7172</v>
      </c>
      <c r="AQ286" t="s">
        <v>7174</v>
      </c>
      <c r="AR286" t="s">
        <v>438</v>
      </c>
      <c r="AS286">
        <v>67</v>
      </c>
      <c r="AU286">
        <v>2008</v>
      </c>
      <c r="AV286" t="s">
        <v>170</v>
      </c>
      <c r="BC286" t="s">
        <v>174</v>
      </c>
      <c r="BD286" t="s">
        <v>397</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1184</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2244</v>
      </c>
      <c r="DT286" t="s">
        <v>7187</v>
      </c>
      <c r="DU286" t="s">
        <v>4411</v>
      </c>
      <c r="DV286" t="s">
        <v>333</v>
      </c>
      <c r="DW286" t="s">
        <v>207</v>
      </c>
      <c r="DX286" t="s">
        <v>7188</v>
      </c>
      <c r="DY286" t="s">
        <v>573</v>
      </c>
      <c r="DZ286" t="s">
        <v>2131</v>
      </c>
      <c r="EA286" t="s">
        <v>7189</v>
      </c>
      <c r="EB286" t="s">
        <v>7190</v>
      </c>
      <c r="EC286" t="s">
        <v>333</v>
      </c>
      <c r="ED286" t="s">
        <v>207</v>
      </c>
      <c r="EE286" t="s">
        <v>1724</v>
      </c>
      <c r="EF286" t="s">
        <v>2980</v>
      </c>
      <c r="EG286" t="s">
        <v>265</v>
      </c>
      <c r="EH286" t="s">
        <v>7191</v>
      </c>
      <c r="EI286" t="s">
        <v>7192</v>
      </c>
      <c r="EJ286" t="s">
        <v>333</v>
      </c>
      <c r="EK286" t="s">
        <v>207</v>
      </c>
      <c r="EL286" t="s">
        <v>1807</v>
      </c>
      <c r="EM286" t="s">
        <v>258</v>
      </c>
      <c r="EN286" t="s">
        <v>460</v>
      </c>
    </row>
    <row r="287" spans="1:158">
      <c r="A287" t="s">
        <v>1347</v>
      </c>
      <c r="B287" t="s">
        <v>211</v>
      </c>
      <c r="C287" t="s">
        <v>267</v>
      </c>
      <c r="D287" t="s">
        <v>1348</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440</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669</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1030</v>
      </c>
      <c r="DT287" t="s">
        <v>2754</v>
      </c>
      <c r="DU287" t="s">
        <v>7233</v>
      </c>
      <c r="DV287" t="s">
        <v>7234</v>
      </c>
      <c r="DW287" t="s">
        <v>246</v>
      </c>
      <c r="DX287" t="s">
        <v>1029</v>
      </c>
      <c r="DY287" t="s">
        <v>209</v>
      </c>
      <c r="DZ287" t="s">
        <v>1030</v>
      </c>
    </row>
    <row r="288" spans="1:158">
      <c r="A288" t="s">
        <v>1897</v>
      </c>
      <c r="B288" t="s">
        <v>211</v>
      </c>
      <c r="C288" t="s">
        <v>267</v>
      </c>
      <c r="D288" t="s">
        <v>1898</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440</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669</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1030</v>
      </c>
      <c r="DT288" t="s">
        <v>2754</v>
      </c>
      <c r="DU288" t="s">
        <v>7233</v>
      </c>
      <c r="DV288" t="s">
        <v>7234</v>
      </c>
      <c r="DW288" t="s">
        <v>246</v>
      </c>
      <c r="DX288" t="s">
        <v>1029</v>
      </c>
      <c r="DY288" t="s">
        <v>209</v>
      </c>
      <c r="DZ288" t="s">
        <v>1030</v>
      </c>
    </row>
    <row r="289" spans="1:158">
      <c r="A289" t="s">
        <v>539</v>
      </c>
      <c r="B289" t="s">
        <v>159</v>
      </c>
      <c r="C289" t="s">
        <v>471</v>
      </c>
      <c r="D289" t="s">
        <v>540</v>
      </c>
      <c r="E289" t="s">
        <v>7236</v>
      </c>
      <c r="F289" t="s">
        <v>7237</v>
      </c>
      <c r="G289">
        <v>8055698750</v>
      </c>
      <c r="H289" t="s">
        <v>164</v>
      </c>
      <c r="I289" t="s">
        <v>7238</v>
      </c>
      <c r="J289" t="s">
        <v>166</v>
      </c>
      <c r="K289" t="s">
        <v>7239</v>
      </c>
      <c r="L289" t="s">
        <v>7240</v>
      </c>
      <c r="M289" t="s">
        <v>7241</v>
      </c>
      <c r="N289" t="s">
        <v>170</v>
      </c>
      <c r="AI289" t="s">
        <v>7242</v>
      </c>
      <c r="AJ289" t="s">
        <v>7243</v>
      </c>
      <c r="AK289" t="s">
        <v>1906</v>
      </c>
      <c r="AL289">
        <v>65.33</v>
      </c>
      <c r="AN289">
        <v>2006</v>
      </c>
      <c r="AO289" t="s">
        <v>174</v>
      </c>
      <c r="AP289" t="s">
        <v>7244</v>
      </c>
      <c r="AQ289" t="s">
        <v>7243</v>
      </c>
      <c r="AR289" t="s">
        <v>438</v>
      </c>
      <c r="AS289">
        <v>55.83</v>
      </c>
      <c r="AU289">
        <v>2008</v>
      </c>
      <c r="AV289" t="s">
        <v>170</v>
      </c>
      <c r="BC289" t="s">
        <v>174</v>
      </c>
      <c r="BD289" t="s">
        <v>7245</v>
      </c>
      <c r="BE289" t="s">
        <v>7246</v>
      </c>
      <c r="BF289" t="s">
        <v>485</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2680</v>
      </c>
      <c r="DJ289" t="s">
        <v>2680</v>
      </c>
      <c r="DK289">
        <v>8</v>
      </c>
      <c r="DL289" t="s">
        <v>170</v>
      </c>
      <c r="DN289" t="s">
        <v>170</v>
      </c>
      <c r="DP289" t="s">
        <v>7255</v>
      </c>
      <c r="DQ289" t="s">
        <v>202</v>
      </c>
      <c r="DR289" t="str">
        <f>HYPERLINK("https://nconnect.nicmar.ac.in/pdf/441_resume_1771674731.pdf/Y2FyZWVy","View Resume")</f>
        <v>0</v>
      </c>
      <c r="DS289" t="s">
        <v>7256</v>
      </c>
      <c r="DT289" t="s">
        <v>7257</v>
      </c>
      <c r="DU289" t="s">
        <v>211</v>
      </c>
      <c r="DV289" t="s">
        <v>3899</v>
      </c>
      <c r="DW289" t="s">
        <v>246</v>
      </c>
      <c r="DX289" t="s">
        <v>2021</v>
      </c>
      <c r="DY289" t="s">
        <v>209</v>
      </c>
      <c r="DZ289" t="s">
        <v>7258</v>
      </c>
      <c r="EA289" t="s">
        <v>7259</v>
      </c>
      <c r="EB289" t="s">
        <v>7260</v>
      </c>
      <c r="EC289" t="s">
        <v>4680</v>
      </c>
      <c r="ED289" t="s">
        <v>207</v>
      </c>
      <c r="EE289" t="s">
        <v>5187</v>
      </c>
      <c r="EF289" t="s">
        <v>1024</v>
      </c>
      <c r="EG289" t="s">
        <v>469</v>
      </c>
      <c r="EH289" t="s">
        <v>7261</v>
      </c>
      <c r="EI289" t="s">
        <v>7262</v>
      </c>
      <c r="EJ289" t="s">
        <v>7263</v>
      </c>
      <c r="EK289" t="s">
        <v>207</v>
      </c>
      <c r="EL289" t="s">
        <v>2134</v>
      </c>
      <c r="EM289" t="s">
        <v>4688</v>
      </c>
      <c r="EN289" t="s">
        <v>429</v>
      </c>
    </row>
    <row r="290" spans="1:158">
      <c r="A290" t="s">
        <v>210</v>
      </c>
      <c r="B290" t="s">
        <v>211</v>
      </c>
      <c r="C290" t="s">
        <v>212</v>
      </c>
      <c r="D290" t="s">
        <v>213</v>
      </c>
      <c r="E290" t="s">
        <v>7264</v>
      </c>
      <c r="F290" t="s">
        <v>7265</v>
      </c>
      <c r="G290">
        <v>8179559666</v>
      </c>
      <c r="H290" t="s">
        <v>271</v>
      </c>
      <c r="I290" t="s">
        <v>7266</v>
      </c>
      <c r="J290" t="s">
        <v>217</v>
      </c>
      <c r="K290" t="s">
        <v>2090</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485</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721</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984</v>
      </c>
      <c r="DT290" t="s">
        <v>7284</v>
      </c>
      <c r="DU290" t="s">
        <v>211</v>
      </c>
      <c r="DV290" t="s">
        <v>1629</v>
      </c>
      <c r="DW290" t="s">
        <v>246</v>
      </c>
      <c r="DX290" t="s">
        <v>7285</v>
      </c>
      <c r="DY290" t="s">
        <v>251</v>
      </c>
      <c r="DZ290" t="s">
        <v>984</v>
      </c>
    </row>
    <row r="291" spans="1:158">
      <c r="A291" t="s">
        <v>5303</v>
      </c>
      <c r="B291" t="s">
        <v>507</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3879</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485</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1017</v>
      </c>
      <c r="DT291" t="s">
        <v>7323</v>
      </c>
      <c r="DU291" t="s">
        <v>7324</v>
      </c>
      <c r="DV291" t="s">
        <v>5071</v>
      </c>
      <c r="DW291" t="s">
        <v>207</v>
      </c>
      <c r="DX291" t="s">
        <v>3625</v>
      </c>
      <c r="DY291" t="s">
        <v>980</v>
      </c>
      <c r="DZ291" t="s">
        <v>265</v>
      </c>
      <c r="EA291" t="s">
        <v>7325</v>
      </c>
      <c r="EB291" t="s">
        <v>3386</v>
      </c>
      <c r="EC291" t="s">
        <v>5071</v>
      </c>
      <c r="ED291" t="s">
        <v>246</v>
      </c>
      <c r="EE291" t="s">
        <v>1721</v>
      </c>
      <c r="EF291" t="s">
        <v>1725</v>
      </c>
      <c r="EG291" t="s">
        <v>906</v>
      </c>
      <c r="EH291" t="s">
        <v>7326</v>
      </c>
      <c r="EI291" t="s">
        <v>7327</v>
      </c>
      <c r="EJ291" t="s">
        <v>7328</v>
      </c>
      <c r="EK291" t="s">
        <v>246</v>
      </c>
      <c r="EL291" t="s">
        <v>1807</v>
      </c>
      <c r="EM291" t="s">
        <v>2528</v>
      </c>
      <c r="EN291" t="s">
        <v>4376</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1929</v>
      </c>
      <c r="AK292" t="s">
        <v>7336</v>
      </c>
      <c r="AL292">
        <v>92.4</v>
      </c>
      <c r="AN292">
        <v>2008</v>
      </c>
      <c r="AO292" t="s">
        <v>174</v>
      </c>
      <c r="AP292" t="s">
        <v>7335</v>
      </c>
      <c r="AQ292" t="s">
        <v>1929</v>
      </c>
      <c r="AR292" t="s">
        <v>7337</v>
      </c>
      <c r="AS292">
        <v>85.6</v>
      </c>
      <c r="AU292">
        <v>2010</v>
      </c>
      <c r="AV292" t="s">
        <v>170</v>
      </c>
      <c r="BB292">
        <v>2014</v>
      </c>
      <c r="BC292" t="s">
        <v>174</v>
      </c>
      <c r="BD292" t="s">
        <v>7338</v>
      </c>
      <c r="BE292" t="s">
        <v>7339</v>
      </c>
      <c r="BF292" t="s">
        <v>485</v>
      </c>
      <c r="BG292">
        <v>77.15</v>
      </c>
      <c r="BI292">
        <v>2014</v>
      </c>
      <c r="BJ292">
        <v>1</v>
      </c>
      <c r="BL292">
        <v>9</v>
      </c>
      <c r="BN292" t="s">
        <v>174</v>
      </c>
      <c r="BO292" t="s">
        <v>1521</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1688</v>
      </c>
      <c r="DT292" t="s">
        <v>7346</v>
      </c>
      <c r="DU292" t="s">
        <v>3712</v>
      </c>
      <c r="DV292" t="s">
        <v>1811</v>
      </c>
      <c r="DW292" t="s">
        <v>207</v>
      </c>
      <c r="DX292" t="s">
        <v>427</v>
      </c>
      <c r="DY292" t="s">
        <v>1346</v>
      </c>
      <c r="DZ292" t="s">
        <v>1688</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2035</v>
      </c>
      <c r="BE293" t="s">
        <v>2035</v>
      </c>
      <c r="BF293" t="s">
        <v>7357</v>
      </c>
      <c r="BG293">
        <v>55</v>
      </c>
      <c r="BI293">
        <v>2009</v>
      </c>
      <c r="BJ293">
        <v>19</v>
      </c>
      <c r="BK293" t="s">
        <v>3019</v>
      </c>
      <c r="BL293">
        <v>24</v>
      </c>
      <c r="BN293" t="s">
        <v>174</v>
      </c>
      <c r="BO293" t="s">
        <v>7358</v>
      </c>
      <c r="BP293" t="s">
        <v>7359</v>
      </c>
      <c r="BQ293" t="s">
        <v>7360</v>
      </c>
      <c r="BR293">
        <v>74</v>
      </c>
      <c r="BT293">
        <v>2013</v>
      </c>
      <c r="BU293">
        <v>31</v>
      </c>
      <c r="BV293" t="s">
        <v>528</v>
      </c>
      <c r="BW293">
        <v>24</v>
      </c>
      <c r="BY293" t="s">
        <v>170</v>
      </c>
      <c r="CF293" t="s">
        <v>174</v>
      </c>
      <c r="CG293" t="s">
        <v>1336</v>
      </c>
      <c r="CH293" t="s">
        <v>7361</v>
      </c>
      <c r="CI293" t="s">
        <v>193</v>
      </c>
      <c r="CJ293">
        <v>2019</v>
      </c>
      <c r="CL293" t="s">
        <v>170</v>
      </c>
      <c r="CN293" t="s">
        <v>174</v>
      </c>
      <c r="CO293" t="s">
        <v>7362</v>
      </c>
      <c r="CP293" t="s">
        <v>7363</v>
      </c>
      <c r="CQ293" t="s">
        <v>170</v>
      </c>
      <c r="CR293" t="s">
        <v>376</v>
      </c>
      <c r="CS293" t="s">
        <v>3272</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507</v>
      </c>
      <c r="DV293" t="s">
        <v>7371</v>
      </c>
      <c r="DW293" t="s">
        <v>246</v>
      </c>
      <c r="DX293" t="s">
        <v>948</v>
      </c>
      <c r="DY293" t="s">
        <v>3389</v>
      </c>
      <c r="DZ293" t="s">
        <v>2926</v>
      </c>
      <c r="EA293" t="s">
        <v>7372</v>
      </c>
      <c r="EB293" t="s">
        <v>507</v>
      </c>
      <c r="EC293" t="s">
        <v>7373</v>
      </c>
      <c r="ED293" t="s">
        <v>246</v>
      </c>
      <c r="EE293" t="s">
        <v>982</v>
      </c>
      <c r="EF293" t="s">
        <v>1385</v>
      </c>
      <c r="EG293" t="s">
        <v>6908</v>
      </c>
      <c r="EH293" t="s">
        <v>7361</v>
      </c>
      <c r="EI293" t="s">
        <v>351</v>
      </c>
      <c r="EJ293" t="s">
        <v>417</v>
      </c>
      <c r="EK293" t="s">
        <v>246</v>
      </c>
      <c r="EL293" t="s">
        <v>4747</v>
      </c>
      <c r="EM293" t="s">
        <v>2980</v>
      </c>
      <c r="EN293" t="s">
        <v>349</v>
      </c>
      <c r="EO293" t="s">
        <v>7361</v>
      </c>
      <c r="EP293" t="s">
        <v>7374</v>
      </c>
      <c r="EQ293" t="s">
        <v>7375</v>
      </c>
      <c r="ER293" t="s">
        <v>207</v>
      </c>
      <c r="ES293" t="s">
        <v>4688</v>
      </c>
      <c r="ET293" t="s">
        <v>1024</v>
      </c>
      <c r="EU293" t="s">
        <v>574</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2035</v>
      </c>
      <c r="BE294" t="s">
        <v>2035</v>
      </c>
      <c r="BF294" t="s">
        <v>7357</v>
      </c>
      <c r="BG294">
        <v>55</v>
      </c>
      <c r="BI294">
        <v>2009</v>
      </c>
      <c r="BJ294">
        <v>19</v>
      </c>
      <c r="BK294" t="s">
        <v>3019</v>
      </c>
      <c r="BL294">
        <v>24</v>
      </c>
      <c r="BN294" t="s">
        <v>174</v>
      </c>
      <c r="BO294" t="s">
        <v>7358</v>
      </c>
      <c r="BP294" t="s">
        <v>7359</v>
      </c>
      <c r="BQ294" t="s">
        <v>7360</v>
      </c>
      <c r="BR294">
        <v>74</v>
      </c>
      <c r="BT294">
        <v>2013</v>
      </c>
      <c r="BU294">
        <v>31</v>
      </c>
      <c r="BV294" t="s">
        <v>528</v>
      </c>
      <c r="BW294">
        <v>24</v>
      </c>
      <c r="BY294" t="s">
        <v>170</v>
      </c>
      <c r="CF294" t="s">
        <v>174</v>
      </c>
      <c r="CG294" t="s">
        <v>1336</v>
      </c>
      <c r="CH294" t="s">
        <v>7361</v>
      </c>
      <c r="CI294" t="s">
        <v>193</v>
      </c>
      <c r="CJ294">
        <v>2019</v>
      </c>
      <c r="CL294" t="s">
        <v>170</v>
      </c>
      <c r="CN294" t="s">
        <v>174</v>
      </c>
      <c r="CO294" t="s">
        <v>7362</v>
      </c>
      <c r="CP294" t="s">
        <v>7363</v>
      </c>
      <c r="CQ294" t="s">
        <v>170</v>
      </c>
      <c r="CR294" t="s">
        <v>376</v>
      </c>
      <c r="CS294" t="s">
        <v>3272</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507</v>
      </c>
      <c r="DV294" t="s">
        <v>7371</v>
      </c>
      <c r="DW294" t="s">
        <v>246</v>
      </c>
      <c r="DX294" t="s">
        <v>948</v>
      </c>
      <c r="DY294" t="s">
        <v>3389</v>
      </c>
      <c r="DZ294" t="s">
        <v>2926</v>
      </c>
      <c r="EA294" t="s">
        <v>7372</v>
      </c>
      <c r="EB294" t="s">
        <v>507</v>
      </c>
      <c r="EC294" t="s">
        <v>7373</v>
      </c>
      <c r="ED294" t="s">
        <v>246</v>
      </c>
      <c r="EE294" t="s">
        <v>982</v>
      </c>
      <c r="EF294" t="s">
        <v>1385</v>
      </c>
      <c r="EG294" t="s">
        <v>6908</v>
      </c>
      <c r="EH294" t="s">
        <v>7361</v>
      </c>
      <c r="EI294" t="s">
        <v>351</v>
      </c>
      <c r="EJ294" t="s">
        <v>417</v>
      </c>
      <c r="EK294" t="s">
        <v>246</v>
      </c>
      <c r="EL294" t="s">
        <v>4747</v>
      </c>
      <c r="EM294" t="s">
        <v>2980</v>
      </c>
      <c r="EN294" t="s">
        <v>349</v>
      </c>
      <c r="EO294" t="s">
        <v>7361</v>
      </c>
      <c r="EP294" t="s">
        <v>7374</v>
      </c>
      <c r="EQ294" t="s">
        <v>7375</v>
      </c>
      <c r="ER294" t="s">
        <v>207</v>
      </c>
      <c r="ES294" t="s">
        <v>4688</v>
      </c>
      <c r="ET294" t="s">
        <v>1024</v>
      </c>
      <c r="EU294" t="s">
        <v>574</v>
      </c>
    </row>
    <row r="295" spans="1:158">
      <c r="A295" t="s">
        <v>5303</v>
      </c>
      <c r="B295" t="s">
        <v>507</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507</v>
      </c>
      <c r="DV295" t="s">
        <v>1626</v>
      </c>
      <c r="DW295" t="s">
        <v>246</v>
      </c>
      <c r="DX295" t="s">
        <v>948</v>
      </c>
      <c r="DY295" t="s">
        <v>209</v>
      </c>
      <c r="DZ295" t="s">
        <v>2694</v>
      </c>
      <c r="EA295" t="s">
        <v>7407</v>
      </c>
      <c r="EB295" t="s">
        <v>7408</v>
      </c>
      <c r="EC295" t="s">
        <v>1626</v>
      </c>
      <c r="ED295" t="s">
        <v>207</v>
      </c>
      <c r="EE295" t="s">
        <v>5004</v>
      </c>
      <c r="EF295" t="s">
        <v>2197</v>
      </c>
      <c r="EG295" t="s">
        <v>419</v>
      </c>
      <c r="EH295" t="s">
        <v>7409</v>
      </c>
      <c r="EI295" t="s">
        <v>211</v>
      </c>
      <c r="EJ295" t="s">
        <v>818</v>
      </c>
      <c r="EK295" t="s">
        <v>246</v>
      </c>
      <c r="EL295" t="s">
        <v>7410</v>
      </c>
      <c r="EM295" t="s">
        <v>1724</v>
      </c>
      <c r="EN295" t="s">
        <v>253</v>
      </c>
    </row>
    <row r="296" spans="1:158">
      <c r="A296" t="s">
        <v>1778</v>
      </c>
      <c r="B296" t="s">
        <v>159</v>
      </c>
      <c r="C296" t="s">
        <v>160</v>
      </c>
      <c r="D296" t="s">
        <v>1779</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507</v>
      </c>
      <c r="DV296" t="s">
        <v>1626</v>
      </c>
      <c r="DW296" t="s">
        <v>246</v>
      </c>
      <c r="DX296" t="s">
        <v>948</v>
      </c>
      <c r="DY296" t="s">
        <v>209</v>
      </c>
      <c r="DZ296" t="s">
        <v>2694</v>
      </c>
      <c r="EA296" t="s">
        <v>7407</v>
      </c>
      <c r="EB296" t="s">
        <v>7408</v>
      </c>
      <c r="EC296" t="s">
        <v>1626</v>
      </c>
      <c r="ED296" t="s">
        <v>207</v>
      </c>
      <c r="EE296" t="s">
        <v>5004</v>
      </c>
      <c r="EF296" t="s">
        <v>2197</v>
      </c>
      <c r="EG296" t="s">
        <v>419</v>
      </c>
      <c r="EH296" t="s">
        <v>7409</v>
      </c>
      <c r="EI296" t="s">
        <v>211</v>
      </c>
      <c r="EJ296" t="s">
        <v>818</v>
      </c>
      <c r="EK296" t="s">
        <v>246</v>
      </c>
      <c r="EL296" t="s">
        <v>7410</v>
      </c>
      <c r="EM296" t="s">
        <v>1724</v>
      </c>
      <c r="EN296" t="s">
        <v>253</v>
      </c>
    </row>
    <row r="297" spans="1:158">
      <c r="A297" t="s">
        <v>293</v>
      </c>
      <c r="B297" t="s">
        <v>211</v>
      </c>
      <c r="C297" t="s">
        <v>212</v>
      </c>
      <c r="D297" t="s">
        <v>294</v>
      </c>
      <c r="E297" t="s">
        <v>7411</v>
      </c>
      <c r="F297" t="s">
        <v>7412</v>
      </c>
      <c r="G297">
        <v>9161216285</v>
      </c>
      <c r="H297" t="s">
        <v>164</v>
      </c>
      <c r="I297" t="s">
        <v>7413</v>
      </c>
      <c r="J297" t="s">
        <v>217</v>
      </c>
      <c r="K297" t="s">
        <v>797</v>
      </c>
      <c r="L297" t="s">
        <v>7414</v>
      </c>
      <c r="M297" t="s">
        <v>7415</v>
      </c>
      <c r="N297" t="s">
        <v>170</v>
      </c>
      <c r="AI297" t="s">
        <v>7416</v>
      </c>
      <c r="AJ297" t="s">
        <v>7417</v>
      </c>
      <c r="AK297" t="s">
        <v>438</v>
      </c>
      <c r="AL297">
        <v>63</v>
      </c>
      <c r="AN297">
        <v>2007</v>
      </c>
      <c r="AO297" t="s">
        <v>174</v>
      </c>
      <c r="AP297" t="s">
        <v>7417</v>
      </c>
      <c r="AQ297" t="s">
        <v>7417</v>
      </c>
      <c r="AR297" t="s">
        <v>438</v>
      </c>
      <c r="AS297">
        <v>64</v>
      </c>
      <c r="AU297">
        <v>2009</v>
      </c>
      <c r="AV297" t="s">
        <v>170</v>
      </c>
      <c r="BC297" t="s">
        <v>174</v>
      </c>
      <c r="BD297" t="s">
        <v>7418</v>
      </c>
      <c r="BE297" t="s">
        <v>7419</v>
      </c>
      <c r="BF297" t="s">
        <v>442</v>
      </c>
      <c r="BG297">
        <v>52</v>
      </c>
      <c r="BI297">
        <v>2012</v>
      </c>
      <c r="BJ297">
        <v>19</v>
      </c>
      <c r="BK297" t="s">
        <v>443</v>
      </c>
      <c r="BL297">
        <v>53</v>
      </c>
      <c r="BM297" t="s">
        <v>442</v>
      </c>
      <c r="BN297" t="s">
        <v>174</v>
      </c>
      <c r="BO297" t="s">
        <v>7420</v>
      </c>
      <c r="BP297" t="s">
        <v>7420</v>
      </c>
      <c r="BQ297" t="s">
        <v>442</v>
      </c>
      <c r="BR297">
        <v>64</v>
      </c>
      <c r="BS297">
        <v>6.8</v>
      </c>
      <c r="BT297">
        <v>2014</v>
      </c>
      <c r="BU297">
        <v>31</v>
      </c>
      <c r="BV297" t="s">
        <v>446</v>
      </c>
      <c r="BW297">
        <v>53</v>
      </c>
      <c r="BX297" t="s">
        <v>442</v>
      </c>
      <c r="BY297" t="s">
        <v>170</v>
      </c>
      <c r="CF297" t="s">
        <v>174</v>
      </c>
      <c r="CG297" t="s">
        <v>442</v>
      </c>
      <c r="CH297" t="s">
        <v>7421</v>
      </c>
      <c r="CI297" t="s">
        <v>193</v>
      </c>
      <c r="CJ297">
        <v>2022</v>
      </c>
      <c r="CL297" t="s">
        <v>174</v>
      </c>
      <c r="CM297" t="s">
        <v>7422</v>
      </c>
      <c r="CN297" t="s">
        <v>170</v>
      </c>
      <c r="CP297" t="s">
        <v>721</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1591</v>
      </c>
      <c r="DT297" t="s">
        <v>7430</v>
      </c>
      <c r="DU297" t="s">
        <v>7431</v>
      </c>
      <c r="DV297" t="s">
        <v>537</v>
      </c>
      <c r="DW297" t="s">
        <v>246</v>
      </c>
      <c r="DX297" t="s">
        <v>644</v>
      </c>
      <c r="DY297" t="s">
        <v>1385</v>
      </c>
      <c r="DZ297" t="s">
        <v>942</v>
      </c>
      <c r="EA297" t="s">
        <v>7432</v>
      </c>
      <c r="EB297" t="s">
        <v>7433</v>
      </c>
      <c r="EC297" t="s">
        <v>2492</v>
      </c>
      <c r="ED297" t="s">
        <v>246</v>
      </c>
      <c r="EE297" t="s">
        <v>1029</v>
      </c>
      <c r="EF297" t="s">
        <v>941</v>
      </c>
      <c r="EG297" t="s">
        <v>574</v>
      </c>
    </row>
    <row r="298" spans="1:158">
      <c r="A298" t="s">
        <v>1347</v>
      </c>
      <c r="B298" t="s">
        <v>211</v>
      </c>
      <c r="C298" t="s">
        <v>267</v>
      </c>
      <c r="D298" t="s">
        <v>1348</v>
      </c>
      <c r="E298" t="s">
        <v>7434</v>
      </c>
      <c r="F298" t="s">
        <v>7435</v>
      </c>
      <c r="G298">
        <v>9860702321</v>
      </c>
      <c r="H298" t="s">
        <v>271</v>
      </c>
      <c r="I298" t="s">
        <v>7436</v>
      </c>
      <c r="J298" t="s">
        <v>166</v>
      </c>
      <c r="K298" t="s">
        <v>7437</v>
      </c>
      <c r="L298" t="s">
        <v>7438</v>
      </c>
      <c r="M298" t="s">
        <v>7439</v>
      </c>
      <c r="N298" t="s">
        <v>170</v>
      </c>
      <c r="AI298" t="s">
        <v>4634</v>
      </c>
      <c r="AJ298" t="s">
        <v>7440</v>
      </c>
      <c r="AK298" t="s">
        <v>378</v>
      </c>
      <c r="AL298">
        <v>71.99</v>
      </c>
      <c r="AN298">
        <v>2000</v>
      </c>
      <c r="AO298" t="s">
        <v>174</v>
      </c>
      <c r="AP298" t="s">
        <v>7441</v>
      </c>
      <c r="AQ298" t="s">
        <v>7442</v>
      </c>
      <c r="AR298" t="s">
        <v>438</v>
      </c>
      <c r="AS298">
        <v>61.99</v>
      </c>
      <c r="AU298">
        <v>2002</v>
      </c>
      <c r="AV298" t="s">
        <v>174</v>
      </c>
      <c r="AW298" t="s">
        <v>7443</v>
      </c>
      <c r="AX298" t="s">
        <v>7444</v>
      </c>
      <c r="AY298" t="s">
        <v>7445</v>
      </c>
      <c r="AZ298">
        <v>80</v>
      </c>
      <c r="BB298">
        <v>2025</v>
      </c>
      <c r="BC298" t="s">
        <v>174</v>
      </c>
      <c r="BD298" t="s">
        <v>1440</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2364</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818</v>
      </c>
      <c r="DW298" t="s">
        <v>207</v>
      </c>
      <c r="DX298" t="s">
        <v>418</v>
      </c>
      <c r="DY298" t="s">
        <v>209</v>
      </c>
      <c r="DZ298" t="s">
        <v>865</v>
      </c>
    </row>
    <row r="299" spans="1:158">
      <c r="A299" t="s">
        <v>1062</v>
      </c>
      <c r="B299" t="s">
        <v>507</v>
      </c>
      <c r="C299" t="s">
        <v>212</v>
      </c>
      <c r="D299" t="s">
        <v>213</v>
      </c>
      <c r="E299" t="s">
        <v>7464</v>
      </c>
      <c r="F299" t="s">
        <v>7465</v>
      </c>
      <c r="G299">
        <v>7042348398</v>
      </c>
      <c r="H299" t="s">
        <v>164</v>
      </c>
      <c r="I299" t="s">
        <v>7466</v>
      </c>
      <c r="J299" t="s">
        <v>166</v>
      </c>
      <c r="K299" t="s">
        <v>7467</v>
      </c>
      <c r="L299" t="s">
        <v>7468</v>
      </c>
      <c r="M299" t="s">
        <v>7469</v>
      </c>
      <c r="N299" t="s">
        <v>170</v>
      </c>
      <c r="AI299" t="s">
        <v>7470</v>
      </c>
      <c r="AJ299" t="s">
        <v>1929</v>
      </c>
      <c r="AK299" t="s">
        <v>7471</v>
      </c>
      <c r="AL299">
        <v>68.6</v>
      </c>
      <c r="AN299">
        <v>2002</v>
      </c>
      <c r="AO299" t="s">
        <v>174</v>
      </c>
      <c r="AP299" t="s">
        <v>7472</v>
      </c>
      <c r="AQ299" t="s">
        <v>1300</v>
      </c>
      <c r="AR299" t="s">
        <v>7473</v>
      </c>
      <c r="AS299">
        <v>64.6</v>
      </c>
      <c r="AU299">
        <v>2005</v>
      </c>
      <c r="AV299" t="s">
        <v>170</v>
      </c>
      <c r="BC299" t="s">
        <v>174</v>
      </c>
      <c r="BD299" t="s">
        <v>1300</v>
      </c>
      <c r="BE299" t="s">
        <v>1300</v>
      </c>
      <c r="BF299" t="s">
        <v>485</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6532</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335</v>
      </c>
      <c r="DT299" t="s">
        <v>7487</v>
      </c>
      <c r="DU299" t="s">
        <v>7488</v>
      </c>
      <c r="DV299" t="s">
        <v>7489</v>
      </c>
      <c r="DW299" t="s">
        <v>246</v>
      </c>
      <c r="DX299" t="s">
        <v>2025</v>
      </c>
      <c r="DY299" t="s">
        <v>209</v>
      </c>
      <c r="DZ299" t="s">
        <v>3098</v>
      </c>
      <c r="EA299" t="s">
        <v>7490</v>
      </c>
      <c r="EB299" t="s">
        <v>211</v>
      </c>
      <c r="EC299" t="s">
        <v>2283</v>
      </c>
      <c r="ED299" t="s">
        <v>246</v>
      </c>
      <c r="EE299" t="s">
        <v>2925</v>
      </c>
      <c r="EF299" t="s">
        <v>2522</v>
      </c>
      <c r="EG299" t="s">
        <v>1688</v>
      </c>
    </row>
    <row r="300" spans="1:158">
      <c r="A300" t="s">
        <v>1062</v>
      </c>
      <c r="B300" t="s">
        <v>507</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438</v>
      </c>
      <c r="AS300">
        <v>57.8</v>
      </c>
      <c r="AU300">
        <v>1994</v>
      </c>
      <c r="AV300" t="s">
        <v>170</v>
      </c>
      <c r="BC300" t="s">
        <v>174</v>
      </c>
      <c r="BD300" t="s">
        <v>7501</v>
      </c>
      <c r="BE300" t="s">
        <v>7502</v>
      </c>
      <c r="BF300" t="s">
        <v>485</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2122</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983</v>
      </c>
      <c r="DZ300" t="s">
        <v>1205</v>
      </c>
      <c r="EA300" t="s">
        <v>2122</v>
      </c>
      <c r="EB300" t="s">
        <v>7522</v>
      </c>
      <c r="EC300" t="s">
        <v>7523</v>
      </c>
      <c r="ED300" t="s">
        <v>246</v>
      </c>
      <c r="EE300" t="s">
        <v>5567</v>
      </c>
      <c r="EF300" t="s">
        <v>2318</v>
      </c>
      <c r="EG300" t="s">
        <v>1382</v>
      </c>
      <c r="EH300" t="s">
        <v>7524</v>
      </c>
      <c r="EI300" t="s">
        <v>211</v>
      </c>
      <c r="EJ300" t="s">
        <v>7523</v>
      </c>
      <c r="EK300" t="s">
        <v>246</v>
      </c>
      <c r="EL300" t="s">
        <v>3871</v>
      </c>
      <c r="EM300" t="s">
        <v>5187</v>
      </c>
      <c r="EN300" t="s">
        <v>355</v>
      </c>
      <c r="EO300" t="s">
        <v>7525</v>
      </c>
      <c r="EP300" t="s">
        <v>211</v>
      </c>
      <c r="EQ300" t="s">
        <v>7526</v>
      </c>
      <c r="ER300" t="s">
        <v>246</v>
      </c>
      <c r="ES300" t="s">
        <v>787</v>
      </c>
      <c r="ET300" t="s">
        <v>1021</v>
      </c>
      <c r="EU300" t="s">
        <v>821</v>
      </c>
      <c r="EV300" t="s">
        <v>7527</v>
      </c>
      <c r="EW300" t="s">
        <v>211</v>
      </c>
      <c r="EX300" t="s">
        <v>7528</v>
      </c>
      <c r="EY300" t="s">
        <v>246</v>
      </c>
      <c r="EZ300" t="s">
        <v>3257</v>
      </c>
      <c r="FA300" t="s">
        <v>792</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3700</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820</v>
      </c>
      <c r="DY301" t="s">
        <v>209</v>
      </c>
      <c r="DZ301" t="s">
        <v>344</v>
      </c>
    </row>
    <row r="302" spans="1:158">
      <c r="A302" t="s">
        <v>506</v>
      </c>
      <c r="B302" t="s">
        <v>507</v>
      </c>
      <c r="C302" t="s">
        <v>267</v>
      </c>
      <c r="D302" t="s">
        <v>508</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3975</v>
      </c>
      <c r="AS302">
        <v>77</v>
      </c>
      <c r="AU302">
        <v>1996</v>
      </c>
      <c r="AV302" t="s">
        <v>170</v>
      </c>
      <c r="BC302" t="s">
        <v>174</v>
      </c>
      <c r="BD302" t="s">
        <v>3883</v>
      </c>
      <c r="BE302" t="s">
        <v>5015</v>
      </c>
      <c r="BF302" t="s">
        <v>1667</v>
      </c>
      <c r="BG302">
        <v>60</v>
      </c>
      <c r="BI302">
        <v>2000</v>
      </c>
      <c r="BJ302">
        <v>19</v>
      </c>
      <c r="BK302" t="s">
        <v>3672</v>
      </c>
      <c r="BL302">
        <v>34</v>
      </c>
      <c r="BN302" t="s">
        <v>174</v>
      </c>
      <c r="BO302" t="s">
        <v>7563</v>
      </c>
      <c r="BP302" t="s">
        <v>7564</v>
      </c>
      <c r="BQ302" t="s">
        <v>7565</v>
      </c>
      <c r="BR302">
        <v>69</v>
      </c>
      <c r="BT302">
        <v>2009</v>
      </c>
      <c r="BU302">
        <v>3</v>
      </c>
      <c r="BW302">
        <v>23</v>
      </c>
      <c r="BY302" t="s">
        <v>174</v>
      </c>
      <c r="BZ302" t="s">
        <v>946</v>
      </c>
      <c r="CA302" t="s">
        <v>2891</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988</v>
      </c>
      <c r="DY302" t="s">
        <v>209</v>
      </c>
      <c r="DZ302" t="s">
        <v>7580</v>
      </c>
      <c r="EA302" t="s">
        <v>7581</v>
      </c>
      <c r="EB302" t="s">
        <v>211</v>
      </c>
      <c r="EC302" t="s">
        <v>1629</v>
      </c>
      <c r="ED302" t="s">
        <v>246</v>
      </c>
      <c r="EE302" t="s">
        <v>263</v>
      </c>
      <c r="EF302" t="s">
        <v>988</v>
      </c>
      <c r="EG302" t="s">
        <v>6451</v>
      </c>
      <c r="EH302" t="s">
        <v>7582</v>
      </c>
      <c r="EI302" t="s">
        <v>211</v>
      </c>
      <c r="EJ302" t="s">
        <v>1687</v>
      </c>
      <c r="EK302" t="s">
        <v>246</v>
      </c>
      <c r="EL302" t="s">
        <v>6806</v>
      </c>
      <c r="EM302" t="s">
        <v>263</v>
      </c>
      <c r="EN302" t="s">
        <v>906</v>
      </c>
      <c r="EO302" t="s">
        <v>7583</v>
      </c>
      <c r="EP302" t="s">
        <v>3786</v>
      </c>
      <c r="EQ302" t="s">
        <v>7584</v>
      </c>
      <c r="ER302" t="s">
        <v>207</v>
      </c>
      <c r="ES302" t="s">
        <v>6674</v>
      </c>
      <c r="ET302" t="s">
        <v>2206</v>
      </c>
      <c r="EU302" t="s">
        <v>906</v>
      </c>
      <c r="EV302" t="s">
        <v>7585</v>
      </c>
      <c r="EW302" t="s">
        <v>7077</v>
      </c>
      <c r="EX302" t="s">
        <v>1687</v>
      </c>
      <c r="EY302" t="s">
        <v>207</v>
      </c>
      <c r="EZ302" t="s">
        <v>7586</v>
      </c>
      <c r="FA302" t="s">
        <v>5424</v>
      </c>
      <c r="FB302" t="s">
        <v>1026</v>
      </c>
    </row>
    <row r="303" spans="1:158">
      <c r="A303" t="s">
        <v>1347</v>
      </c>
      <c r="B303" t="s">
        <v>211</v>
      </c>
      <c r="C303" t="s">
        <v>267</v>
      </c>
      <c r="D303" t="s">
        <v>1348</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807</v>
      </c>
      <c r="BL303">
        <v>17</v>
      </c>
      <c r="BN303" t="s">
        <v>174</v>
      </c>
      <c r="BO303" t="s">
        <v>7600</v>
      </c>
      <c r="BP303" t="s">
        <v>7601</v>
      </c>
      <c r="BQ303" t="s">
        <v>7602</v>
      </c>
      <c r="BR303">
        <v>65</v>
      </c>
      <c r="BT303">
        <v>2015</v>
      </c>
      <c r="BU303">
        <v>31</v>
      </c>
      <c r="BV303" t="s">
        <v>7603</v>
      </c>
      <c r="BW303">
        <v>17</v>
      </c>
      <c r="BY303" t="s">
        <v>170</v>
      </c>
      <c r="CF303" t="s">
        <v>174</v>
      </c>
      <c r="CG303" t="s">
        <v>1703</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7613</v>
      </c>
      <c r="DT303" t="s">
        <v>7614</v>
      </c>
      <c r="DU303" t="s">
        <v>7615</v>
      </c>
      <c r="DV303" t="s">
        <v>1687</v>
      </c>
      <c r="DW303" t="s">
        <v>207</v>
      </c>
      <c r="DX303" t="s">
        <v>7616</v>
      </c>
      <c r="DY303" t="s">
        <v>1197</v>
      </c>
      <c r="DZ303" t="s">
        <v>344</v>
      </c>
      <c r="EA303" t="s">
        <v>7617</v>
      </c>
      <c r="EB303" t="s">
        <v>7618</v>
      </c>
      <c r="EC303" t="s">
        <v>1687</v>
      </c>
      <c r="ED303" t="s">
        <v>207</v>
      </c>
      <c r="EE303" t="s">
        <v>3905</v>
      </c>
      <c r="EF303" t="s">
        <v>2206</v>
      </c>
      <c r="EG303" t="s">
        <v>248</v>
      </c>
      <c r="EH303" t="s">
        <v>7619</v>
      </c>
      <c r="EI303" t="s">
        <v>7620</v>
      </c>
      <c r="EJ303" t="s">
        <v>1687</v>
      </c>
      <c r="EK303" t="s">
        <v>207</v>
      </c>
      <c r="EL303" t="s">
        <v>2206</v>
      </c>
      <c r="EM303" t="s">
        <v>1021</v>
      </c>
      <c r="EN303" t="s">
        <v>574</v>
      </c>
      <c r="EO303" t="s">
        <v>7621</v>
      </c>
      <c r="EP303" t="s">
        <v>351</v>
      </c>
      <c r="EQ303" t="s">
        <v>7622</v>
      </c>
      <c r="ER303" t="s">
        <v>246</v>
      </c>
      <c r="ES303" t="s">
        <v>1135</v>
      </c>
      <c r="ET303" t="s">
        <v>983</v>
      </c>
      <c r="EU303" t="s">
        <v>7623</v>
      </c>
    </row>
    <row r="304" spans="1:158">
      <c r="A304" t="s">
        <v>586</v>
      </c>
      <c r="B304" t="s">
        <v>159</v>
      </c>
      <c r="C304" t="s">
        <v>267</v>
      </c>
      <c r="D304" t="s">
        <v>357</v>
      </c>
      <c r="E304" t="s">
        <v>7624</v>
      </c>
      <c r="F304" t="s">
        <v>7625</v>
      </c>
      <c r="G304">
        <v>8410333041</v>
      </c>
      <c r="H304" t="s">
        <v>164</v>
      </c>
      <c r="I304" t="s">
        <v>7626</v>
      </c>
      <c r="J304" t="s">
        <v>166</v>
      </c>
      <c r="K304" t="s">
        <v>762</v>
      </c>
      <c r="L304" t="s">
        <v>7627</v>
      </c>
      <c r="M304" t="s">
        <v>7628</v>
      </c>
      <c r="N304" t="s">
        <v>170</v>
      </c>
      <c r="AI304" t="s">
        <v>7629</v>
      </c>
      <c r="AJ304" t="s">
        <v>7630</v>
      </c>
      <c r="AK304" t="s">
        <v>7631</v>
      </c>
      <c r="AL304">
        <v>76.88</v>
      </c>
      <c r="AM304">
        <v>8.09</v>
      </c>
      <c r="AN304">
        <v>1988</v>
      </c>
      <c r="AO304" t="s">
        <v>174</v>
      </c>
      <c r="AP304" t="s">
        <v>7632</v>
      </c>
      <c r="AQ304" t="s">
        <v>7633</v>
      </c>
      <c r="AR304" t="s">
        <v>7634</v>
      </c>
      <c r="AS304">
        <v>62.88</v>
      </c>
      <c r="AT304">
        <v>6.18</v>
      </c>
      <c r="AU304">
        <v>1990</v>
      </c>
      <c r="AV304" t="s">
        <v>174</v>
      </c>
      <c r="AW304" t="s">
        <v>7635</v>
      </c>
      <c r="AX304" t="s">
        <v>7636</v>
      </c>
      <c r="AY304" t="s">
        <v>7637</v>
      </c>
      <c r="AZ304">
        <v>57</v>
      </c>
      <c r="BA304">
        <v>6</v>
      </c>
      <c r="BB304">
        <v>1996</v>
      </c>
      <c r="BC304" t="s">
        <v>174</v>
      </c>
      <c r="BD304" t="s">
        <v>2897</v>
      </c>
      <c r="BE304" t="s">
        <v>7638</v>
      </c>
      <c r="BF304" t="s">
        <v>1334</v>
      </c>
      <c r="BG304">
        <v>62.02</v>
      </c>
      <c r="BH304">
        <v>6.52</v>
      </c>
      <c r="BI304">
        <v>2000</v>
      </c>
      <c r="BJ304">
        <v>19</v>
      </c>
      <c r="BK304" t="s">
        <v>807</v>
      </c>
      <c r="BL304">
        <v>24</v>
      </c>
      <c r="BN304" t="s">
        <v>174</v>
      </c>
      <c r="BO304" t="s">
        <v>7639</v>
      </c>
      <c r="BP304" t="s">
        <v>7640</v>
      </c>
      <c r="BQ304" t="s">
        <v>1336</v>
      </c>
      <c r="BR304">
        <v>61.88</v>
      </c>
      <c r="BS304">
        <v>6.5</v>
      </c>
      <c r="BT304">
        <v>2004</v>
      </c>
      <c r="BU304">
        <v>31</v>
      </c>
      <c r="BV304" t="s">
        <v>810</v>
      </c>
      <c r="BW304">
        <v>53</v>
      </c>
      <c r="BX304" t="s">
        <v>1334</v>
      </c>
      <c r="BY304" t="s">
        <v>174</v>
      </c>
      <c r="BZ304" t="s">
        <v>7641</v>
      </c>
      <c r="CA304" t="s">
        <v>7642</v>
      </c>
      <c r="CB304" t="s">
        <v>7643</v>
      </c>
      <c r="CC304">
        <v>52</v>
      </c>
      <c r="CD304">
        <v>5.47</v>
      </c>
      <c r="CE304">
        <v>2016</v>
      </c>
      <c r="CF304" t="s">
        <v>174</v>
      </c>
      <c r="CG304" t="s">
        <v>7644</v>
      </c>
      <c r="CH304" t="s">
        <v>7645</v>
      </c>
      <c r="CI304" t="s">
        <v>193</v>
      </c>
      <c r="CJ304">
        <v>2011</v>
      </c>
      <c r="CL304" t="s">
        <v>174</v>
      </c>
      <c r="CM304" t="s">
        <v>7646</v>
      </c>
      <c r="CN304" t="s">
        <v>174</v>
      </c>
      <c r="CO304" t="s">
        <v>7647</v>
      </c>
      <c r="CP304" t="s">
        <v>721</v>
      </c>
      <c r="CQ304" t="s">
        <v>170</v>
      </c>
      <c r="CV304" t="s">
        <v>170</v>
      </c>
      <c r="CZ304" t="s">
        <v>170</v>
      </c>
      <c r="DB304" t="s">
        <v>7648</v>
      </c>
      <c r="DC304" t="s">
        <v>326</v>
      </c>
      <c r="DD304" t="s">
        <v>174</v>
      </c>
      <c r="DE304" t="s">
        <v>7649</v>
      </c>
      <c r="DF304" t="s">
        <v>170</v>
      </c>
      <c r="DL304" t="s">
        <v>170</v>
      </c>
      <c r="DN304" t="s">
        <v>170</v>
      </c>
      <c r="DP304" t="s">
        <v>7650</v>
      </c>
      <c r="DQ304" t="s">
        <v>202</v>
      </c>
      <c r="DR304" t="str">
        <f>HYPERLINK("https://nconnect.nicmar.ac.in/pdf/457_resume_1771687784.pdf/Y2FyZWVy","View Resume")</f>
        <v>0</v>
      </c>
      <c r="DS304" t="s">
        <v>7651</v>
      </c>
      <c r="DT304" t="s">
        <v>7652</v>
      </c>
      <c r="DU304" t="s">
        <v>7653</v>
      </c>
      <c r="DV304" t="s">
        <v>7654</v>
      </c>
      <c r="DW304" t="s">
        <v>207</v>
      </c>
      <c r="DX304" t="s">
        <v>7655</v>
      </c>
      <c r="DY304" t="s">
        <v>7410</v>
      </c>
      <c r="DZ304" t="s">
        <v>7651</v>
      </c>
    </row>
    <row r="305" spans="1:158">
      <c r="A305" t="s">
        <v>1062</v>
      </c>
      <c r="B305" t="s">
        <v>507</v>
      </c>
      <c r="C305" t="s">
        <v>212</v>
      </c>
      <c r="D305" t="s">
        <v>213</v>
      </c>
      <c r="E305" t="s">
        <v>7656</v>
      </c>
      <c r="F305" t="s">
        <v>7657</v>
      </c>
      <c r="G305">
        <v>9677355773</v>
      </c>
      <c r="H305" t="s">
        <v>164</v>
      </c>
      <c r="I305" t="s">
        <v>7658</v>
      </c>
      <c r="J305" t="s">
        <v>166</v>
      </c>
      <c r="K305" t="s">
        <v>1249</v>
      </c>
      <c r="L305" t="s">
        <v>7659</v>
      </c>
      <c r="M305" t="s">
        <v>7660</v>
      </c>
      <c r="N305" t="s">
        <v>170</v>
      </c>
      <c r="AI305" t="s">
        <v>7661</v>
      </c>
      <c r="AJ305" t="s">
        <v>7662</v>
      </c>
      <c r="AK305" t="s">
        <v>7663</v>
      </c>
      <c r="AL305">
        <v>83.02</v>
      </c>
      <c r="AN305">
        <v>2006</v>
      </c>
      <c r="AO305" t="s">
        <v>174</v>
      </c>
      <c r="AP305" t="s">
        <v>7664</v>
      </c>
      <c r="AQ305" t="s">
        <v>7662</v>
      </c>
      <c r="AR305" t="s">
        <v>7665</v>
      </c>
      <c r="AS305">
        <v>73.08</v>
      </c>
      <c r="AU305">
        <v>2008</v>
      </c>
      <c r="AV305" t="s">
        <v>170</v>
      </c>
      <c r="BC305" t="s">
        <v>174</v>
      </c>
      <c r="BD305" t="s">
        <v>1486</v>
      </c>
      <c r="BE305" t="s">
        <v>7666</v>
      </c>
      <c r="BF305" t="s">
        <v>550</v>
      </c>
      <c r="BG305">
        <v>75.4</v>
      </c>
      <c r="BH305">
        <v>7.54</v>
      </c>
      <c r="BI305">
        <v>2012</v>
      </c>
      <c r="BJ305">
        <v>1</v>
      </c>
      <c r="BL305">
        <v>9</v>
      </c>
      <c r="BN305" t="s">
        <v>174</v>
      </c>
      <c r="BO305" t="s">
        <v>7667</v>
      </c>
      <c r="BP305" t="s">
        <v>7668</v>
      </c>
      <c r="BQ305" t="s">
        <v>3087</v>
      </c>
      <c r="BR305">
        <v>89.2</v>
      </c>
      <c r="BS305">
        <v>8.92</v>
      </c>
      <c r="BT305">
        <v>2015</v>
      </c>
      <c r="BU305">
        <v>14</v>
      </c>
      <c r="BW305">
        <v>47</v>
      </c>
      <c r="BY305" t="s">
        <v>174</v>
      </c>
      <c r="BZ305" t="s">
        <v>7669</v>
      </c>
      <c r="CA305" t="s">
        <v>7670</v>
      </c>
      <c r="CB305" t="s">
        <v>7671</v>
      </c>
      <c r="CC305">
        <v>84.4</v>
      </c>
      <c r="CD305">
        <v>8.44</v>
      </c>
      <c r="CE305">
        <v>2026</v>
      </c>
      <c r="CF305" t="s">
        <v>174</v>
      </c>
      <c r="CG305" t="s">
        <v>7672</v>
      </c>
      <c r="CH305" t="s">
        <v>7673</v>
      </c>
      <c r="CI305" t="s">
        <v>193</v>
      </c>
      <c r="CJ305">
        <v>2023</v>
      </c>
      <c r="CL305" t="s">
        <v>174</v>
      </c>
      <c r="CM305" t="s">
        <v>7674</v>
      </c>
      <c r="CN305" t="s">
        <v>174</v>
      </c>
      <c r="CO305" t="s">
        <v>7675</v>
      </c>
      <c r="CP305" t="s">
        <v>7676</v>
      </c>
      <c r="CQ305" t="s">
        <v>174</v>
      </c>
      <c r="CR305">
        <v>5</v>
      </c>
      <c r="CS305">
        <v>3</v>
      </c>
      <c r="CT305">
        <v>7</v>
      </c>
      <c r="CU305" t="s">
        <v>7677</v>
      </c>
      <c r="CV305" t="s">
        <v>170</v>
      </c>
      <c r="CZ305" t="s">
        <v>170</v>
      </c>
      <c r="DB305" t="s">
        <v>7678</v>
      </c>
      <c r="DC305" t="s">
        <v>7679</v>
      </c>
      <c r="DD305" t="s">
        <v>174</v>
      </c>
      <c r="DE305" t="s">
        <v>7680</v>
      </c>
      <c r="DF305" t="s">
        <v>170</v>
      </c>
      <c r="DG305" t="s">
        <v>7681</v>
      </c>
      <c r="DI305" t="s">
        <v>7682</v>
      </c>
      <c r="DL305" t="s">
        <v>170</v>
      </c>
      <c r="DN305" t="s">
        <v>174</v>
      </c>
      <c r="DO305" t="s">
        <v>7683</v>
      </c>
      <c r="DP305" t="s">
        <v>7684</v>
      </c>
      <c r="DQ305" t="str">
        <f>HYPERLINK("https://nconnect.nicmar.ac.in/storage/profile/6999d15e07fa6.png","Download")</f>
        <v>0</v>
      </c>
      <c r="DR305" t="str">
        <f>HYPERLINK("https://nconnect.nicmar.ac.in/pdf/265_resume_1771688094.pdf/Y2FyZWVy","View Resume")</f>
        <v>0</v>
      </c>
      <c r="DS305" t="s">
        <v>7258</v>
      </c>
      <c r="DT305" t="s">
        <v>7685</v>
      </c>
      <c r="DU305" t="s">
        <v>1282</v>
      </c>
      <c r="DV305" t="s">
        <v>7686</v>
      </c>
      <c r="DW305" t="s">
        <v>246</v>
      </c>
      <c r="DX305" t="s">
        <v>905</v>
      </c>
      <c r="DY305" t="s">
        <v>209</v>
      </c>
      <c r="DZ305" t="s">
        <v>3195</v>
      </c>
      <c r="EA305" t="s">
        <v>7687</v>
      </c>
      <c r="EB305" t="s">
        <v>1282</v>
      </c>
      <c r="EC305" t="s">
        <v>1500</v>
      </c>
      <c r="ED305" t="s">
        <v>246</v>
      </c>
      <c r="EE305" t="s">
        <v>573</v>
      </c>
      <c r="EF305" t="s">
        <v>1462</v>
      </c>
      <c r="EG305" t="s">
        <v>1591</v>
      </c>
      <c r="EH305" t="s">
        <v>7688</v>
      </c>
      <c r="EI305" t="s">
        <v>1282</v>
      </c>
      <c r="EJ305" t="s">
        <v>7689</v>
      </c>
      <c r="EK305" t="s">
        <v>246</v>
      </c>
      <c r="EL305" t="s">
        <v>6638</v>
      </c>
      <c r="EM305" t="s">
        <v>1386</v>
      </c>
      <c r="EN305" t="s">
        <v>1497</v>
      </c>
      <c r="EO305" t="s">
        <v>7690</v>
      </c>
      <c r="EP305" t="s">
        <v>1282</v>
      </c>
      <c r="EQ305" t="s">
        <v>1500</v>
      </c>
      <c r="ER305" t="s">
        <v>246</v>
      </c>
      <c r="ES305" t="s">
        <v>1135</v>
      </c>
      <c r="ET305" t="s">
        <v>1587</v>
      </c>
      <c r="EU305" t="s">
        <v>945</v>
      </c>
    </row>
    <row r="306" spans="1:158">
      <c r="A306" t="s">
        <v>210</v>
      </c>
      <c r="B306" t="s">
        <v>211</v>
      </c>
      <c r="C306" t="s">
        <v>212</v>
      </c>
      <c r="D306" t="s">
        <v>213</v>
      </c>
      <c r="E306" t="s">
        <v>7656</v>
      </c>
      <c r="F306" t="s">
        <v>7657</v>
      </c>
      <c r="G306">
        <v>9677355773</v>
      </c>
      <c r="H306" t="s">
        <v>164</v>
      </c>
      <c r="I306" t="s">
        <v>7658</v>
      </c>
      <c r="J306" t="s">
        <v>166</v>
      </c>
      <c r="K306" t="s">
        <v>1249</v>
      </c>
      <c r="L306" t="s">
        <v>7659</v>
      </c>
      <c r="M306" t="s">
        <v>7660</v>
      </c>
      <c r="N306" t="s">
        <v>170</v>
      </c>
      <c r="AI306" t="s">
        <v>7661</v>
      </c>
      <c r="AJ306" t="s">
        <v>7662</v>
      </c>
      <c r="AK306" t="s">
        <v>7663</v>
      </c>
      <c r="AL306">
        <v>83.02</v>
      </c>
      <c r="AN306">
        <v>2006</v>
      </c>
      <c r="AO306" t="s">
        <v>174</v>
      </c>
      <c r="AP306" t="s">
        <v>7664</v>
      </c>
      <c r="AQ306" t="s">
        <v>7662</v>
      </c>
      <c r="AR306" t="s">
        <v>7665</v>
      </c>
      <c r="AS306">
        <v>73.08</v>
      </c>
      <c r="AU306">
        <v>2008</v>
      </c>
      <c r="AV306" t="s">
        <v>170</v>
      </c>
      <c r="BC306" t="s">
        <v>174</v>
      </c>
      <c r="BD306" t="s">
        <v>1486</v>
      </c>
      <c r="BE306" t="s">
        <v>7666</v>
      </c>
      <c r="BF306" t="s">
        <v>550</v>
      </c>
      <c r="BG306">
        <v>75.4</v>
      </c>
      <c r="BH306">
        <v>7.54</v>
      </c>
      <c r="BI306">
        <v>2012</v>
      </c>
      <c r="BJ306">
        <v>1</v>
      </c>
      <c r="BL306">
        <v>9</v>
      </c>
      <c r="BN306" t="s">
        <v>174</v>
      </c>
      <c r="BO306" t="s">
        <v>7667</v>
      </c>
      <c r="BP306" t="s">
        <v>7668</v>
      </c>
      <c r="BQ306" t="s">
        <v>3087</v>
      </c>
      <c r="BR306">
        <v>89.2</v>
      </c>
      <c r="BS306">
        <v>8.92</v>
      </c>
      <c r="BT306">
        <v>2015</v>
      </c>
      <c r="BU306">
        <v>14</v>
      </c>
      <c r="BW306">
        <v>47</v>
      </c>
      <c r="BY306" t="s">
        <v>174</v>
      </c>
      <c r="BZ306" t="s">
        <v>7669</v>
      </c>
      <c r="CA306" t="s">
        <v>7670</v>
      </c>
      <c r="CB306" t="s">
        <v>7671</v>
      </c>
      <c r="CC306">
        <v>84.4</v>
      </c>
      <c r="CD306">
        <v>8.44</v>
      </c>
      <c r="CE306">
        <v>2026</v>
      </c>
      <c r="CF306" t="s">
        <v>174</v>
      </c>
      <c r="CG306" t="s">
        <v>7672</v>
      </c>
      <c r="CH306" t="s">
        <v>7673</v>
      </c>
      <c r="CI306" t="s">
        <v>193</v>
      </c>
      <c r="CJ306">
        <v>2023</v>
      </c>
      <c r="CL306" t="s">
        <v>174</v>
      </c>
      <c r="CM306" t="s">
        <v>7674</v>
      </c>
      <c r="CN306" t="s">
        <v>174</v>
      </c>
      <c r="CO306" t="s">
        <v>7675</v>
      </c>
      <c r="CP306" t="s">
        <v>7676</v>
      </c>
      <c r="CQ306" t="s">
        <v>174</v>
      </c>
      <c r="CR306">
        <v>5</v>
      </c>
      <c r="CS306">
        <v>3</v>
      </c>
      <c r="CT306">
        <v>7</v>
      </c>
      <c r="CU306" t="s">
        <v>7677</v>
      </c>
      <c r="CV306" t="s">
        <v>170</v>
      </c>
      <c r="CZ306" t="s">
        <v>170</v>
      </c>
      <c r="DB306" t="s">
        <v>7678</v>
      </c>
      <c r="DC306" t="s">
        <v>7679</v>
      </c>
      <c r="DD306" t="s">
        <v>174</v>
      </c>
      <c r="DE306" t="s">
        <v>7680</v>
      </c>
      <c r="DF306" t="s">
        <v>170</v>
      </c>
      <c r="DG306" t="s">
        <v>7681</v>
      </c>
      <c r="DI306" t="s">
        <v>7682</v>
      </c>
      <c r="DL306" t="s">
        <v>170</v>
      </c>
      <c r="DN306" t="s">
        <v>174</v>
      </c>
      <c r="DO306" t="s">
        <v>7683</v>
      </c>
      <c r="DP306" t="s">
        <v>7691</v>
      </c>
      <c r="DQ306" t="str">
        <f>HYPERLINK("https://nconnect.nicmar.ac.in/storage/profile/6999d15e07fa6.png","Download")</f>
        <v>0</v>
      </c>
      <c r="DR306" t="str">
        <f>HYPERLINK("https://nconnect.nicmar.ac.in/pdf/265_resume_1771688094.pdf/Y2FyZWVy","View Resume")</f>
        <v>0</v>
      </c>
      <c r="DS306" t="s">
        <v>7258</v>
      </c>
      <c r="DT306" t="s">
        <v>7685</v>
      </c>
      <c r="DU306" t="s">
        <v>1282</v>
      </c>
      <c r="DV306" t="s">
        <v>7686</v>
      </c>
      <c r="DW306" t="s">
        <v>246</v>
      </c>
      <c r="DX306" t="s">
        <v>905</v>
      </c>
      <c r="DY306" t="s">
        <v>209</v>
      </c>
      <c r="DZ306" t="s">
        <v>3195</v>
      </c>
      <c r="EA306" t="s">
        <v>7687</v>
      </c>
      <c r="EB306" t="s">
        <v>1282</v>
      </c>
      <c r="EC306" t="s">
        <v>1500</v>
      </c>
      <c r="ED306" t="s">
        <v>246</v>
      </c>
      <c r="EE306" t="s">
        <v>573</v>
      </c>
      <c r="EF306" t="s">
        <v>1462</v>
      </c>
      <c r="EG306" t="s">
        <v>1591</v>
      </c>
      <c r="EH306" t="s">
        <v>7688</v>
      </c>
      <c r="EI306" t="s">
        <v>1282</v>
      </c>
      <c r="EJ306" t="s">
        <v>7689</v>
      </c>
      <c r="EK306" t="s">
        <v>246</v>
      </c>
      <c r="EL306" t="s">
        <v>6638</v>
      </c>
      <c r="EM306" t="s">
        <v>1386</v>
      </c>
      <c r="EN306" t="s">
        <v>1497</v>
      </c>
      <c r="EO306" t="s">
        <v>7690</v>
      </c>
      <c r="EP306" t="s">
        <v>1282</v>
      </c>
      <c r="EQ306" t="s">
        <v>1500</v>
      </c>
      <c r="ER306" t="s">
        <v>246</v>
      </c>
      <c r="ES306" t="s">
        <v>1135</v>
      </c>
      <c r="ET306" t="s">
        <v>1587</v>
      </c>
      <c r="EU306" t="s">
        <v>945</v>
      </c>
    </row>
    <row r="307" spans="1:158">
      <c r="A307" t="s">
        <v>793</v>
      </c>
      <c r="B307" t="s">
        <v>211</v>
      </c>
      <c r="C307" t="s">
        <v>267</v>
      </c>
      <c r="D307" t="s">
        <v>508</v>
      </c>
      <c r="E307" t="s">
        <v>7692</v>
      </c>
      <c r="F307" t="s">
        <v>7693</v>
      </c>
      <c r="G307">
        <v>9721352113</v>
      </c>
      <c r="H307" t="s">
        <v>271</v>
      </c>
      <c r="I307" t="s">
        <v>7694</v>
      </c>
      <c r="J307" t="s">
        <v>166</v>
      </c>
      <c r="K307" t="s">
        <v>797</v>
      </c>
      <c r="L307" t="s">
        <v>7695</v>
      </c>
      <c r="M307" t="s">
        <v>7696</v>
      </c>
      <c r="N307" t="s">
        <v>170</v>
      </c>
      <c r="AI307" t="s">
        <v>7697</v>
      </c>
      <c r="AJ307" t="s">
        <v>7698</v>
      </c>
      <c r="AK307" t="s">
        <v>1254</v>
      </c>
      <c r="AL307">
        <v>90</v>
      </c>
      <c r="AN307">
        <v>2007</v>
      </c>
      <c r="AO307" t="s">
        <v>174</v>
      </c>
      <c r="AP307" t="s">
        <v>7697</v>
      </c>
      <c r="AQ307" t="s">
        <v>7698</v>
      </c>
      <c r="AR307" t="s">
        <v>7699</v>
      </c>
      <c r="AS307">
        <v>73.3</v>
      </c>
      <c r="AU307">
        <v>2009</v>
      </c>
      <c r="AV307" t="s">
        <v>174</v>
      </c>
      <c r="AW307" t="s">
        <v>7700</v>
      </c>
      <c r="AX307" t="s">
        <v>7701</v>
      </c>
      <c r="AY307" t="s">
        <v>2073</v>
      </c>
      <c r="AZ307">
        <v>88.8</v>
      </c>
      <c r="BA307">
        <v>8.88</v>
      </c>
      <c r="BB307">
        <v>2014</v>
      </c>
      <c r="BC307" t="s">
        <v>174</v>
      </c>
      <c r="BD307" t="s">
        <v>7702</v>
      </c>
      <c r="BE307" t="s">
        <v>7703</v>
      </c>
      <c r="BF307" t="s">
        <v>1334</v>
      </c>
      <c r="BG307">
        <v>65.3</v>
      </c>
      <c r="BI307">
        <v>2012</v>
      </c>
      <c r="BJ307">
        <v>19</v>
      </c>
      <c r="BK307" t="s">
        <v>807</v>
      </c>
      <c r="BL307">
        <v>23</v>
      </c>
      <c r="BN307" t="s">
        <v>174</v>
      </c>
      <c r="BO307" t="s">
        <v>7704</v>
      </c>
      <c r="BP307" t="s">
        <v>7705</v>
      </c>
      <c r="BQ307" t="s">
        <v>527</v>
      </c>
      <c r="BR307">
        <v>70.3</v>
      </c>
      <c r="BT307">
        <v>2016</v>
      </c>
      <c r="BU307">
        <v>31</v>
      </c>
      <c r="BV307" t="s">
        <v>7706</v>
      </c>
      <c r="BW307">
        <v>23</v>
      </c>
      <c r="BY307" t="s">
        <v>170</v>
      </c>
      <c r="CF307" t="s">
        <v>174</v>
      </c>
      <c r="CG307" t="s">
        <v>7707</v>
      </c>
      <c r="CH307" t="s">
        <v>2446</v>
      </c>
      <c r="CI307" t="s">
        <v>193</v>
      </c>
      <c r="CJ307">
        <v>2023</v>
      </c>
      <c r="CL307" t="s">
        <v>174</v>
      </c>
      <c r="CN307" t="s">
        <v>170</v>
      </c>
      <c r="CP307" t="s">
        <v>6340</v>
      </c>
      <c r="CQ307" t="s">
        <v>174</v>
      </c>
      <c r="CR307">
        <v>5</v>
      </c>
      <c r="CS307">
        <v>1</v>
      </c>
      <c r="CT307">
        <v>1</v>
      </c>
      <c r="CU307" t="s">
        <v>7708</v>
      </c>
      <c r="CV307" t="s">
        <v>170</v>
      </c>
      <c r="CZ307" t="s">
        <v>170</v>
      </c>
      <c r="DB307" t="s">
        <v>7709</v>
      </c>
      <c r="DC307" t="s">
        <v>7710</v>
      </c>
      <c r="DD307" t="s">
        <v>170</v>
      </c>
      <c r="DF307" t="s">
        <v>170</v>
      </c>
      <c r="DL307" t="s">
        <v>174</v>
      </c>
      <c r="DM307" t="s">
        <v>7711</v>
      </c>
      <c r="DN307" t="s">
        <v>170</v>
      </c>
      <c r="DP307" t="s">
        <v>7691</v>
      </c>
      <c r="DQ307" t="str">
        <f>HYPERLINK("https://nconnect.nicmar.ac.in/storage/profile/6999d117e3701.png","Download")</f>
        <v>0</v>
      </c>
      <c r="DR307" t="str">
        <f>HYPERLINK("https://nconnect.nicmar.ac.in/pdf/461_resume_1771688566.pdf/Y2FyZWVy","View Resume")</f>
        <v>0</v>
      </c>
      <c r="DS307" t="s">
        <v>2244</v>
      </c>
      <c r="DT307" t="s">
        <v>415</v>
      </c>
      <c r="DU307" t="s">
        <v>211</v>
      </c>
      <c r="DV307" t="s">
        <v>417</v>
      </c>
      <c r="DW307" t="s">
        <v>246</v>
      </c>
      <c r="DX307" t="s">
        <v>1812</v>
      </c>
      <c r="DY307" t="s">
        <v>209</v>
      </c>
      <c r="DZ307" t="s">
        <v>4014</v>
      </c>
      <c r="EA307" t="s">
        <v>7712</v>
      </c>
      <c r="EB307" t="s">
        <v>211</v>
      </c>
      <c r="EC307" t="s">
        <v>5418</v>
      </c>
      <c r="ED307" t="s">
        <v>246</v>
      </c>
      <c r="EE307" t="s">
        <v>428</v>
      </c>
      <c r="EF307" t="s">
        <v>2955</v>
      </c>
      <c r="EG307" t="s">
        <v>460</v>
      </c>
      <c r="EH307" t="s">
        <v>7713</v>
      </c>
      <c r="EI307" t="s">
        <v>7714</v>
      </c>
      <c r="EJ307" t="s">
        <v>2340</v>
      </c>
      <c r="EK307" t="s">
        <v>207</v>
      </c>
      <c r="EL307" t="s">
        <v>3551</v>
      </c>
      <c r="EM307" t="s">
        <v>7410</v>
      </c>
      <c r="EN307" t="s">
        <v>460</v>
      </c>
    </row>
    <row r="308" spans="1:158">
      <c r="A308" t="s">
        <v>295</v>
      </c>
      <c r="B308" t="s">
        <v>211</v>
      </c>
      <c r="C308" t="s">
        <v>267</v>
      </c>
      <c r="D308" t="s">
        <v>296</v>
      </c>
      <c r="E308" t="s">
        <v>7715</v>
      </c>
      <c r="F308" t="s">
        <v>7716</v>
      </c>
      <c r="G308">
        <v>7841865844</v>
      </c>
      <c r="H308" t="s">
        <v>271</v>
      </c>
      <c r="I308" t="s">
        <v>7717</v>
      </c>
      <c r="J308" t="s">
        <v>166</v>
      </c>
      <c r="K308" t="s">
        <v>657</v>
      </c>
      <c r="L308" t="s">
        <v>7718</v>
      </c>
      <c r="M308" t="s">
        <v>7719</v>
      </c>
      <c r="N308" t="s">
        <v>170</v>
      </c>
      <c r="AI308" t="s">
        <v>7720</v>
      </c>
      <c r="AJ308" t="s">
        <v>7721</v>
      </c>
      <c r="AK308" t="s">
        <v>7722</v>
      </c>
      <c r="AL308">
        <v>86</v>
      </c>
      <c r="AM308">
        <v>8.6</v>
      </c>
      <c r="AN308">
        <v>2001</v>
      </c>
      <c r="AO308" t="s">
        <v>174</v>
      </c>
      <c r="AP308" t="s">
        <v>7720</v>
      </c>
      <c r="AQ308" t="s">
        <v>7721</v>
      </c>
      <c r="AR308" t="s">
        <v>1074</v>
      </c>
      <c r="AS308">
        <v>82</v>
      </c>
      <c r="AT308">
        <v>8.2</v>
      </c>
      <c r="AU308">
        <v>2003</v>
      </c>
      <c r="AV308" t="s">
        <v>170</v>
      </c>
      <c r="BC308" t="s">
        <v>174</v>
      </c>
      <c r="BD308" t="s">
        <v>7723</v>
      </c>
      <c r="BE308" t="s">
        <v>7724</v>
      </c>
      <c r="BF308" t="s">
        <v>7725</v>
      </c>
      <c r="BG308">
        <v>68</v>
      </c>
      <c r="BH308">
        <v>6.8</v>
      </c>
      <c r="BI308">
        <v>2006</v>
      </c>
      <c r="BJ308">
        <v>19</v>
      </c>
      <c r="BK308" t="s">
        <v>3147</v>
      </c>
      <c r="BL308">
        <v>11</v>
      </c>
      <c r="BN308" t="s">
        <v>174</v>
      </c>
      <c r="BO308" t="s">
        <v>7723</v>
      </c>
      <c r="BP308" t="s">
        <v>7726</v>
      </c>
      <c r="BQ308" t="s">
        <v>7727</v>
      </c>
      <c r="BR308">
        <v>67</v>
      </c>
      <c r="BS308">
        <v>6.7</v>
      </c>
      <c r="BT308">
        <v>2008</v>
      </c>
      <c r="BU308">
        <v>31</v>
      </c>
      <c r="BV308" t="s">
        <v>528</v>
      </c>
      <c r="BW308">
        <v>33</v>
      </c>
      <c r="BY308" t="s">
        <v>170</v>
      </c>
      <c r="CF308" t="s">
        <v>174</v>
      </c>
      <c r="CG308" t="s">
        <v>296</v>
      </c>
      <c r="CH308" t="s">
        <v>7728</v>
      </c>
      <c r="CI308" t="s">
        <v>193</v>
      </c>
      <c r="CJ308">
        <v>2025</v>
      </c>
      <c r="CL308" t="s">
        <v>174</v>
      </c>
      <c r="CN308" t="s">
        <v>170</v>
      </c>
      <c r="CP308" t="s">
        <v>7729</v>
      </c>
      <c r="CQ308" t="s">
        <v>174</v>
      </c>
      <c r="CR308">
        <v>2</v>
      </c>
      <c r="CS308">
        <v>1</v>
      </c>
      <c r="CT308">
        <v>1</v>
      </c>
      <c r="CU308" t="s">
        <v>7730</v>
      </c>
      <c r="CV308" t="s">
        <v>170</v>
      </c>
      <c r="CZ308" t="s">
        <v>170</v>
      </c>
      <c r="DB308" t="s">
        <v>7731</v>
      </c>
      <c r="DC308" t="s">
        <v>326</v>
      </c>
      <c r="DD308" t="s">
        <v>174</v>
      </c>
      <c r="DE308" t="s">
        <v>7732</v>
      </c>
      <c r="DF308" t="s">
        <v>170</v>
      </c>
      <c r="DL308" t="s">
        <v>174</v>
      </c>
      <c r="DM308" t="s">
        <v>7733</v>
      </c>
      <c r="DN308" t="s">
        <v>170</v>
      </c>
      <c r="DP308" t="s">
        <v>7734</v>
      </c>
      <c r="DQ308" t="s">
        <v>202</v>
      </c>
      <c r="DR308" t="str">
        <f>HYPERLINK("https://nconnect.nicmar.ac.in/pdf/466_resume_1771688996.pdf/Y2FyZWVy","View Resume")</f>
        <v>0</v>
      </c>
      <c r="DS308" t="s">
        <v>570</v>
      </c>
      <c r="DT308" t="s">
        <v>7735</v>
      </c>
      <c r="DU308" t="s">
        <v>7736</v>
      </c>
      <c r="DV308" t="s">
        <v>818</v>
      </c>
      <c r="DW308" t="s">
        <v>207</v>
      </c>
      <c r="DX308" t="s">
        <v>644</v>
      </c>
      <c r="DY308" t="s">
        <v>463</v>
      </c>
      <c r="DZ308" t="s">
        <v>570</v>
      </c>
    </row>
    <row r="309" spans="1:158">
      <c r="A309" t="s">
        <v>793</v>
      </c>
      <c r="B309" t="s">
        <v>211</v>
      </c>
      <c r="C309" t="s">
        <v>267</v>
      </c>
      <c r="D309" t="s">
        <v>508</v>
      </c>
      <c r="E309" t="s">
        <v>7737</v>
      </c>
      <c r="F309" t="s">
        <v>7738</v>
      </c>
      <c r="G309">
        <v>9967036969</v>
      </c>
      <c r="H309" t="s">
        <v>164</v>
      </c>
      <c r="I309" t="s">
        <v>7739</v>
      </c>
      <c r="J309" t="s">
        <v>166</v>
      </c>
      <c r="K309" t="s">
        <v>657</v>
      </c>
      <c r="L309" t="s">
        <v>7740</v>
      </c>
      <c r="M309" t="s">
        <v>7741</v>
      </c>
      <c r="N309" t="s">
        <v>170</v>
      </c>
      <c r="AI309" t="s">
        <v>7742</v>
      </c>
      <c r="AJ309" t="s">
        <v>2383</v>
      </c>
      <c r="AK309" t="s">
        <v>7743</v>
      </c>
      <c r="AL309">
        <v>77.06</v>
      </c>
      <c r="AM309">
        <v>0</v>
      </c>
      <c r="AN309">
        <v>1996</v>
      </c>
      <c r="AO309" t="s">
        <v>174</v>
      </c>
      <c r="AP309" t="s">
        <v>7744</v>
      </c>
      <c r="AQ309" t="s">
        <v>2383</v>
      </c>
      <c r="AR309" t="s">
        <v>7745</v>
      </c>
      <c r="AS309">
        <v>73</v>
      </c>
      <c r="AU309">
        <v>1998</v>
      </c>
      <c r="AV309" t="s">
        <v>170</v>
      </c>
      <c r="BC309" t="s">
        <v>174</v>
      </c>
      <c r="BD309" t="s">
        <v>4637</v>
      </c>
      <c r="BE309" t="s">
        <v>7746</v>
      </c>
      <c r="BF309" t="s">
        <v>7747</v>
      </c>
      <c r="BG309">
        <v>56.68</v>
      </c>
      <c r="BI309">
        <v>2003</v>
      </c>
      <c r="BJ309">
        <v>19</v>
      </c>
      <c r="BK309" t="s">
        <v>7748</v>
      </c>
      <c r="BL309">
        <v>11</v>
      </c>
      <c r="BN309" t="s">
        <v>174</v>
      </c>
      <c r="BO309" t="s">
        <v>4637</v>
      </c>
      <c r="BP309" t="s">
        <v>7749</v>
      </c>
      <c r="BQ309" t="s">
        <v>7750</v>
      </c>
      <c r="BR309">
        <v>60</v>
      </c>
      <c r="BT309">
        <v>2008</v>
      </c>
      <c r="BU309">
        <v>31</v>
      </c>
      <c r="BV309" t="s">
        <v>7751</v>
      </c>
      <c r="BW309">
        <v>23</v>
      </c>
      <c r="BY309" t="s">
        <v>170</v>
      </c>
      <c r="CF309" t="s">
        <v>174</v>
      </c>
      <c r="CG309" t="s">
        <v>527</v>
      </c>
      <c r="CH309" t="s">
        <v>7752</v>
      </c>
      <c r="CI309" t="s">
        <v>373</v>
      </c>
      <c r="CK309" t="s">
        <v>174</v>
      </c>
      <c r="CL309" t="s">
        <v>174</v>
      </c>
      <c r="CM309" t="s">
        <v>7753</v>
      </c>
      <c r="CN309" t="s">
        <v>174</v>
      </c>
      <c r="CO309" t="s">
        <v>7754</v>
      </c>
      <c r="CP309" t="s">
        <v>7755</v>
      </c>
      <c r="CQ309" t="s">
        <v>174</v>
      </c>
      <c r="CR309">
        <v>2</v>
      </c>
      <c r="CS309">
        <v>0</v>
      </c>
      <c r="CU309" t="s">
        <v>7756</v>
      </c>
      <c r="CV309" t="s">
        <v>170</v>
      </c>
      <c r="CZ309" t="s">
        <v>170</v>
      </c>
      <c r="DB309" t="s">
        <v>7757</v>
      </c>
      <c r="DC309" t="s">
        <v>7758</v>
      </c>
      <c r="DD309" t="s">
        <v>174</v>
      </c>
      <c r="DE309" t="s">
        <v>7759</v>
      </c>
      <c r="DF309" t="s">
        <v>174</v>
      </c>
      <c r="DG309" t="s">
        <v>7760</v>
      </c>
      <c r="DH309">
        <v>0</v>
      </c>
      <c r="DI309">
        <v>0</v>
      </c>
      <c r="DJ309" t="s">
        <v>378</v>
      </c>
      <c r="DK309">
        <v>0</v>
      </c>
      <c r="DL309" t="s">
        <v>170</v>
      </c>
      <c r="DN309" t="s">
        <v>170</v>
      </c>
      <c r="DP309" t="s">
        <v>7761</v>
      </c>
      <c r="DQ309" t="s">
        <v>202</v>
      </c>
      <c r="DR309" t="str">
        <f>HYPERLINK("https://nconnect.nicmar.ac.in/pdf/460_resume_1771689439.pdf/Y2FyZWVy","View Resume")</f>
        <v>0</v>
      </c>
      <c r="DS309" t="s">
        <v>7762</v>
      </c>
      <c r="DT309" t="s">
        <v>7763</v>
      </c>
      <c r="DU309" t="s">
        <v>211</v>
      </c>
      <c r="DV309" t="s">
        <v>333</v>
      </c>
      <c r="DW309" t="s">
        <v>246</v>
      </c>
      <c r="DX309" t="s">
        <v>5932</v>
      </c>
      <c r="DY309" t="s">
        <v>209</v>
      </c>
      <c r="DZ309" t="s">
        <v>7764</v>
      </c>
      <c r="EA309" t="s">
        <v>7765</v>
      </c>
      <c r="EB309" t="s">
        <v>211</v>
      </c>
      <c r="EC309" t="s">
        <v>333</v>
      </c>
      <c r="ED309" t="s">
        <v>246</v>
      </c>
      <c r="EE309" t="s">
        <v>264</v>
      </c>
      <c r="EF309" t="s">
        <v>2925</v>
      </c>
      <c r="EG309" t="s">
        <v>4211</v>
      </c>
      <c r="EH309" t="s">
        <v>7766</v>
      </c>
      <c r="EI309" t="s">
        <v>211</v>
      </c>
      <c r="EJ309" t="s">
        <v>333</v>
      </c>
      <c r="EK309" t="s">
        <v>246</v>
      </c>
      <c r="EL309" t="s">
        <v>2202</v>
      </c>
      <c r="EM309" t="s">
        <v>5507</v>
      </c>
      <c r="EN309" t="s">
        <v>989</v>
      </c>
      <c r="EO309" t="s">
        <v>7767</v>
      </c>
      <c r="EP309" t="s">
        <v>351</v>
      </c>
      <c r="EQ309" t="s">
        <v>333</v>
      </c>
      <c r="ER309" t="s">
        <v>246</v>
      </c>
      <c r="ES309" t="s">
        <v>1197</v>
      </c>
      <c r="ET309" t="s">
        <v>5510</v>
      </c>
      <c r="EU309" t="s">
        <v>3195</v>
      </c>
    </row>
    <row r="310" spans="1:158">
      <c r="A310" t="s">
        <v>793</v>
      </c>
      <c r="B310" t="s">
        <v>211</v>
      </c>
      <c r="C310" t="s">
        <v>267</v>
      </c>
      <c r="D310" t="s">
        <v>508</v>
      </c>
      <c r="E310" t="s">
        <v>7695</v>
      </c>
      <c r="F310" t="s">
        <v>7768</v>
      </c>
      <c r="G310">
        <v>8377955094</v>
      </c>
      <c r="H310" t="s">
        <v>164</v>
      </c>
      <c r="I310" t="s">
        <v>7769</v>
      </c>
      <c r="J310" t="s">
        <v>166</v>
      </c>
      <c r="K310" t="s">
        <v>797</v>
      </c>
      <c r="L310" t="s">
        <v>7770</v>
      </c>
      <c r="M310" t="s">
        <v>7771</v>
      </c>
      <c r="N310" t="s">
        <v>170</v>
      </c>
      <c r="AI310" t="s">
        <v>7772</v>
      </c>
      <c r="AJ310" t="s">
        <v>7773</v>
      </c>
      <c r="AK310" t="s">
        <v>1254</v>
      </c>
      <c r="AL310">
        <v>70</v>
      </c>
      <c r="AN310">
        <v>2005</v>
      </c>
      <c r="AO310" t="s">
        <v>174</v>
      </c>
      <c r="AP310" t="s">
        <v>7774</v>
      </c>
      <c r="AQ310" t="s">
        <v>7775</v>
      </c>
      <c r="AR310" t="s">
        <v>7776</v>
      </c>
      <c r="AS310">
        <v>67</v>
      </c>
      <c r="AU310">
        <v>2008</v>
      </c>
      <c r="AV310" t="s">
        <v>174</v>
      </c>
      <c r="AW310" t="s">
        <v>1041</v>
      </c>
      <c r="AX310" t="s">
        <v>7777</v>
      </c>
      <c r="AY310" t="s">
        <v>527</v>
      </c>
      <c r="AZ310">
        <v>91.7</v>
      </c>
      <c r="BB310">
        <v>2014</v>
      </c>
      <c r="BC310" t="s">
        <v>174</v>
      </c>
      <c r="BD310" t="s">
        <v>7778</v>
      </c>
      <c r="BE310" t="s">
        <v>7779</v>
      </c>
      <c r="BF310" t="s">
        <v>7727</v>
      </c>
      <c r="BG310">
        <v>75.57</v>
      </c>
      <c r="BI310">
        <v>2012</v>
      </c>
      <c r="BJ310">
        <v>19</v>
      </c>
      <c r="BK310" t="s">
        <v>3767</v>
      </c>
      <c r="BL310">
        <v>23</v>
      </c>
      <c r="BN310" t="s">
        <v>174</v>
      </c>
      <c r="BO310" t="s">
        <v>7780</v>
      </c>
      <c r="BP310" t="s">
        <v>7781</v>
      </c>
      <c r="BQ310" t="s">
        <v>1184</v>
      </c>
      <c r="BR310">
        <v>68.1</v>
      </c>
      <c r="BT310">
        <v>2016</v>
      </c>
      <c r="BU310">
        <v>31</v>
      </c>
      <c r="BV310" t="s">
        <v>528</v>
      </c>
      <c r="BW310">
        <v>33</v>
      </c>
      <c r="BY310" t="s">
        <v>170</v>
      </c>
      <c r="CF310" t="s">
        <v>174</v>
      </c>
      <c r="CG310" t="s">
        <v>2073</v>
      </c>
      <c r="CH310" t="s">
        <v>7782</v>
      </c>
      <c r="CI310" t="s">
        <v>193</v>
      </c>
      <c r="CJ310">
        <v>2023</v>
      </c>
      <c r="CL310" t="s">
        <v>174</v>
      </c>
      <c r="CM310" t="s">
        <v>7783</v>
      </c>
      <c r="CN310" t="s">
        <v>174</v>
      </c>
      <c r="CO310" t="s">
        <v>7784</v>
      </c>
      <c r="CP310" t="s">
        <v>408</v>
      </c>
      <c r="CQ310" t="s">
        <v>174</v>
      </c>
      <c r="CR310" t="s">
        <v>7785</v>
      </c>
      <c r="CS310" t="s">
        <v>7786</v>
      </c>
      <c r="CU310" t="s">
        <v>7787</v>
      </c>
      <c r="CV310" t="s">
        <v>170</v>
      </c>
      <c r="CZ310" t="s">
        <v>170</v>
      </c>
      <c r="DB310" t="s">
        <v>7788</v>
      </c>
      <c r="DC310" t="s">
        <v>781</v>
      </c>
      <c r="DD310" t="s">
        <v>174</v>
      </c>
      <c r="DE310" t="s">
        <v>7789</v>
      </c>
      <c r="DF310" t="s">
        <v>170</v>
      </c>
      <c r="DL310" t="s">
        <v>174</v>
      </c>
      <c r="DM310" t="s">
        <v>7790</v>
      </c>
      <c r="DN310" t="s">
        <v>170</v>
      </c>
      <c r="DP310" t="s">
        <v>7791</v>
      </c>
      <c r="DQ310" t="str">
        <f>HYPERLINK("https://nconnect.nicmar.ac.in/storage/profile/6999d84e57ab1.png","Download")</f>
        <v>0</v>
      </c>
      <c r="DR310" t="str">
        <f>HYPERLINK("https://nconnect.nicmar.ac.in/pdf/464_resume_1771689997.pdf/Y2FyZWVy","View Resume")</f>
        <v>0</v>
      </c>
      <c r="DS310" t="s">
        <v>2136</v>
      </c>
      <c r="DT310" t="s">
        <v>7792</v>
      </c>
      <c r="DU310" t="s">
        <v>211</v>
      </c>
      <c r="DV310" t="s">
        <v>417</v>
      </c>
      <c r="DW310" t="s">
        <v>246</v>
      </c>
      <c r="DX310" t="s">
        <v>1812</v>
      </c>
      <c r="DY310" t="s">
        <v>209</v>
      </c>
      <c r="DZ310" t="s">
        <v>4014</v>
      </c>
      <c r="EA310" t="s">
        <v>7793</v>
      </c>
      <c r="EB310" t="s">
        <v>211</v>
      </c>
      <c r="EC310" t="s">
        <v>7794</v>
      </c>
      <c r="ED310" t="s">
        <v>246</v>
      </c>
      <c r="EE310" t="s">
        <v>1391</v>
      </c>
      <c r="EF310" t="s">
        <v>2980</v>
      </c>
      <c r="EG310" t="s">
        <v>821</v>
      </c>
      <c r="EH310" t="s">
        <v>7795</v>
      </c>
      <c r="EI310" t="s">
        <v>211</v>
      </c>
      <c r="EJ310" t="s">
        <v>2036</v>
      </c>
      <c r="EK310" t="s">
        <v>246</v>
      </c>
      <c r="EL310" t="s">
        <v>428</v>
      </c>
      <c r="EM310" t="s">
        <v>1391</v>
      </c>
      <c r="EN310" t="s">
        <v>265</v>
      </c>
      <c r="EO310" t="s">
        <v>7796</v>
      </c>
      <c r="EP310" t="s">
        <v>7797</v>
      </c>
      <c r="EQ310" t="s">
        <v>2036</v>
      </c>
      <c r="ER310" t="s">
        <v>207</v>
      </c>
      <c r="ES310" t="s">
        <v>2025</v>
      </c>
      <c r="ET310" t="s">
        <v>573</v>
      </c>
      <c r="EU310" t="s">
        <v>945</v>
      </c>
    </row>
    <row r="311" spans="1:158">
      <c r="A311" t="s">
        <v>293</v>
      </c>
      <c r="B311" t="s">
        <v>211</v>
      </c>
      <c r="C311" t="s">
        <v>212</v>
      </c>
      <c r="D311" t="s">
        <v>294</v>
      </c>
      <c r="E311" t="s">
        <v>7798</v>
      </c>
      <c r="F311" t="s">
        <v>7799</v>
      </c>
      <c r="G311">
        <v>8053710960</v>
      </c>
      <c r="H311" t="s">
        <v>164</v>
      </c>
      <c r="I311" t="s">
        <v>7800</v>
      </c>
      <c r="J311" t="s">
        <v>166</v>
      </c>
      <c r="K311" t="s">
        <v>797</v>
      </c>
      <c r="L311" t="s">
        <v>7801</v>
      </c>
      <c r="M311" t="s">
        <v>7802</v>
      </c>
      <c r="N311" t="s">
        <v>170</v>
      </c>
      <c r="AI311" t="s">
        <v>7803</v>
      </c>
      <c r="AJ311" t="s">
        <v>7804</v>
      </c>
      <c r="AK311" t="s">
        <v>7805</v>
      </c>
      <c r="AL311">
        <v>75.24</v>
      </c>
      <c r="AN311">
        <v>2009</v>
      </c>
      <c r="AO311" t="s">
        <v>174</v>
      </c>
      <c r="AP311" t="s">
        <v>7806</v>
      </c>
      <c r="AQ311" t="s">
        <v>7804</v>
      </c>
      <c r="AR311" t="s">
        <v>7807</v>
      </c>
      <c r="AS311">
        <v>69.24</v>
      </c>
      <c r="AU311">
        <v>2012</v>
      </c>
      <c r="AV311" t="s">
        <v>170</v>
      </c>
      <c r="BC311" t="s">
        <v>174</v>
      </c>
      <c r="BD311" t="s">
        <v>7808</v>
      </c>
      <c r="BE311" t="s">
        <v>7809</v>
      </c>
      <c r="BF311" t="s">
        <v>2384</v>
      </c>
      <c r="BG311">
        <v>65.24</v>
      </c>
      <c r="BI311">
        <v>2015</v>
      </c>
      <c r="BJ311">
        <v>19</v>
      </c>
      <c r="BL311">
        <v>53</v>
      </c>
      <c r="BN311" t="s">
        <v>174</v>
      </c>
      <c r="BO311" t="s">
        <v>7810</v>
      </c>
      <c r="BP311" t="s">
        <v>7810</v>
      </c>
      <c r="BQ311" t="s">
        <v>6562</v>
      </c>
      <c r="BR311">
        <v>59.24</v>
      </c>
      <c r="BT311">
        <v>2017</v>
      </c>
      <c r="BU311">
        <v>31</v>
      </c>
      <c r="BW311">
        <v>53</v>
      </c>
      <c r="BY311" t="s">
        <v>174</v>
      </c>
      <c r="BZ311" t="s">
        <v>7811</v>
      </c>
      <c r="CA311" t="s">
        <v>7812</v>
      </c>
      <c r="CB311" t="s">
        <v>6562</v>
      </c>
      <c r="CC311">
        <v>100</v>
      </c>
      <c r="CE311">
        <v>2024</v>
      </c>
      <c r="CF311" t="s">
        <v>174</v>
      </c>
      <c r="CG311" t="s">
        <v>6562</v>
      </c>
      <c r="CH311" t="s">
        <v>1739</v>
      </c>
      <c r="CI311" t="s">
        <v>193</v>
      </c>
      <c r="CJ311">
        <v>2022</v>
      </c>
      <c r="CL311" t="s">
        <v>174</v>
      </c>
      <c r="CM311" t="s">
        <v>7813</v>
      </c>
      <c r="CN311" t="s">
        <v>174</v>
      </c>
      <c r="CO311" t="s">
        <v>7814</v>
      </c>
      <c r="CP311" t="s">
        <v>721</v>
      </c>
      <c r="CQ311" t="s">
        <v>174</v>
      </c>
      <c r="CR311" t="s">
        <v>7815</v>
      </c>
      <c r="CS311" t="s">
        <v>7816</v>
      </c>
      <c r="CT311">
        <v>14</v>
      </c>
      <c r="CU311" t="s">
        <v>7817</v>
      </c>
      <c r="CV311" t="s">
        <v>170</v>
      </c>
      <c r="CZ311" t="s">
        <v>174</v>
      </c>
      <c r="DA311" t="s">
        <v>7818</v>
      </c>
      <c r="DB311" t="s">
        <v>7819</v>
      </c>
      <c r="DC311" t="s">
        <v>7820</v>
      </c>
      <c r="DD311" t="s">
        <v>174</v>
      </c>
      <c r="DE311" t="s">
        <v>7821</v>
      </c>
      <c r="DF311" t="s">
        <v>174</v>
      </c>
      <c r="DG311" t="s">
        <v>7822</v>
      </c>
      <c r="DH311" t="s">
        <v>7823</v>
      </c>
      <c r="DI311" t="s">
        <v>4302</v>
      </c>
      <c r="DJ311" t="s">
        <v>174</v>
      </c>
      <c r="DK311">
        <v>10</v>
      </c>
      <c r="DL311" t="s">
        <v>174</v>
      </c>
      <c r="DM311" t="s">
        <v>7824</v>
      </c>
      <c r="DN311" t="s">
        <v>174</v>
      </c>
      <c r="DO311" t="s">
        <v>7825</v>
      </c>
      <c r="DP311" t="s">
        <v>7826</v>
      </c>
      <c r="DQ311" t="s">
        <v>202</v>
      </c>
      <c r="DR311" t="str">
        <f>HYPERLINK("https://nconnect.nicmar.ac.in/pdf/467_resume_1771692138.pdf/Y2FyZWVy","View Resume")</f>
        <v>0</v>
      </c>
      <c r="DS311" t="s">
        <v>2429</v>
      </c>
      <c r="DT311" t="s">
        <v>461</v>
      </c>
      <c r="DU311" t="s">
        <v>211</v>
      </c>
      <c r="DV311" t="s">
        <v>462</v>
      </c>
      <c r="DW311" t="s">
        <v>246</v>
      </c>
      <c r="DX311" t="s">
        <v>994</v>
      </c>
      <c r="DY311" t="s">
        <v>209</v>
      </c>
      <c r="DZ311" t="s">
        <v>1026</v>
      </c>
      <c r="EA311" t="s">
        <v>1739</v>
      </c>
      <c r="EB311" t="s">
        <v>211</v>
      </c>
      <c r="EC311" t="s">
        <v>7827</v>
      </c>
      <c r="ED311" t="s">
        <v>246</v>
      </c>
      <c r="EE311" t="s">
        <v>904</v>
      </c>
      <c r="EF311" t="s">
        <v>994</v>
      </c>
      <c r="EG311" t="s">
        <v>419</v>
      </c>
      <c r="EH311" t="s">
        <v>7828</v>
      </c>
      <c r="EI311" t="s">
        <v>211</v>
      </c>
      <c r="EJ311" t="s">
        <v>7829</v>
      </c>
      <c r="EK311" t="s">
        <v>246</v>
      </c>
      <c r="EL311" t="s">
        <v>573</v>
      </c>
      <c r="EM311" t="s">
        <v>383</v>
      </c>
      <c r="EN311" t="s">
        <v>3195</v>
      </c>
    </row>
    <row r="312" spans="1:158">
      <c r="A312" t="s">
        <v>293</v>
      </c>
      <c r="B312" t="s">
        <v>211</v>
      </c>
      <c r="C312" t="s">
        <v>212</v>
      </c>
      <c r="D312" t="s">
        <v>294</v>
      </c>
      <c r="E312" t="s">
        <v>7830</v>
      </c>
      <c r="F312" t="s">
        <v>7831</v>
      </c>
      <c r="G312">
        <v>9641054306</v>
      </c>
      <c r="H312" t="s">
        <v>164</v>
      </c>
      <c r="I312" t="s">
        <v>7832</v>
      </c>
      <c r="J312" t="s">
        <v>166</v>
      </c>
      <c r="K312" t="s">
        <v>388</v>
      </c>
      <c r="L312" t="s">
        <v>7833</v>
      </c>
      <c r="M312" t="s">
        <v>7834</v>
      </c>
      <c r="N312" t="s">
        <v>170</v>
      </c>
      <c r="AI312" t="s">
        <v>7835</v>
      </c>
      <c r="AJ312" t="s">
        <v>7836</v>
      </c>
      <c r="AK312" t="s">
        <v>7837</v>
      </c>
      <c r="AL312">
        <v>70.25</v>
      </c>
      <c r="AN312">
        <v>2006</v>
      </c>
      <c r="AO312" t="s">
        <v>174</v>
      </c>
      <c r="AP312" t="s">
        <v>7838</v>
      </c>
      <c r="AQ312" t="s">
        <v>7839</v>
      </c>
      <c r="AR312" t="s">
        <v>7840</v>
      </c>
      <c r="AS312">
        <v>68.8</v>
      </c>
      <c r="AU312">
        <v>2008</v>
      </c>
      <c r="AV312" t="s">
        <v>170</v>
      </c>
      <c r="AW312" t="s">
        <v>7841</v>
      </c>
      <c r="AX312" t="s">
        <v>7842</v>
      </c>
      <c r="AY312" t="s">
        <v>442</v>
      </c>
      <c r="AZ312">
        <v>60.25</v>
      </c>
      <c r="BB312">
        <v>2012</v>
      </c>
      <c r="BC312" t="s">
        <v>174</v>
      </c>
      <c r="BD312" t="s">
        <v>7843</v>
      </c>
      <c r="BE312" t="s">
        <v>7844</v>
      </c>
      <c r="BF312" t="s">
        <v>3314</v>
      </c>
      <c r="BG312">
        <v>60.25</v>
      </c>
      <c r="BI312">
        <v>2012</v>
      </c>
      <c r="BJ312">
        <v>19</v>
      </c>
      <c r="BK312" t="s">
        <v>7845</v>
      </c>
      <c r="BL312">
        <v>53</v>
      </c>
      <c r="BM312" t="s">
        <v>442</v>
      </c>
      <c r="BN312" t="s">
        <v>174</v>
      </c>
      <c r="BO312" t="s">
        <v>7846</v>
      </c>
      <c r="BP312" t="s">
        <v>7847</v>
      </c>
      <c r="BQ312" t="s">
        <v>442</v>
      </c>
      <c r="BR312">
        <v>85.3</v>
      </c>
      <c r="BS312">
        <v>8.53</v>
      </c>
      <c r="BT312">
        <v>2014</v>
      </c>
      <c r="BU312">
        <v>31</v>
      </c>
      <c r="BV312" t="s">
        <v>7848</v>
      </c>
      <c r="BW312">
        <v>53</v>
      </c>
      <c r="BX312" t="s">
        <v>6562</v>
      </c>
      <c r="BY312" t="s">
        <v>170</v>
      </c>
      <c r="CF312" t="s">
        <v>174</v>
      </c>
      <c r="CG312" t="s">
        <v>6562</v>
      </c>
      <c r="CH312" t="s">
        <v>7849</v>
      </c>
      <c r="CI312" t="s">
        <v>193</v>
      </c>
      <c r="CJ312">
        <v>2021</v>
      </c>
      <c r="CL312" t="s">
        <v>170</v>
      </c>
      <c r="CN312" t="s">
        <v>174</v>
      </c>
      <c r="CO312" t="s">
        <v>7850</v>
      </c>
      <c r="CP312" t="s">
        <v>7837</v>
      </c>
      <c r="CQ312" t="s">
        <v>174</v>
      </c>
      <c r="CR312">
        <v>9</v>
      </c>
      <c r="CS312">
        <v>2</v>
      </c>
      <c r="CU312" t="s">
        <v>7851</v>
      </c>
      <c r="CV312" t="s">
        <v>170</v>
      </c>
      <c r="CZ312" t="s">
        <v>170</v>
      </c>
      <c r="DB312" t="s">
        <v>378</v>
      </c>
      <c r="DC312" t="s">
        <v>326</v>
      </c>
      <c r="DD312" t="s">
        <v>170</v>
      </c>
      <c r="DF312" t="s">
        <v>170</v>
      </c>
      <c r="DL312" t="s">
        <v>174</v>
      </c>
      <c r="DM312" t="s">
        <v>7852</v>
      </c>
      <c r="DN312" t="s">
        <v>174</v>
      </c>
      <c r="DO312" t="s">
        <v>7853</v>
      </c>
      <c r="DP312" t="s">
        <v>7854</v>
      </c>
      <c r="DQ312" t="s">
        <v>202</v>
      </c>
      <c r="DR312" t="str">
        <f>HYPERLINK("https://nconnect.nicmar.ac.in/pdf/471_resume_1771697434.pdf/Y2FyZWVy","View Resume")</f>
        <v>0</v>
      </c>
      <c r="DS312" t="s">
        <v>2136</v>
      </c>
      <c r="DT312" t="s">
        <v>7855</v>
      </c>
      <c r="DU312" t="s">
        <v>7856</v>
      </c>
      <c r="DV312" t="s">
        <v>858</v>
      </c>
      <c r="DW312" t="s">
        <v>207</v>
      </c>
      <c r="DX312" t="s">
        <v>251</v>
      </c>
      <c r="DY312" t="s">
        <v>4831</v>
      </c>
      <c r="DZ312" t="s">
        <v>460</v>
      </c>
      <c r="EA312" t="s">
        <v>7857</v>
      </c>
      <c r="EB312" t="s">
        <v>947</v>
      </c>
      <c r="EC312" t="s">
        <v>7858</v>
      </c>
      <c r="ED312" t="s">
        <v>207</v>
      </c>
      <c r="EE312" t="s">
        <v>4307</v>
      </c>
      <c r="EF312" t="s">
        <v>1029</v>
      </c>
      <c r="EG312" t="s">
        <v>4014</v>
      </c>
      <c r="EH312" t="s">
        <v>7859</v>
      </c>
      <c r="EI312" t="s">
        <v>4749</v>
      </c>
      <c r="EJ312" t="s">
        <v>7860</v>
      </c>
      <c r="EK312" t="s">
        <v>207</v>
      </c>
      <c r="EL312" t="s">
        <v>905</v>
      </c>
      <c r="EM312" t="s">
        <v>423</v>
      </c>
      <c r="EN312" t="s">
        <v>265</v>
      </c>
      <c r="EO312" t="s">
        <v>7861</v>
      </c>
      <c r="EP312" t="s">
        <v>7431</v>
      </c>
      <c r="EQ312" t="s">
        <v>858</v>
      </c>
      <c r="ER312" t="s">
        <v>207</v>
      </c>
      <c r="ES312" t="s">
        <v>418</v>
      </c>
      <c r="ET312" t="s">
        <v>994</v>
      </c>
      <c r="EU312" t="s">
        <v>469</v>
      </c>
      <c r="EV312" t="s">
        <v>7862</v>
      </c>
      <c r="EW312" t="s">
        <v>7863</v>
      </c>
      <c r="EX312" t="s">
        <v>537</v>
      </c>
      <c r="EY312" t="s">
        <v>207</v>
      </c>
      <c r="EZ312" t="s">
        <v>252</v>
      </c>
      <c r="FA312" t="s">
        <v>1685</v>
      </c>
      <c r="FB312" t="s">
        <v>1387</v>
      </c>
    </row>
    <row r="313" spans="1:158">
      <c r="A313" t="s">
        <v>506</v>
      </c>
      <c r="B313" t="s">
        <v>507</v>
      </c>
      <c r="C313" t="s">
        <v>267</v>
      </c>
      <c r="D313" t="s">
        <v>508</v>
      </c>
      <c r="E313" t="s">
        <v>7864</v>
      </c>
      <c r="F313" t="s">
        <v>7865</v>
      </c>
      <c r="G313">
        <v>9820273565</v>
      </c>
      <c r="H313" t="s">
        <v>164</v>
      </c>
      <c r="I313" t="s">
        <v>4057</v>
      </c>
      <c r="J313" t="s">
        <v>166</v>
      </c>
      <c r="K313" t="s">
        <v>7866</v>
      </c>
      <c r="L313" t="s">
        <v>7867</v>
      </c>
      <c r="M313" t="s">
        <v>7868</v>
      </c>
      <c r="N313" t="s">
        <v>170</v>
      </c>
      <c r="AI313" t="s">
        <v>7869</v>
      </c>
      <c r="AJ313" t="s">
        <v>708</v>
      </c>
      <c r="AK313" t="s">
        <v>7870</v>
      </c>
      <c r="AL313">
        <v>64.26</v>
      </c>
      <c r="AN313">
        <v>2001</v>
      </c>
      <c r="AO313" t="s">
        <v>174</v>
      </c>
      <c r="AP313" t="s">
        <v>7871</v>
      </c>
      <c r="AQ313" t="s">
        <v>708</v>
      </c>
      <c r="AR313" t="s">
        <v>1334</v>
      </c>
      <c r="AS313">
        <v>65.33</v>
      </c>
      <c r="AU313">
        <v>2003</v>
      </c>
      <c r="AV313" t="s">
        <v>170</v>
      </c>
      <c r="BC313" t="s">
        <v>174</v>
      </c>
      <c r="BD313" t="s">
        <v>4637</v>
      </c>
      <c r="BE313" t="s">
        <v>7872</v>
      </c>
      <c r="BF313" t="s">
        <v>1334</v>
      </c>
      <c r="BG313">
        <v>56.71</v>
      </c>
      <c r="BI313">
        <v>2006</v>
      </c>
      <c r="BJ313">
        <v>19</v>
      </c>
      <c r="BK313" t="s">
        <v>6206</v>
      </c>
      <c r="BL313">
        <v>53</v>
      </c>
      <c r="BM313" t="s">
        <v>1334</v>
      </c>
      <c r="BN313" t="s">
        <v>174</v>
      </c>
      <c r="BO313" t="s">
        <v>4637</v>
      </c>
      <c r="BP313" t="s">
        <v>7873</v>
      </c>
      <c r="BQ313" t="s">
        <v>1284</v>
      </c>
      <c r="BR313">
        <v>56.71</v>
      </c>
      <c r="BT313">
        <v>2023</v>
      </c>
      <c r="BU313">
        <v>31</v>
      </c>
      <c r="BV313" t="s">
        <v>7874</v>
      </c>
      <c r="BW313">
        <v>23</v>
      </c>
      <c r="BY313" t="s">
        <v>174</v>
      </c>
      <c r="BZ313" t="s">
        <v>4637</v>
      </c>
      <c r="CA313" t="s">
        <v>7875</v>
      </c>
      <c r="CB313" t="s">
        <v>1284</v>
      </c>
      <c r="CC313">
        <v>55.55</v>
      </c>
      <c r="CE313">
        <v>2023</v>
      </c>
      <c r="CF313" t="s">
        <v>174</v>
      </c>
      <c r="CG313" t="s">
        <v>2358</v>
      </c>
      <c r="CH313" t="s">
        <v>7876</v>
      </c>
      <c r="CI313" t="s">
        <v>193</v>
      </c>
      <c r="CJ313">
        <v>2017</v>
      </c>
      <c r="CL313" t="s">
        <v>174</v>
      </c>
      <c r="CM313" t="s">
        <v>7877</v>
      </c>
      <c r="CN313" t="s">
        <v>174</v>
      </c>
      <c r="CO313" t="s">
        <v>7878</v>
      </c>
      <c r="CP313" t="s">
        <v>721</v>
      </c>
      <c r="CQ313" t="s">
        <v>174</v>
      </c>
      <c r="CR313">
        <v>0</v>
      </c>
      <c r="CS313">
        <v>0</v>
      </c>
      <c r="CT313">
        <v>12</v>
      </c>
      <c r="CV313" t="s">
        <v>174</v>
      </c>
      <c r="CW313" t="s">
        <v>7879</v>
      </c>
      <c r="CX313" t="s">
        <v>193</v>
      </c>
      <c r="CY313">
        <v>2017</v>
      </c>
      <c r="CZ313" t="s">
        <v>170</v>
      </c>
      <c r="DB313" t="s">
        <v>7880</v>
      </c>
      <c r="DC313" t="s">
        <v>7881</v>
      </c>
      <c r="DD313" t="s">
        <v>174</v>
      </c>
      <c r="DE313" t="s">
        <v>7882</v>
      </c>
      <c r="DF313" t="s">
        <v>174</v>
      </c>
      <c r="DG313" t="s">
        <v>677</v>
      </c>
      <c r="DH313" t="s">
        <v>678</v>
      </c>
      <c r="DI313" t="s">
        <v>678</v>
      </c>
      <c r="DJ313" t="s">
        <v>1162</v>
      </c>
      <c r="DK313">
        <v>8</v>
      </c>
      <c r="DL313" t="s">
        <v>174</v>
      </c>
      <c r="DM313" t="s">
        <v>7883</v>
      </c>
      <c r="DN313" t="s">
        <v>170</v>
      </c>
      <c r="DP313" t="s">
        <v>7884</v>
      </c>
      <c r="DQ313" t="s">
        <v>202</v>
      </c>
      <c r="DR313" t="str">
        <f>HYPERLINK("https://nconnect.nicmar.ac.in/pdf/465_resume_1771698182.PDF/Y2FyZWVy","View Resume")</f>
        <v>0</v>
      </c>
      <c r="DS313" t="s">
        <v>2198</v>
      </c>
      <c r="DT313" t="s">
        <v>7885</v>
      </c>
      <c r="DU313" t="s">
        <v>507</v>
      </c>
      <c r="DV313" t="s">
        <v>7886</v>
      </c>
      <c r="DW313" t="s">
        <v>246</v>
      </c>
      <c r="DX313" t="s">
        <v>995</v>
      </c>
      <c r="DY313" t="s">
        <v>209</v>
      </c>
      <c r="DZ313" t="s">
        <v>2053</v>
      </c>
      <c r="EA313" t="s">
        <v>7887</v>
      </c>
      <c r="EB313" t="s">
        <v>507</v>
      </c>
      <c r="EC313" t="s">
        <v>7888</v>
      </c>
      <c r="ED313" t="s">
        <v>246</v>
      </c>
      <c r="EE313" t="s">
        <v>505</v>
      </c>
      <c r="EF313" t="s">
        <v>995</v>
      </c>
      <c r="EG313" t="s">
        <v>4211</v>
      </c>
      <c r="EH313" t="s">
        <v>7889</v>
      </c>
      <c r="EI313" t="s">
        <v>507</v>
      </c>
      <c r="EJ313" t="s">
        <v>7890</v>
      </c>
      <c r="EK313" t="s">
        <v>246</v>
      </c>
      <c r="EL313" t="s">
        <v>1543</v>
      </c>
      <c r="EM313" t="s">
        <v>1385</v>
      </c>
      <c r="EN313" t="s">
        <v>248</v>
      </c>
      <c r="EO313" t="s">
        <v>7891</v>
      </c>
      <c r="EP313" t="s">
        <v>211</v>
      </c>
      <c r="EQ313" t="s">
        <v>333</v>
      </c>
      <c r="ER313" t="s">
        <v>246</v>
      </c>
      <c r="ES313" t="s">
        <v>2021</v>
      </c>
      <c r="ET313" t="s">
        <v>1321</v>
      </c>
      <c r="EU313" t="s">
        <v>3514</v>
      </c>
      <c r="EV313" t="s">
        <v>7892</v>
      </c>
      <c r="EW313" t="s">
        <v>211</v>
      </c>
      <c r="EX313" t="s">
        <v>333</v>
      </c>
      <c r="EY313" t="s">
        <v>246</v>
      </c>
      <c r="EZ313" t="s">
        <v>7893</v>
      </c>
      <c r="FA313" t="s">
        <v>1022</v>
      </c>
      <c r="FB313" t="s">
        <v>265</v>
      </c>
    </row>
    <row r="314" spans="1:158">
      <c r="A314" t="s">
        <v>1136</v>
      </c>
      <c r="B314" t="s">
        <v>211</v>
      </c>
      <c r="C314" t="s">
        <v>1137</v>
      </c>
      <c r="D314" t="s">
        <v>1138</v>
      </c>
      <c r="E314" t="s">
        <v>7894</v>
      </c>
      <c r="F314" t="s">
        <v>7895</v>
      </c>
      <c r="G314">
        <v>8583988484</v>
      </c>
      <c r="H314" t="s">
        <v>271</v>
      </c>
      <c r="I314" t="s">
        <v>7896</v>
      </c>
      <c r="J314" t="s">
        <v>217</v>
      </c>
      <c r="K314" t="s">
        <v>657</v>
      </c>
      <c r="L314" t="s">
        <v>7897</v>
      </c>
      <c r="M314" t="s">
        <v>7898</v>
      </c>
      <c r="N314" t="s">
        <v>170</v>
      </c>
      <c r="AI314" t="s">
        <v>7899</v>
      </c>
      <c r="AJ314" t="s">
        <v>7900</v>
      </c>
      <c r="AK314" t="s">
        <v>7901</v>
      </c>
      <c r="AL314">
        <v>96.8</v>
      </c>
      <c r="AN314">
        <v>2017</v>
      </c>
      <c r="AO314" t="s">
        <v>174</v>
      </c>
      <c r="AP314" t="s">
        <v>7902</v>
      </c>
      <c r="AQ314" t="s">
        <v>7903</v>
      </c>
      <c r="AR314" t="s">
        <v>7904</v>
      </c>
      <c r="AS314">
        <v>95.4</v>
      </c>
      <c r="AU314">
        <v>2019</v>
      </c>
      <c r="AV314" t="s">
        <v>170</v>
      </c>
      <c r="BC314" t="s">
        <v>174</v>
      </c>
      <c r="BD314" t="s">
        <v>7905</v>
      </c>
      <c r="BE314" t="s">
        <v>7906</v>
      </c>
      <c r="BF314" t="s">
        <v>7907</v>
      </c>
      <c r="BG314">
        <v>91.1</v>
      </c>
      <c r="BH314">
        <v>9.61</v>
      </c>
      <c r="BI314">
        <v>2024</v>
      </c>
      <c r="BJ314">
        <v>8</v>
      </c>
      <c r="BL314">
        <v>3</v>
      </c>
      <c r="BN314" t="s">
        <v>174</v>
      </c>
      <c r="BO314" t="s">
        <v>844</v>
      </c>
      <c r="BP314" t="s">
        <v>7908</v>
      </c>
      <c r="BQ314" t="s">
        <v>7909</v>
      </c>
      <c r="BR314">
        <v>93.8</v>
      </c>
      <c r="BS314">
        <v>9.38</v>
      </c>
      <c r="BT314">
        <v>2026</v>
      </c>
      <c r="BU314">
        <v>24</v>
      </c>
      <c r="BW314">
        <v>35</v>
      </c>
      <c r="BY314" t="s">
        <v>170</v>
      </c>
      <c r="CF314" t="s">
        <v>170</v>
      </c>
      <c r="CL314" t="s">
        <v>170</v>
      </c>
      <c r="CN314" t="s">
        <v>174</v>
      </c>
      <c r="CO314" t="s">
        <v>7910</v>
      </c>
      <c r="CP314" t="s">
        <v>7911</v>
      </c>
      <c r="CQ314" t="s">
        <v>170</v>
      </c>
      <c r="CV314" t="s">
        <v>170</v>
      </c>
      <c r="CZ314" t="s">
        <v>170</v>
      </c>
      <c r="DC314" t="s">
        <v>7912</v>
      </c>
      <c r="DD314" t="s">
        <v>170</v>
      </c>
      <c r="DF314" t="s">
        <v>170</v>
      </c>
      <c r="DL314" t="s">
        <v>174</v>
      </c>
      <c r="DM314" t="s">
        <v>7913</v>
      </c>
      <c r="DN314" t="s">
        <v>170</v>
      </c>
      <c r="DP314" t="s">
        <v>7914</v>
      </c>
      <c r="DQ314" t="s">
        <v>202</v>
      </c>
      <c r="DR314" t="str">
        <f>HYPERLINK("https://nconnect.nicmar.ac.in/pdf/478_resume_1771734216.pdf/Y2FyZWVy","View Resume")</f>
        <v>0</v>
      </c>
      <c r="DS314" t="s">
        <v>292</v>
      </c>
    </row>
    <row r="315" spans="1:158">
      <c r="A315" t="s">
        <v>266</v>
      </c>
      <c r="B315" t="s">
        <v>211</v>
      </c>
      <c r="C315" t="s">
        <v>267</v>
      </c>
      <c r="D315" t="s">
        <v>268</v>
      </c>
      <c r="E315" t="s">
        <v>7915</v>
      </c>
      <c r="F315" t="s">
        <v>7916</v>
      </c>
      <c r="G315">
        <v>7217616929</v>
      </c>
      <c r="H315" t="s">
        <v>164</v>
      </c>
      <c r="I315" t="s">
        <v>7917</v>
      </c>
      <c r="J315" t="s">
        <v>217</v>
      </c>
      <c r="K315" t="s">
        <v>218</v>
      </c>
      <c r="L315" t="s">
        <v>7918</v>
      </c>
      <c r="M315" t="s">
        <v>7919</v>
      </c>
      <c r="N315" t="s">
        <v>170</v>
      </c>
      <c r="AI315" t="s">
        <v>7920</v>
      </c>
      <c r="AJ315" t="s">
        <v>7921</v>
      </c>
      <c r="AK315" t="s">
        <v>7922</v>
      </c>
      <c r="AL315">
        <v>60</v>
      </c>
      <c r="AN315">
        <v>2011</v>
      </c>
      <c r="AO315" t="s">
        <v>174</v>
      </c>
      <c r="AP315" t="s">
        <v>7923</v>
      </c>
      <c r="AQ315" t="s">
        <v>7921</v>
      </c>
      <c r="AR315" t="s">
        <v>7924</v>
      </c>
      <c r="AS315">
        <v>80</v>
      </c>
      <c r="AU315">
        <v>2013</v>
      </c>
      <c r="AV315" t="s">
        <v>170</v>
      </c>
      <c r="BC315" t="s">
        <v>174</v>
      </c>
      <c r="BD315" t="s">
        <v>2035</v>
      </c>
      <c r="BE315" t="s">
        <v>7925</v>
      </c>
      <c r="BF315" t="s">
        <v>442</v>
      </c>
      <c r="BG315">
        <v>66.47</v>
      </c>
      <c r="BI315">
        <v>2016</v>
      </c>
      <c r="BJ315">
        <v>19</v>
      </c>
      <c r="BK315" t="s">
        <v>7926</v>
      </c>
      <c r="BL315">
        <v>53</v>
      </c>
      <c r="BM315" t="s">
        <v>442</v>
      </c>
      <c r="BN315" t="s">
        <v>174</v>
      </c>
      <c r="BO315" t="s">
        <v>7927</v>
      </c>
      <c r="BP315" t="s">
        <v>7928</v>
      </c>
      <c r="BQ315" t="s">
        <v>286</v>
      </c>
      <c r="BR315">
        <v>81.1</v>
      </c>
      <c r="BT315">
        <v>2018</v>
      </c>
      <c r="BU315">
        <v>31</v>
      </c>
      <c r="BV315" t="s">
        <v>286</v>
      </c>
      <c r="BW315">
        <v>53</v>
      </c>
      <c r="BX315" t="s">
        <v>286</v>
      </c>
      <c r="BY315" t="s">
        <v>174</v>
      </c>
      <c r="BZ315" t="s">
        <v>2035</v>
      </c>
      <c r="CA315" t="s">
        <v>7929</v>
      </c>
      <c r="CB315" t="s">
        <v>7930</v>
      </c>
      <c r="CC315">
        <v>81</v>
      </c>
      <c r="CE315">
        <v>2021</v>
      </c>
      <c r="CF315" t="s">
        <v>174</v>
      </c>
      <c r="CG315" t="s">
        <v>286</v>
      </c>
      <c r="CH315" t="s">
        <v>7931</v>
      </c>
      <c r="CI315" t="s">
        <v>373</v>
      </c>
      <c r="CK315" t="s">
        <v>170</v>
      </c>
      <c r="CL315" t="s">
        <v>174</v>
      </c>
      <c r="CM315" t="s">
        <v>7932</v>
      </c>
      <c r="CN315" t="s">
        <v>174</v>
      </c>
      <c r="CO315" t="s">
        <v>7933</v>
      </c>
      <c r="CP315" t="s">
        <v>7934</v>
      </c>
      <c r="CQ315" t="s">
        <v>174</v>
      </c>
      <c r="CR315">
        <v>1</v>
      </c>
      <c r="CS315">
        <v>0</v>
      </c>
      <c r="CT315">
        <v>0</v>
      </c>
      <c r="CU315" t="s">
        <v>7935</v>
      </c>
      <c r="CV315" t="s">
        <v>170</v>
      </c>
      <c r="CZ315" t="s">
        <v>170</v>
      </c>
      <c r="DB315" t="s">
        <v>7936</v>
      </c>
      <c r="DC315" t="s">
        <v>326</v>
      </c>
      <c r="DD315" t="s">
        <v>174</v>
      </c>
      <c r="DE315" t="s">
        <v>7937</v>
      </c>
      <c r="DF315" t="s">
        <v>174</v>
      </c>
      <c r="DG315" t="s">
        <v>7938</v>
      </c>
      <c r="DH315">
        <v>0</v>
      </c>
      <c r="DI315" t="s">
        <v>7939</v>
      </c>
      <c r="DJ315" t="s">
        <v>378</v>
      </c>
      <c r="DK315">
        <v>10</v>
      </c>
      <c r="DL315" t="s">
        <v>174</v>
      </c>
      <c r="DM315" t="s">
        <v>7940</v>
      </c>
      <c r="DN315" t="s">
        <v>170</v>
      </c>
      <c r="DP315" t="s">
        <v>7941</v>
      </c>
      <c r="DQ315" t="s">
        <v>202</v>
      </c>
      <c r="DR315" t="str">
        <f>HYPERLINK("https://nconnect.nicmar.ac.in/pdf/480_resume_1771737753.pdf/Y2FyZWVy","View Resume")</f>
        <v>0</v>
      </c>
      <c r="DS315" t="s">
        <v>465</v>
      </c>
      <c r="DT315" t="s">
        <v>7942</v>
      </c>
      <c r="DU315" t="s">
        <v>211</v>
      </c>
      <c r="DV315" t="s">
        <v>1687</v>
      </c>
      <c r="DW315" t="s">
        <v>246</v>
      </c>
      <c r="DX315" t="s">
        <v>464</v>
      </c>
      <c r="DY315" t="s">
        <v>209</v>
      </c>
      <c r="DZ315" t="s">
        <v>465</v>
      </c>
    </row>
    <row r="316" spans="1:158">
      <c r="A316" t="s">
        <v>1283</v>
      </c>
      <c r="B316" t="s">
        <v>211</v>
      </c>
      <c r="C316" t="s">
        <v>267</v>
      </c>
      <c r="D316" t="s">
        <v>1284</v>
      </c>
      <c r="E316" t="s">
        <v>7943</v>
      </c>
      <c r="F316" t="s">
        <v>7944</v>
      </c>
      <c r="G316">
        <v>8879511712</v>
      </c>
      <c r="H316" t="s">
        <v>164</v>
      </c>
      <c r="I316" t="s">
        <v>7945</v>
      </c>
      <c r="J316" t="s">
        <v>166</v>
      </c>
      <c r="K316" t="s">
        <v>7946</v>
      </c>
      <c r="L316" t="s">
        <v>7947</v>
      </c>
      <c r="M316" t="s">
        <v>7948</v>
      </c>
      <c r="N316" t="s">
        <v>170</v>
      </c>
      <c r="AI316" t="s">
        <v>7949</v>
      </c>
      <c r="AJ316" t="s">
        <v>7950</v>
      </c>
      <c r="AK316" t="s">
        <v>7951</v>
      </c>
      <c r="AL316">
        <v>72</v>
      </c>
      <c r="AM316">
        <v>7.6</v>
      </c>
      <c r="AN316">
        <v>2012</v>
      </c>
      <c r="AO316" t="s">
        <v>170</v>
      </c>
      <c r="AV316" t="s">
        <v>170</v>
      </c>
      <c r="BC316" t="s">
        <v>174</v>
      </c>
      <c r="BD316" t="s">
        <v>5221</v>
      </c>
      <c r="BE316" t="s">
        <v>7952</v>
      </c>
      <c r="BF316" t="s">
        <v>7953</v>
      </c>
      <c r="BG316">
        <v>59.6</v>
      </c>
      <c r="BH316">
        <v>5.96</v>
      </c>
      <c r="BI316">
        <v>2019</v>
      </c>
      <c r="BJ316">
        <v>19</v>
      </c>
      <c r="BK316" t="s">
        <v>7954</v>
      </c>
      <c r="BL316">
        <v>53</v>
      </c>
      <c r="BM316" t="s">
        <v>7955</v>
      </c>
      <c r="BN316" t="s">
        <v>174</v>
      </c>
      <c r="BO316" t="s">
        <v>7956</v>
      </c>
      <c r="BP316" t="s">
        <v>7957</v>
      </c>
      <c r="BQ316" t="s">
        <v>7958</v>
      </c>
      <c r="BR316">
        <v>61</v>
      </c>
      <c r="BT316">
        <v>2020</v>
      </c>
      <c r="BU316">
        <v>31</v>
      </c>
      <c r="BV316" t="s">
        <v>7959</v>
      </c>
      <c r="BW316">
        <v>53</v>
      </c>
      <c r="BX316" t="s">
        <v>7960</v>
      </c>
      <c r="BY316" t="s">
        <v>170</v>
      </c>
      <c r="CF316" t="s">
        <v>174</v>
      </c>
      <c r="CG316" t="s">
        <v>7961</v>
      </c>
      <c r="CH316" t="s">
        <v>7962</v>
      </c>
      <c r="CI316" t="s">
        <v>193</v>
      </c>
      <c r="CJ316">
        <v>2024</v>
      </c>
      <c r="CL316" t="s">
        <v>170</v>
      </c>
      <c r="CN316" t="s">
        <v>170</v>
      </c>
      <c r="CP316" t="s">
        <v>721</v>
      </c>
      <c r="CQ316" t="s">
        <v>174</v>
      </c>
      <c r="CR316">
        <v>1</v>
      </c>
      <c r="CS316">
        <v>5</v>
      </c>
      <c r="CT316">
        <v>3</v>
      </c>
      <c r="CU316" t="s">
        <v>7963</v>
      </c>
      <c r="CV316" t="s">
        <v>170</v>
      </c>
      <c r="CZ316" t="s">
        <v>170</v>
      </c>
      <c r="DB316" t="s">
        <v>7964</v>
      </c>
      <c r="DC316" t="s">
        <v>7965</v>
      </c>
      <c r="DD316" t="s">
        <v>174</v>
      </c>
      <c r="DE316" t="s">
        <v>7966</v>
      </c>
      <c r="DF316" t="s">
        <v>170</v>
      </c>
      <c r="DL316" t="s">
        <v>170</v>
      </c>
      <c r="DN316" t="s">
        <v>170</v>
      </c>
      <c r="DP316" t="s">
        <v>7967</v>
      </c>
      <c r="DQ316" t="str">
        <f>HYPERLINK("https://nconnect.nicmar.ac.in/storage/profile/699a93d344c5d.png","Download")</f>
        <v>0</v>
      </c>
      <c r="DR316" t="str">
        <f>HYPERLINK("https://nconnect.nicmar.ac.in/pdf/479_resume_1771737762.pdf/Y2FyZWVy","View Resume")</f>
        <v>0</v>
      </c>
      <c r="DS316" t="s">
        <v>4014</v>
      </c>
      <c r="DT316" t="s">
        <v>7968</v>
      </c>
      <c r="DU316" t="s">
        <v>211</v>
      </c>
      <c r="DV316" t="s">
        <v>818</v>
      </c>
      <c r="DW316" t="s">
        <v>246</v>
      </c>
      <c r="DX316" t="s">
        <v>995</v>
      </c>
      <c r="DY316" t="s">
        <v>209</v>
      </c>
      <c r="DZ316" t="s">
        <v>908</v>
      </c>
      <c r="EA316" t="s">
        <v>7969</v>
      </c>
      <c r="EB316" t="s">
        <v>211</v>
      </c>
      <c r="EC316" t="s">
        <v>7886</v>
      </c>
      <c r="ED316" t="s">
        <v>246</v>
      </c>
      <c r="EE316" t="s">
        <v>418</v>
      </c>
      <c r="EF316" t="s">
        <v>980</v>
      </c>
      <c r="EG316" t="s">
        <v>248</v>
      </c>
      <c r="EH316" t="s">
        <v>7970</v>
      </c>
      <c r="EI316" t="s">
        <v>4473</v>
      </c>
      <c r="EJ316" t="s">
        <v>1629</v>
      </c>
      <c r="EK316" t="s">
        <v>246</v>
      </c>
      <c r="EL316" t="s">
        <v>1812</v>
      </c>
      <c r="EM316" t="s">
        <v>418</v>
      </c>
      <c r="EN316" t="s">
        <v>1387</v>
      </c>
    </row>
    <row r="317" spans="1:158">
      <c r="A317" t="s">
        <v>826</v>
      </c>
      <c r="B317" t="s">
        <v>211</v>
      </c>
      <c r="C317" t="s">
        <v>267</v>
      </c>
      <c r="D317" t="s">
        <v>827</v>
      </c>
      <c r="E317" t="s">
        <v>7915</v>
      </c>
      <c r="F317" t="s">
        <v>7916</v>
      </c>
      <c r="G317">
        <v>7217616929</v>
      </c>
      <c r="H317" t="s">
        <v>164</v>
      </c>
      <c r="I317" t="s">
        <v>7917</v>
      </c>
      <c r="J317" t="s">
        <v>217</v>
      </c>
      <c r="K317" t="s">
        <v>218</v>
      </c>
      <c r="L317" t="s">
        <v>7918</v>
      </c>
      <c r="M317" t="s">
        <v>7919</v>
      </c>
      <c r="N317" t="s">
        <v>170</v>
      </c>
      <c r="AI317" t="s">
        <v>7920</v>
      </c>
      <c r="AJ317" t="s">
        <v>7921</v>
      </c>
      <c r="AK317" t="s">
        <v>7922</v>
      </c>
      <c r="AL317">
        <v>60</v>
      </c>
      <c r="AN317">
        <v>2011</v>
      </c>
      <c r="AO317" t="s">
        <v>174</v>
      </c>
      <c r="AP317" t="s">
        <v>7923</v>
      </c>
      <c r="AQ317" t="s">
        <v>7921</v>
      </c>
      <c r="AR317" t="s">
        <v>7924</v>
      </c>
      <c r="AS317">
        <v>80</v>
      </c>
      <c r="AU317">
        <v>2013</v>
      </c>
      <c r="AV317" t="s">
        <v>170</v>
      </c>
      <c r="BC317" t="s">
        <v>174</v>
      </c>
      <c r="BD317" t="s">
        <v>2035</v>
      </c>
      <c r="BE317" t="s">
        <v>7925</v>
      </c>
      <c r="BF317" t="s">
        <v>442</v>
      </c>
      <c r="BG317">
        <v>66.47</v>
      </c>
      <c r="BI317">
        <v>2016</v>
      </c>
      <c r="BJ317">
        <v>19</v>
      </c>
      <c r="BK317" t="s">
        <v>7926</v>
      </c>
      <c r="BL317">
        <v>53</v>
      </c>
      <c r="BM317" t="s">
        <v>442</v>
      </c>
      <c r="BN317" t="s">
        <v>174</v>
      </c>
      <c r="BO317" t="s">
        <v>7927</v>
      </c>
      <c r="BP317" t="s">
        <v>7928</v>
      </c>
      <c r="BQ317" t="s">
        <v>286</v>
      </c>
      <c r="BR317">
        <v>81.1</v>
      </c>
      <c r="BT317">
        <v>2018</v>
      </c>
      <c r="BU317">
        <v>31</v>
      </c>
      <c r="BV317" t="s">
        <v>286</v>
      </c>
      <c r="BW317">
        <v>53</v>
      </c>
      <c r="BX317" t="s">
        <v>286</v>
      </c>
      <c r="BY317" t="s">
        <v>174</v>
      </c>
      <c r="BZ317" t="s">
        <v>2035</v>
      </c>
      <c r="CA317" t="s">
        <v>7929</v>
      </c>
      <c r="CB317" t="s">
        <v>7930</v>
      </c>
      <c r="CC317">
        <v>81</v>
      </c>
      <c r="CE317">
        <v>2021</v>
      </c>
      <c r="CF317" t="s">
        <v>174</v>
      </c>
      <c r="CG317" t="s">
        <v>286</v>
      </c>
      <c r="CH317" t="s">
        <v>7931</v>
      </c>
      <c r="CI317" t="s">
        <v>373</v>
      </c>
      <c r="CK317" t="s">
        <v>170</v>
      </c>
      <c r="CL317" t="s">
        <v>174</v>
      </c>
      <c r="CM317" t="s">
        <v>7932</v>
      </c>
      <c r="CN317" t="s">
        <v>174</v>
      </c>
      <c r="CO317" t="s">
        <v>7933</v>
      </c>
      <c r="CP317" t="s">
        <v>7934</v>
      </c>
      <c r="CQ317" t="s">
        <v>174</v>
      </c>
      <c r="CR317">
        <v>1</v>
      </c>
      <c r="CS317">
        <v>0</v>
      </c>
      <c r="CT317">
        <v>0</v>
      </c>
      <c r="CU317" t="s">
        <v>7935</v>
      </c>
      <c r="CV317" t="s">
        <v>170</v>
      </c>
      <c r="CZ317" t="s">
        <v>170</v>
      </c>
      <c r="DB317" t="s">
        <v>7936</v>
      </c>
      <c r="DC317" t="s">
        <v>326</v>
      </c>
      <c r="DD317" t="s">
        <v>174</v>
      </c>
      <c r="DE317" t="s">
        <v>7937</v>
      </c>
      <c r="DF317" t="s">
        <v>174</v>
      </c>
      <c r="DG317" t="s">
        <v>7938</v>
      </c>
      <c r="DH317">
        <v>0</v>
      </c>
      <c r="DI317" t="s">
        <v>7939</v>
      </c>
      <c r="DJ317" t="s">
        <v>378</v>
      </c>
      <c r="DK317">
        <v>10</v>
      </c>
      <c r="DL317" t="s">
        <v>174</v>
      </c>
      <c r="DM317" t="s">
        <v>7940</v>
      </c>
      <c r="DN317" t="s">
        <v>170</v>
      </c>
      <c r="DP317" t="s">
        <v>7971</v>
      </c>
      <c r="DQ317" t="s">
        <v>202</v>
      </c>
      <c r="DR317" t="str">
        <f>HYPERLINK("https://nconnect.nicmar.ac.in/pdf/480_resume_1771737753.pdf/Y2FyZWVy","View Resume")</f>
        <v>0</v>
      </c>
      <c r="DS317" t="s">
        <v>465</v>
      </c>
      <c r="DT317" t="s">
        <v>7942</v>
      </c>
      <c r="DU317" t="s">
        <v>211</v>
      </c>
      <c r="DV317" t="s">
        <v>1687</v>
      </c>
      <c r="DW317" t="s">
        <v>246</v>
      </c>
      <c r="DX317" t="s">
        <v>464</v>
      </c>
      <c r="DY317" t="s">
        <v>209</v>
      </c>
      <c r="DZ317" t="s">
        <v>465</v>
      </c>
    </row>
    <row r="318" spans="1:158">
      <c r="A318" t="s">
        <v>356</v>
      </c>
      <c r="B318" t="s">
        <v>211</v>
      </c>
      <c r="C318" t="s">
        <v>267</v>
      </c>
      <c r="D318" t="s">
        <v>357</v>
      </c>
      <c r="E318" t="s">
        <v>7972</v>
      </c>
      <c r="F318" t="s">
        <v>7973</v>
      </c>
      <c r="G318">
        <v>7719059585</v>
      </c>
      <c r="H318" t="s">
        <v>164</v>
      </c>
      <c r="I318" t="s">
        <v>7974</v>
      </c>
      <c r="J318" t="s">
        <v>166</v>
      </c>
      <c r="K318" t="s">
        <v>7975</v>
      </c>
      <c r="L318" t="s">
        <v>7976</v>
      </c>
      <c r="M318" t="s">
        <v>7977</v>
      </c>
      <c r="N318" t="s">
        <v>170</v>
      </c>
      <c r="AI318" t="s">
        <v>7978</v>
      </c>
      <c r="AJ318" t="s">
        <v>4253</v>
      </c>
      <c r="AK318" t="s">
        <v>7979</v>
      </c>
      <c r="AL318">
        <v>57.2</v>
      </c>
      <c r="AN318">
        <v>1999</v>
      </c>
      <c r="AO318" t="s">
        <v>174</v>
      </c>
      <c r="AP318" t="s">
        <v>7980</v>
      </c>
      <c r="AQ318" t="s">
        <v>4253</v>
      </c>
      <c r="AR318" t="s">
        <v>7981</v>
      </c>
      <c r="AS318">
        <v>52.5</v>
      </c>
      <c r="AU318">
        <v>2001</v>
      </c>
      <c r="AV318" t="s">
        <v>170</v>
      </c>
      <c r="BC318" t="s">
        <v>174</v>
      </c>
      <c r="BD318" t="s">
        <v>4117</v>
      </c>
      <c r="BE318" t="s">
        <v>7980</v>
      </c>
      <c r="BF318" t="s">
        <v>1249</v>
      </c>
      <c r="BG318">
        <v>54.83</v>
      </c>
      <c r="BI318">
        <v>2005</v>
      </c>
      <c r="BJ318">
        <v>19</v>
      </c>
      <c r="BL318">
        <v>53</v>
      </c>
      <c r="BM318" t="s">
        <v>1249</v>
      </c>
      <c r="BN318" t="s">
        <v>174</v>
      </c>
      <c r="BO318" t="s">
        <v>7982</v>
      </c>
      <c r="BP318" t="s">
        <v>7983</v>
      </c>
      <c r="BQ318" t="s">
        <v>2570</v>
      </c>
      <c r="BR318">
        <v>55</v>
      </c>
      <c r="BT318">
        <v>2012</v>
      </c>
      <c r="BU318">
        <v>31</v>
      </c>
      <c r="BV318" t="s">
        <v>1564</v>
      </c>
      <c r="BW318">
        <v>53</v>
      </c>
      <c r="BX318" t="s">
        <v>7984</v>
      </c>
      <c r="BY318" t="s">
        <v>174</v>
      </c>
      <c r="BZ318" t="s">
        <v>7982</v>
      </c>
      <c r="CA318" t="s">
        <v>7985</v>
      </c>
      <c r="CB318" t="s">
        <v>1249</v>
      </c>
      <c r="CC318">
        <v>53</v>
      </c>
      <c r="CE318">
        <v>2008</v>
      </c>
      <c r="CF318" t="s">
        <v>174</v>
      </c>
      <c r="CG318" t="s">
        <v>3427</v>
      </c>
      <c r="CH318" t="s">
        <v>4933</v>
      </c>
      <c r="CI318" t="s">
        <v>193</v>
      </c>
      <c r="CJ318">
        <v>2026</v>
      </c>
      <c r="CL318" t="s">
        <v>174</v>
      </c>
      <c r="CM318" t="s">
        <v>7986</v>
      </c>
      <c r="CN318" t="s">
        <v>170</v>
      </c>
      <c r="CP318" t="s">
        <v>7987</v>
      </c>
      <c r="CQ318" t="s">
        <v>174</v>
      </c>
      <c r="CR318" t="s">
        <v>378</v>
      </c>
      <c r="CS318" t="s">
        <v>378</v>
      </c>
      <c r="CT318" t="s">
        <v>677</v>
      </c>
      <c r="CU318" t="s">
        <v>7988</v>
      </c>
      <c r="CV318" t="s">
        <v>170</v>
      </c>
      <c r="CZ318" t="s">
        <v>170</v>
      </c>
      <c r="DB318" t="s">
        <v>7989</v>
      </c>
      <c r="DC318" t="s">
        <v>7990</v>
      </c>
      <c r="DD318" t="s">
        <v>174</v>
      </c>
      <c r="DE318" t="s">
        <v>7991</v>
      </c>
      <c r="DF318" t="s">
        <v>174</v>
      </c>
      <c r="DG318" t="s">
        <v>7992</v>
      </c>
      <c r="DH318" t="s">
        <v>7993</v>
      </c>
      <c r="DI318" t="s">
        <v>7994</v>
      </c>
      <c r="DJ318" t="s">
        <v>7995</v>
      </c>
      <c r="DK318">
        <v>9</v>
      </c>
      <c r="DL318" t="s">
        <v>170</v>
      </c>
      <c r="DN318" t="s">
        <v>170</v>
      </c>
      <c r="DP318" t="s">
        <v>7996</v>
      </c>
      <c r="DQ318" t="s">
        <v>202</v>
      </c>
      <c r="DR318" t="str">
        <f>HYPERLINK("https://nconnect.nicmar.ac.in/pdf/476_resume_1771739318.pdf/Y2FyZWVy","View Resume")</f>
        <v>0</v>
      </c>
      <c r="DS318" t="s">
        <v>3750</v>
      </c>
      <c r="DT318" t="s">
        <v>7997</v>
      </c>
      <c r="DU318" t="s">
        <v>1282</v>
      </c>
      <c r="DV318" t="s">
        <v>818</v>
      </c>
      <c r="DW318" t="s">
        <v>246</v>
      </c>
      <c r="DX318" t="s">
        <v>252</v>
      </c>
      <c r="DY318" t="s">
        <v>209</v>
      </c>
      <c r="DZ318" t="s">
        <v>1382</v>
      </c>
      <c r="EA318" t="s">
        <v>7998</v>
      </c>
      <c r="EB318" t="s">
        <v>1282</v>
      </c>
      <c r="EC318" t="s">
        <v>7999</v>
      </c>
      <c r="ED318" t="s">
        <v>246</v>
      </c>
      <c r="EE318" t="s">
        <v>569</v>
      </c>
      <c r="EF318" t="s">
        <v>994</v>
      </c>
      <c r="EG318" t="s">
        <v>8000</v>
      </c>
      <c r="EH318" t="s">
        <v>8001</v>
      </c>
      <c r="EI318" t="s">
        <v>1282</v>
      </c>
      <c r="EJ318" t="s">
        <v>8002</v>
      </c>
      <c r="EK318" t="s">
        <v>246</v>
      </c>
      <c r="EL318" t="s">
        <v>578</v>
      </c>
      <c r="EM318" t="s">
        <v>383</v>
      </c>
      <c r="EN318" t="s">
        <v>203</v>
      </c>
      <c r="EO318" t="s">
        <v>8003</v>
      </c>
      <c r="EP318" t="s">
        <v>8004</v>
      </c>
      <c r="EQ318" t="s">
        <v>8005</v>
      </c>
      <c r="ER318" t="s">
        <v>207</v>
      </c>
      <c r="ES318" t="s">
        <v>4600</v>
      </c>
      <c r="ET318" t="s">
        <v>6952</v>
      </c>
      <c r="EU318" t="s">
        <v>248</v>
      </c>
    </row>
    <row r="319" spans="1:158">
      <c r="A319" t="s">
        <v>470</v>
      </c>
      <c r="B319" t="s">
        <v>211</v>
      </c>
      <c r="C319" t="s">
        <v>471</v>
      </c>
      <c r="D319" t="s">
        <v>472</v>
      </c>
      <c r="E319" t="s">
        <v>8006</v>
      </c>
      <c r="F319" t="s">
        <v>8007</v>
      </c>
      <c r="G319">
        <v>9787781194</v>
      </c>
      <c r="H319" t="s">
        <v>271</v>
      </c>
      <c r="I319" t="s">
        <v>8008</v>
      </c>
      <c r="J319" t="s">
        <v>217</v>
      </c>
      <c r="K319" t="s">
        <v>8009</v>
      </c>
      <c r="L319" t="s">
        <v>8010</v>
      </c>
      <c r="M319" t="s">
        <v>8011</v>
      </c>
      <c r="N319" t="s">
        <v>170</v>
      </c>
      <c r="AI319" t="s">
        <v>8012</v>
      </c>
      <c r="AJ319" t="s">
        <v>8013</v>
      </c>
      <c r="AK319" t="s">
        <v>8014</v>
      </c>
      <c r="AL319">
        <v>96</v>
      </c>
      <c r="AN319">
        <v>2010</v>
      </c>
      <c r="AO319" t="s">
        <v>174</v>
      </c>
      <c r="AP319" t="s">
        <v>8012</v>
      </c>
      <c r="AQ319" t="s">
        <v>8013</v>
      </c>
      <c r="AR319" t="s">
        <v>8015</v>
      </c>
      <c r="AS319">
        <v>95.41</v>
      </c>
      <c r="AU319">
        <v>2012</v>
      </c>
      <c r="AV319" t="s">
        <v>170</v>
      </c>
      <c r="BC319" t="s">
        <v>174</v>
      </c>
      <c r="BD319" t="s">
        <v>3848</v>
      </c>
      <c r="BE319" t="s">
        <v>8016</v>
      </c>
      <c r="BF319" t="s">
        <v>8017</v>
      </c>
      <c r="BG319">
        <v>84.6</v>
      </c>
      <c r="BH319">
        <v>8.46</v>
      </c>
      <c r="BI319">
        <v>2016</v>
      </c>
      <c r="BJ319">
        <v>2</v>
      </c>
      <c r="BL319">
        <v>9</v>
      </c>
      <c r="BN319" t="s">
        <v>174</v>
      </c>
      <c r="BO319" t="s">
        <v>3848</v>
      </c>
      <c r="BP319" t="s">
        <v>8016</v>
      </c>
      <c r="BQ319" t="s">
        <v>8018</v>
      </c>
      <c r="BR319">
        <v>93.3</v>
      </c>
      <c r="BS319">
        <v>9.33</v>
      </c>
      <c r="BT319">
        <v>2018</v>
      </c>
      <c r="BU319">
        <v>13</v>
      </c>
      <c r="BW319">
        <v>53</v>
      </c>
      <c r="BX319" t="s">
        <v>8019</v>
      </c>
      <c r="BY319" t="s">
        <v>170</v>
      </c>
      <c r="CF319" t="s">
        <v>174</v>
      </c>
      <c r="CG319" t="s">
        <v>8020</v>
      </c>
      <c r="CH319" t="s">
        <v>8016</v>
      </c>
      <c r="CI319" t="s">
        <v>373</v>
      </c>
      <c r="CK319" t="s">
        <v>170</v>
      </c>
      <c r="CL319" t="s">
        <v>174</v>
      </c>
      <c r="CM319" t="s">
        <v>8021</v>
      </c>
      <c r="CN319" t="s">
        <v>174</v>
      </c>
      <c r="CO319" t="s">
        <v>8022</v>
      </c>
      <c r="CP319" t="s">
        <v>8023</v>
      </c>
      <c r="CQ319" t="s">
        <v>174</v>
      </c>
      <c r="CR319">
        <v>5</v>
      </c>
      <c r="CS319">
        <v>1</v>
      </c>
      <c r="CV319" t="s">
        <v>170</v>
      </c>
      <c r="CZ319" t="s">
        <v>170</v>
      </c>
      <c r="DB319" t="s">
        <v>8024</v>
      </c>
      <c r="DD319" t="s">
        <v>174</v>
      </c>
      <c r="DE319" t="s">
        <v>8025</v>
      </c>
      <c r="DF319" t="s">
        <v>174</v>
      </c>
      <c r="DG319">
        <v>5</v>
      </c>
      <c r="DH319">
        <v>3</v>
      </c>
      <c r="DI319">
        <v>2</v>
      </c>
      <c r="DJ319" t="s">
        <v>1975</v>
      </c>
      <c r="DK319">
        <v>8</v>
      </c>
      <c r="DL319" t="s">
        <v>174</v>
      </c>
      <c r="DM319" t="s">
        <v>8026</v>
      </c>
      <c r="DN319" t="s">
        <v>174</v>
      </c>
      <c r="DO319" t="s">
        <v>8027</v>
      </c>
      <c r="DP319" t="s">
        <v>8028</v>
      </c>
      <c r="DQ319" t="s">
        <v>202</v>
      </c>
      <c r="DR319" t="str">
        <f>HYPERLINK("https://nconnect.nicmar.ac.in/pdf/484_resume_1771741603.pdf/Y2FyZWVy","View Resume")</f>
        <v>0</v>
      </c>
      <c r="DS319" t="s">
        <v>1215</v>
      </c>
      <c r="DT319" t="s">
        <v>8016</v>
      </c>
      <c r="DU319" t="s">
        <v>255</v>
      </c>
      <c r="DV319" t="s">
        <v>8029</v>
      </c>
      <c r="DW319" t="s">
        <v>246</v>
      </c>
      <c r="DX319" t="s">
        <v>1982</v>
      </c>
      <c r="DY319" t="s">
        <v>209</v>
      </c>
      <c r="DZ319" t="s">
        <v>1215</v>
      </c>
    </row>
    <row r="320" spans="1:158">
      <c r="A320" t="s">
        <v>210</v>
      </c>
      <c r="B320" t="s">
        <v>211</v>
      </c>
      <c r="C320" t="s">
        <v>212</v>
      </c>
      <c r="D320" t="s">
        <v>213</v>
      </c>
      <c r="E320" t="s">
        <v>8030</v>
      </c>
      <c r="F320" t="s">
        <v>8031</v>
      </c>
      <c r="G320">
        <v>9603112235</v>
      </c>
      <c r="H320" t="s">
        <v>164</v>
      </c>
      <c r="I320" t="s">
        <v>8032</v>
      </c>
      <c r="J320" t="s">
        <v>217</v>
      </c>
      <c r="K320" t="s">
        <v>8033</v>
      </c>
      <c r="L320" t="s">
        <v>8034</v>
      </c>
      <c r="M320" t="s">
        <v>8035</v>
      </c>
      <c r="N320" t="s">
        <v>170</v>
      </c>
      <c r="AI320" t="s">
        <v>8036</v>
      </c>
      <c r="AJ320" t="s">
        <v>8037</v>
      </c>
      <c r="AK320" t="s">
        <v>8038</v>
      </c>
      <c r="AL320">
        <v>92</v>
      </c>
      <c r="AM320">
        <v>9.2</v>
      </c>
      <c r="AN320">
        <v>2017</v>
      </c>
      <c r="AO320" t="s">
        <v>174</v>
      </c>
      <c r="AP320" t="s">
        <v>8039</v>
      </c>
      <c r="AQ320" t="s">
        <v>5462</v>
      </c>
      <c r="AR320" t="s">
        <v>8040</v>
      </c>
      <c r="AS320">
        <v>95.4</v>
      </c>
      <c r="AT320">
        <v>9.88</v>
      </c>
      <c r="AU320">
        <v>2019</v>
      </c>
      <c r="AV320" t="s">
        <v>170</v>
      </c>
      <c r="BC320" t="s">
        <v>174</v>
      </c>
      <c r="BD320" t="s">
        <v>8041</v>
      </c>
      <c r="BE320" t="s">
        <v>8042</v>
      </c>
      <c r="BF320" t="s">
        <v>485</v>
      </c>
      <c r="BG320">
        <v>73</v>
      </c>
      <c r="BH320">
        <v>7.82</v>
      </c>
      <c r="BI320">
        <v>2023</v>
      </c>
      <c r="BJ320">
        <v>1</v>
      </c>
      <c r="BL320">
        <v>9</v>
      </c>
      <c r="BN320" t="s">
        <v>174</v>
      </c>
      <c r="BO320" t="s">
        <v>8043</v>
      </c>
      <c r="BP320" t="s">
        <v>8044</v>
      </c>
      <c r="BQ320" t="s">
        <v>213</v>
      </c>
      <c r="BR320">
        <v>77</v>
      </c>
      <c r="BS320">
        <v>8.2</v>
      </c>
      <c r="BT320">
        <v>2026</v>
      </c>
      <c r="BU320">
        <v>14</v>
      </c>
      <c r="BW320">
        <v>47</v>
      </c>
      <c r="BY320" t="s">
        <v>170</v>
      </c>
      <c r="CF320" t="s">
        <v>170</v>
      </c>
      <c r="CJ320">
        <v>2026</v>
      </c>
      <c r="CL320" t="s">
        <v>170</v>
      </c>
      <c r="CN320" t="s">
        <v>170</v>
      </c>
      <c r="CP320" t="s">
        <v>8045</v>
      </c>
      <c r="CQ320" t="s">
        <v>170</v>
      </c>
      <c r="CU320" t="s">
        <v>2364</v>
      </c>
      <c r="CV320" t="s">
        <v>170</v>
      </c>
      <c r="CZ320" t="s">
        <v>170</v>
      </c>
      <c r="DB320" t="s">
        <v>8046</v>
      </c>
      <c r="DC320" t="s">
        <v>8047</v>
      </c>
      <c r="DD320" t="s">
        <v>170</v>
      </c>
      <c r="DF320" t="s">
        <v>170</v>
      </c>
      <c r="DL320" t="s">
        <v>170</v>
      </c>
      <c r="DN320" t="s">
        <v>170</v>
      </c>
      <c r="DP320" t="s">
        <v>8048</v>
      </c>
      <c r="DQ320" t="str">
        <f>HYPERLINK("https://nconnect.nicmar.ac.in/storage/profile/699a98c813c9e.png","Download")</f>
        <v>0</v>
      </c>
      <c r="DR320" t="str">
        <f>HYPERLINK("https://nconnect.nicmar.ac.in/pdf/485_resume_1771742825.pdf/Y2FyZWVy","View Resume")</f>
        <v>0</v>
      </c>
      <c r="DS320" t="s">
        <v>265</v>
      </c>
      <c r="DT320" t="s">
        <v>8049</v>
      </c>
      <c r="DU320" t="s">
        <v>8050</v>
      </c>
      <c r="DV320" t="s">
        <v>1629</v>
      </c>
      <c r="DW320" t="s">
        <v>207</v>
      </c>
      <c r="DX320" t="s">
        <v>900</v>
      </c>
      <c r="DY320" t="s">
        <v>418</v>
      </c>
      <c r="DZ320" t="s">
        <v>265</v>
      </c>
    </row>
    <row r="321" spans="1:158">
      <c r="A321" t="s">
        <v>356</v>
      </c>
      <c r="B321" t="s">
        <v>211</v>
      </c>
      <c r="C321" t="s">
        <v>267</v>
      </c>
      <c r="D321" t="s">
        <v>357</v>
      </c>
      <c r="E321" t="s">
        <v>2027</v>
      </c>
      <c r="F321" t="s">
        <v>8051</v>
      </c>
      <c r="G321">
        <v>9798934657</v>
      </c>
      <c r="H321" t="s">
        <v>164</v>
      </c>
      <c r="I321" t="s">
        <v>8052</v>
      </c>
      <c r="J321" t="s">
        <v>166</v>
      </c>
      <c r="K321" t="s">
        <v>797</v>
      </c>
      <c r="L321" t="s">
        <v>8053</v>
      </c>
      <c r="M321" t="s">
        <v>8054</v>
      </c>
      <c r="N321" t="s">
        <v>170</v>
      </c>
      <c r="AI321" t="s">
        <v>8055</v>
      </c>
      <c r="AJ321" t="s">
        <v>8056</v>
      </c>
      <c r="AK321" t="s">
        <v>8057</v>
      </c>
      <c r="AL321">
        <v>62.8</v>
      </c>
      <c r="AN321">
        <v>2005</v>
      </c>
      <c r="AO321" t="s">
        <v>174</v>
      </c>
      <c r="AP321" t="s">
        <v>8058</v>
      </c>
      <c r="AQ321" t="s">
        <v>8059</v>
      </c>
      <c r="AR321" t="s">
        <v>4727</v>
      </c>
      <c r="AS321">
        <v>61.4</v>
      </c>
      <c r="AU321">
        <v>2008</v>
      </c>
      <c r="AV321" t="s">
        <v>170</v>
      </c>
      <c r="BC321" t="s">
        <v>174</v>
      </c>
      <c r="BD321" t="s">
        <v>805</v>
      </c>
      <c r="BE321" t="s">
        <v>8060</v>
      </c>
      <c r="BF321" t="s">
        <v>8061</v>
      </c>
      <c r="BG321">
        <v>64.5</v>
      </c>
      <c r="BI321">
        <v>2013</v>
      </c>
      <c r="BJ321">
        <v>19</v>
      </c>
      <c r="BK321" t="s">
        <v>8062</v>
      </c>
      <c r="BL321">
        <v>20</v>
      </c>
      <c r="BN321" t="s">
        <v>174</v>
      </c>
      <c r="BO321" t="s">
        <v>8063</v>
      </c>
      <c r="BP321" t="s">
        <v>8064</v>
      </c>
      <c r="BQ321" t="s">
        <v>2570</v>
      </c>
      <c r="BR321">
        <v>68.5</v>
      </c>
      <c r="BT321">
        <v>2015</v>
      </c>
      <c r="BU321">
        <v>31</v>
      </c>
      <c r="BV321" t="s">
        <v>528</v>
      </c>
      <c r="BW321">
        <v>53</v>
      </c>
      <c r="BX321" t="s">
        <v>2570</v>
      </c>
      <c r="BY321" t="s">
        <v>170</v>
      </c>
      <c r="CF321" t="s">
        <v>174</v>
      </c>
      <c r="CG321" t="s">
        <v>8065</v>
      </c>
      <c r="CH321" t="s">
        <v>6256</v>
      </c>
      <c r="CI321" t="s">
        <v>193</v>
      </c>
      <c r="CJ321">
        <v>2024</v>
      </c>
      <c r="CL321" t="s">
        <v>170</v>
      </c>
      <c r="CN321" t="s">
        <v>174</v>
      </c>
      <c r="CO321" t="s">
        <v>8066</v>
      </c>
      <c r="CP321" t="s">
        <v>8067</v>
      </c>
      <c r="CQ321" t="s">
        <v>170</v>
      </c>
      <c r="CV321" t="s">
        <v>170</v>
      </c>
      <c r="CZ321" t="s">
        <v>170</v>
      </c>
      <c r="DB321" t="s">
        <v>8068</v>
      </c>
      <c r="DC321" t="s">
        <v>8069</v>
      </c>
      <c r="DD321" t="s">
        <v>174</v>
      </c>
      <c r="DE321" t="s">
        <v>8070</v>
      </c>
      <c r="DF321" t="s">
        <v>170</v>
      </c>
      <c r="DG321" t="s">
        <v>8071</v>
      </c>
      <c r="DI321" t="s">
        <v>8072</v>
      </c>
      <c r="DL321" t="s">
        <v>170</v>
      </c>
      <c r="DN321" t="s">
        <v>170</v>
      </c>
      <c r="DP321" t="s">
        <v>8073</v>
      </c>
      <c r="DQ321" t="s">
        <v>202</v>
      </c>
      <c r="DR321" t="str">
        <f>HYPERLINK("https://nconnect.nicmar.ac.in/pdf/482_resume_1771743008.pdf/Y2FyZWVy","View Resume")</f>
        <v>0</v>
      </c>
      <c r="DS321" t="s">
        <v>355</v>
      </c>
      <c r="DT321" t="s">
        <v>8074</v>
      </c>
      <c r="DU321" t="s">
        <v>211</v>
      </c>
      <c r="DV321" t="s">
        <v>818</v>
      </c>
      <c r="DW321" t="s">
        <v>246</v>
      </c>
      <c r="DX321" t="s">
        <v>757</v>
      </c>
      <c r="DY321" t="s">
        <v>209</v>
      </c>
      <c r="DZ321" t="s">
        <v>355</v>
      </c>
    </row>
    <row r="322" spans="1:158">
      <c r="A322" t="s">
        <v>793</v>
      </c>
      <c r="B322" t="s">
        <v>211</v>
      </c>
      <c r="C322" t="s">
        <v>267</v>
      </c>
      <c r="D322" t="s">
        <v>508</v>
      </c>
      <c r="E322" t="s">
        <v>8075</v>
      </c>
      <c r="F322" t="s">
        <v>8076</v>
      </c>
      <c r="G322">
        <v>9774350732</v>
      </c>
      <c r="H322" t="s">
        <v>271</v>
      </c>
      <c r="I322" t="s">
        <v>8077</v>
      </c>
      <c r="J322" t="s">
        <v>1430</v>
      </c>
      <c r="K322" t="s">
        <v>762</v>
      </c>
      <c r="L322" t="s">
        <v>8078</v>
      </c>
      <c r="M322" t="s">
        <v>8079</v>
      </c>
      <c r="N322" t="s">
        <v>170</v>
      </c>
      <c r="AI322" t="s">
        <v>8080</v>
      </c>
      <c r="AJ322" t="s">
        <v>8081</v>
      </c>
      <c r="AK322" t="s">
        <v>8082</v>
      </c>
      <c r="AL322">
        <v>88.5</v>
      </c>
      <c r="AN322">
        <v>2004</v>
      </c>
      <c r="AO322" t="s">
        <v>174</v>
      </c>
      <c r="AP322" t="s">
        <v>8083</v>
      </c>
      <c r="AQ322" t="s">
        <v>8084</v>
      </c>
      <c r="AR322" t="s">
        <v>2219</v>
      </c>
      <c r="AS322">
        <v>77</v>
      </c>
      <c r="AU322">
        <v>2006</v>
      </c>
      <c r="AV322" t="s">
        <v>170</v>
      </c>
      <c r="BC322" t="s">
        <v>174</v>
      </c>
      <c r="BD322" t="s">
        <v>8085</v>
      </c>
      <c r="BE322" t="s">
        <v>8086</v>
      </c>
      <c r="BF322" t="s">
        <v>8087</v>
      </c>
      <c r="BG322">
        <v>81</v>
      </c>
      <c r="BI322">
        <v>2010</v>
      </c>
      <c r="BJ322">
        <v>19</v>
      </c>
      <c r="BK322" t="s">
        <v>807</v>
      </c>
      <c r="BL322">
        <v>23</v>
      </c>
      <c r="BN322" t="s">
        <v>174</v>
      </c>
      <c r="BO322" t="s">
        <v>8085</v>
      </c>
      <c r="BP322" t="s">
        <v>8088</v>
      </c>
      <c r="BQ322" t="s">
        <v>527</v>
      </c>
      <c r="BR322">
        <v>78</v>
      </c>
      <c r="BT322">
        <v>2012</v>
      </c>
      <c r="BU322">
        <v>31</v>
      </c>
      <c r="BV322" t="s">
        <v>528</v>
      </c>
      <c r="BW322">
        <v>23</v>
      </c>
      <c r="BY322" t="s">
        <v>174</v>
      </c>
      <c r="BZ322" t="s">
        <v>2897</v>
      </c>
      <c r="CA322" t="s">
        <v>185</v>
      </c>
      <c r="CB322" t="s">
        <v>1334</v>
      </c>
      <c r="CC322">
        <v>68</v>
      </c>
      <c r="CE322">
        <v>2014</v>
      </c>
      <c r="CF322" t="s">
        <v>174</v>
      </c>
      <c r="CG322" t="s">
        <v>2358</v>
      </c>
      <c r="CH322" t="s">
        <v>440</v>
      </c>
      <c r="CI322" t="s">
        <v>193</v>
      </c>
      <c r="CJ322">
        <v>2025</v>
      </c>
      <c r="CL322" t="s">
        <v>174</v>
      </c>
      <c r="CM322" t="s">
        <v>8089</v>
      </c>
      <c r="CN322" t="s">
        <v>174</v>
      </c>
      <c r="CO322" t="s">
        <v>8090</v>
      </c>
      <c r="CP322" t="s">
        <v>721</v>
      </c>
      <c r="CQ322" t="s">
        <v>174</v>
      </c>
      <c r="CR322">
        <v>0</v>
      </c>
      <c r="CS322">
        <v>0</v>
      </c>
      <c r="CT322">
        <v>14</v>
      </c>
      <c r="CU322" t="s">
        <v>8091</v>
      </c>
      <c r="CV322" t="s">
        <v>170</v>
      </c>
      <c r="CZ322" t="s">
        <v>170</v>
      </c>
      <c r="DB322" t="s">
        <v>8092</v>
      </c>
      <c r="DC322" t="s">
        <v>8093</v>
      </c>
      <c r="DD322" t="s">
        <v>170</v>
      </c>
      <c r="DF322" t="s">
        <v>170</v>
      </c>
      <c r="DL322" t="s">
        <v>170</v>
      </c>
      <c r="DN322" t="s">
        <v>170</v>
      </c>
      <c r="DP322" t="s">
        <v>8094</v>
      </c>
      <c r="DQ322" t="str">
        <f>HYPERLINK("https://nconnect.nicmar.ac.in/storage/profile/699aac9045a31.png","Download")</f>
        <v>0</v>
      </c>
      <c r="DR322" t="str">
        <f>HYPERLINK("https://nconnect.nicmar.ac.in/pdf/483_resume_1771744293.pdf/Y2FyZWVy","View Resume")</f>
        <v>0</v>
      </c>
      <c r="DS322" t="s">
        <v>4777</v>
      </c>
      <c r="DT322" t="s">
        <v>8095</v>
      </c>
      <c r="DU322" t="s">
        <v>211</v>
      </c>
      <c r="DV322" t="s">
        <v>818</v>
      </c>
      <c r="DW322" t="s">
        <v>246</v>
      </c>
      <c r="DX322" t="s">
        <v>4270</v>
      </c>
      <c r="DY322" t="s">
        <v>209</v>
      </c>
      <c r="DZ322" t="s">
        <v>821</v>
      </c>
      <c r="EA322" t="s">
        <v>8096</v>
      </c>
      <c r="EB322" t="s">
        <v>211</v>
      </c>
      <c r="EC322" t="s">
        <v>818</v>
      </c>
      <c r="ED322" t="s">
        <v>246</v>
      </c>
      <c r="EE322" t="s">
        <v>757</v>
      </c>
      <c r="EF322" t="s">
        <v>247</v>
      </c>
      <c r="EG322" t="s">
        <v>865</v>
      </c>
      <c r="EH322" t="s">
        <v>8097</v>
      </c>
      <c r="EI322" t="s">
        <v>211</v>
      </c>
      <c r="EJ322" t="s">
        <v>818</v>
      </c>
      <c r="EK322" t="s">
        <v>246</v>
      </c>
      <c r="EL322" t="s">
        <v>1633</v>
      </c>
      <c r="EM322" t="s">
        <v>757</v>
      </c>
      <c r="EN322" t="s">
        <v>4211</v>
      </c>
      <c r="EO322" t="s">
        <v>8096</v>
      </c>
      <c r="EP322" t="s">
        <v>211</v>
      </c>
      <c r="EQ322" t="s">
        <v>818</v>
      </c>
      <c r="ER322" t="s">
        <v>246</v>
      </c>
      <c r="ES322" t="s">
        <v>3628</v>
      </c>
      <c r="ET322" t="s">
        <v>4307</v>
      </c>
      <c r="EU322" t="s">
        <v>816</v>
      </c>
      <c r="EV322" t="s">
        <v>8098</v>
      </c>
      <c r="EW322" t="s">
        <v>211</v>
      </c>
      <c r="EX322" t="s">
        <v>8099</v>
      </c>
      <c r="EY322" t="s">
        <v>246</v>
      </c>
      <c r="EZ322" t="s">
        <v>5425</v>
      </c>
      <c r="FA322" t="s">
        <v>8100</v>
      </c>
      <c r="FB322" t="s">
        <v>1205</v>
      </c>
    </row>
    <row r="323" spans="1:158">
      <c r="A323" t="s">
        <v>793</v>
      </c>
      <c r="B323" t="s">
        <v>211</v>
      </c>
      <c r="C323" t="s">
        <v>267</v>
      </c>
      <c r="D323" t="s">
        <v>508</v>
      </c>
      <c r="E323" t="s">
        <v>8101</v>
      </c>
      <c r="F323" t="s">
        <v>8102</v>
      </c>
      <c r="G323">
        <v>7049853788</v>
      </c>
      <c r="H323" t="s">
        <v>271</v>
      </c>
      <c r="I323" t="s">
        <v>8103</v>
      </c>
      <c r="J323" t="s">
        <v>166</v>
      </c>
      <c r="K323" t="s">
        <v>361</v>
      </c>
      <c r="L323" t="s">
        <v>8104</v>
      </c>
      <c r="M323" t="s">
        <v>8105</v>
      </c>
      <c r="N323" t="s">
        <v>170</v>
      </c>
      <c r="AI323" t="s">
        <v>8106</v>
      </c>
      <c r="AJ323" t="s">
        <v>1929</v>
      </c>
      <c r="AK323" t="s">
        <v>3264</v>
      </c>
      <c r="AL323">
        <v>68.4</v>
      </c>
      <c r="AM323">
        <v>7.2</v>
      </c>
      <c r="AN323">
        <v>2010</v>
      </c>
      <c r="AO323" t="s">
        <v>174</v>
      </c>
      <c r="AP323" t="s">
        <v>8106</v>
      </c>
      <c r="AQ323" t="s">
        <v>1929</v>
      </c>
      <c r="AR323" t="s">
        <v>8107</v>
      </c>
      <c r="AS323">
        <v>76.4</v>
      </c>
      <c r="AT323">
        <v>8.04</v>
      </c>
      <c r="AU323">
        <v>2012</v>
      </c>
      <c r="AV323" t="s">
        <v>174</v>
      </c>
      <c r="AW323" t="s">
        <v>8108</v>
      </c>
      <c r="AX323" t="s">
        <v>8109</v>
      </c>
      <c r="AY323" t="s">
        <v>8110</v>
      </c>
      <c r="AZ323">
        <v>82.14</v>
      </c>
      <c r="BA323">
        <v>8.65</v>
      </c>
      <c r="BB323">
        <v>2014</v>
      </c>
      <c r="BC323" t="s">
        <v>174</v>
      </c>
      <c r="BD323" t="s">
        <v>8111</v>
      </c>
      <c r="BE323" t="s">
        <v>8112</v>
      </c>
      <c r="BF323" t="s">
        <v>8113</v>
      </c>
      <c r="BG323">
        <v>78.24</v>
      </c>
      <c r="BH323">
        <v>8.24</v>
      </c>
      <c r="BI323">
        <v>2015</v>
      </c>
      <c r="BJ323">
        <v>19</v>
      </c>
      <c r="BK323" t="s">
        <v>807</v>
      </c>
      <c r="BL323">
        <v>11</v>
      </c>
      <c r="BN323" t="s">
        <v>174</v>
      </c>
      <c r="BO323" t="s">
        <v>8111</v>
      </c>
      <c r="BP323" t="s">
        <v>8112</v>
      </c>
      <c r="BQ323" t="s">
        <v>1334</v>
      </c>
      <c r="BR323">
        <v>73.35</v>
      </c>
      <c r="BS323">
        <v>7.72</v>
      </c>
      <c r="BT323">
        <v>2017</v>
      </c>
      <c r="BU323">
        <v>31</v>
      </c>
      <c r="BV323" t="s">
        <v>8114</v>
      </c>
      <c r="BW323">
        <v>33</v>
      </c>
      <c r="BY323" t="s">
        <v>174</v>
      </c>
      <c r="BZ323" t="s">
        <v>4001</v>
      </c>
      <c r="CA323" t="s">
        <v>8115</v>
      </c>
      <c r="CB323" t="s">
        <v>8116</v>
      </c>
      <c r="CC323">
        <v>82.14</v>
      </c>
      <c r="CD323">
        <v>8.65</v>
      </c>
      <c r="CE323">
        <v>2014</v>
      </c>
      <c r="CF323" t="s">
        <v>174</v>
      </c>
      <c r="CG323" t="s">
        <v>527</v>
      </c>
      <c r="CH323" t="s">
        <v>4001</v>
      </c>
      <c r="CI323" t="s">
        <v>373</v>
      </c>
      <c r="CK323" t="s">
        <v>170</v>
      </c>
      <c r="CL323" t="s">
        <v>170</v>
      </c>
      <c r="CN323" t="s">
        <v>174</v>
      </c>
      <c r="CO323" t="s">
        <v>8117</v>
      </c>
      <c r="CP323" t="s">
        <v>8118</v>
      </c>
      <c r="CQ323" t="s">
        <v>174</v>
      </c>
      <c r="CR323">
        <v>0</v>
      </c>
      <c r="CS323">
        <v>7</v>
      </c>
      <c r="CT323">
        <v>6</v>
      </c>
      <c r="CU323" t="s">
        <v>8119</v>
      </c>
      <c r="CV323" t="s">
        <v>170</v>
      </c>
      <c r="CZ323" t="s">
        <v>170</v>
      </c>
      <c r="DB323" t="s">
        <v>8120</v>
      </c>
      <c r="DC323" t="s">
        <v>2123</v>
      </c>
      <c r="DD323" t="s">
        <v>174</v>
      </c>
      <c r="DE323" t="s">
        <v>8121</v>
      </c>
      <c r="DF323" t="s">
        <v>174</v>
      </c>
      <c r="DG323">
        <v>2</v>
      </c>
      <c r="DH323">
        <v>0</v>
      </c>
      <c r="DI323">
        <v>0</v>
      </c>
      <c r="DJ323">
        <v>0</v>
      </c>
      <c r="DK323">
        <v>8</v>
      </c>
      <c r="DL323" t="s">
        <v>170</v>
      </c>
      <c r="DN323" t="s">
        <v>170</v>
      </c>
      <c r="DP323" t="s">
        <v>8094</v>
      </c>
      <c r="DQ323" t="s">
        <v>202</v>
      </c>
      <c r="DR323" t="str">
        <f>HYPERLINK("https://nconnect.nicmar.ac.in/pdf/52_resume_1771743970.pdf/Y2FyZWVy","View Resume")</f>
        <v>0</v>
      </c>
      <c r="DS323" t="s">
        <v>419</v>
      </c>
      <c r="DT323" t="s">
        <v>1028</v>
      </c>
      <c r="DU323" t="s">
        <v>211</v>
      </c>
      <c r="DV323" t="s">
        <v>818</v>
      </c>
      <c r="DW323" t="s">
        <v>246</v>
      </c>
      <c r="DX323" t="s">
        <v>423</v>
      </c>
      <c r="DY323" t="s">
        <v>1198</v>
      </c>
      <c r="DZ323" t="s">
        <v>419</v>
      </c>
    </row>
    <row r="324" spans="1:158">
      <c r="A324" t="s">
        <v>1871</v>
      </c>
      <c r="B324" t="s">
        <v>507</v>
      </c>
      <c r="C324" t="s">
        <v>160</v>
      </c>
      <c r="D324" t="s">
        <v>1872</v>
      </c>
      <c r="E324" t="s">
        <v>8122</v>
      </c>
      <c r="F324" t="s">
        <v>8123</v>
      </c>
      <c r="G324">
        <v>8600803960</v>
      </c>
      <c r="H324" t="s">
        <v>271</v>
      </c>
      <c r="I324" t="s">
        <v>8124</v>
      </c>
      <c r="J324" t="s">
        <v>166</v>
      </c>
      <c r="K324" t="s">
        <v>8125</v>
      </c>
      <c r="L324" t="s">
        <v>8126</v>
      </c>
      <c r="M324" t="s">
        <v>8127</v>
      </c>
      <c r="N324" t="s">
        <v>170</v>
      </c>
      <c r="AI324" t="s">
        <v>8128</v>
      </c>
      <c r="AJ324" t="s">
        <v>8129</v>
      </c>
      <c r="AK324" t="s">
        <v>8130</v>
      </c>
      <c r="AL324">
        <v>79.86</v>
      </c>
      <c r="AN324">
        <v>2001</v>
      </c>
      <c r="AO324" t="s">
        <v>174</v>
      </c>
      <c r="AP324" t="s">
        <v>8131</v>
      </c>
      <c r="AQ324" t="s">
        <v>8129</v>
      </c>
      <c r="AR324" t="s">
        <v>8132</v>
      </c>
      <c r="AS324">
        <v>77.33</v>
      </c>
      <c r="AU324">
        <v>2003</v>
      </c>
      <c r="AV324" t="s">
        <v>170</v>
      </c>
      <c r="BC324" t="s">
        <v>174</v>
      </c>
      <c r="BD324" t="s">
        <v>4955</v>
      </c>
      <c r="BE324" t="s">
        <v>8133</v>
      </c>
      <c r="BF324" t="s">
        <v>8134</v>
      </c>
      <c r="BG324">
        <v>70.43</v>
      </c>
      <c r="BI324">
        <v>2008</v>
      </c>
      <c r="BJ324">
        <v>8</v>
      </c>
      <c r="BL324">
        <v>2</v>
      </c>
      <c r="BN324" t="s">
        <v>174</v>
      </c>
      <c r="BO324" t="s">
        <v>440</v>
      </c>
      <c r="BP324" t="s">
        <v>8135</v>
      </c>
      <c r="BQ324" t="s">
        <v>8136</v>
      </c>
      <c r="BR324">
        <v>82.28</v>
      </c>
      <c r="BS324">
        <v>8.94</v>
      </c>
      <c r="BT324">
        <v>2021</v>
      </c>
      <c r="BU324">
        <v>31</v>
      </c>
      <c r="BV324" t="s">
        <v>8137</v>
      </c>
      <c r="BW324">
        <v>53</v>
      </c>
      <c r="BX324" t="s">
        <v>8138</v>
      </c>
      <c r="BY324" t="s">
        <v>170</v>
      </c>
      <c r="CF324" t="s">
        <v>174</v>
      </c>
      <c r="CG324" t="s">
        <v>8139</v>
      </c>
      <c r="CH324" t="s">
        <v>8140</v>
      </c>
      <c r="CI324" t="s">
        <v>373</v>
      </c>
      <c r="CK324" t="s">
        <v>170</v>
      </c>
      <c r="CL324" t="s">
        <v>170</v>
      </c>
      <c r="CN324" t="s">
        <v>170</v>
      </c>
      <c r="CP324" t="s">
        <v>8141</v>
      </c>
      <c r="CQ324" t="s">
        <v>174</v>
      </c>
      <c r="CR324">
        <v>0</v>
      </c>
      <c r="CS324">
        <v>0</v>
      </c>
      <c r="CT324" t="s">
        <v>2678</v>
      </c>
      <c r="CU324" t="s">
        <v>8142</v>
      </c>
      <c r="CV324" t="s">
        <v>170</v>
      </c>
      <c r="CZ324" t="s">
        <v>170</v>
      </c>
      <c r="DB324" t="s">
        <v>8143</v>
      </c>
      <c r="DC324" t="s">
        <v>8144</v>
      </c>
      <c r="DD324" t="s">
        <v>174</v>
      </c>
      <c r="DE324" t="s">
        <v>8145</v>
      </c>
      <c r="DF324" t="s">
        <v>174</v>
      </c>
      <c r="DG324" t="s">
        <v>8146</v>
      </c>
      <c r="DH324" t="s">
        <v>8147</v>
      </c>
      <c r="DI324" t="s">
        <v>8148</v>
      </c>
      <c r="DJ324" t="s">
        <v>8149</v>
      </c>
      <c r="DK324">
        <v>8</v>
      </c>
      <c r="DL324" t="s">
        <v>174</v>
      </c>
      <c r="DM324" t="s">
        <v>8150</v>
      </c>
      <c r="DN324" t="s">
        <v>174</v>
      </c>
      <c r="DO324" t="s">
        <v>8151</v>
      </c>
      <c r="DP324" t="s">
        <v>8152</v>
      </c>
      <c r="DQ324" t="str">
        <f>HYPERLINK("https://nconnect.nicmar.ac.in/storage/profile/699936a6df9c7.png","Download")</f>
        <v>0</v>
      </c>
      <c r="DR324" t="str">
        <f>HYPERLINK("https://nconnect.nicmar.ac.in/pdf/411_resume_1771748151.pdf/Y2FyZWVy","View Resume")</f>
        <v>0</v>
      </c>
      <c r="DS324" t="s">
        <v>8153</v>
      </c>
      <c r="DT324" t="s">
        <v>8154</v>
      </c>
      <c r="DU324" t="s">
        <v>211</v>
      </c>
      <c r="DV324" t="s">
        <v>818</v>
      </c>
      <c r="DW324" t="s">
        <v>246</v>
      </c>
      <c r="DX324" t="s">
        <v>1547</v>
      </c>
      <c r="DY324" t="s">
        <v>209</v>
      </c>
      <c r="DZ324" t="s">
        <v>253</v>
      </c>
      <c r="EA324" t="s">
        <v>8155</v>
      </c>
      <c r="EB324" t="s">
        <v>211</v>
      </c>
      <c r="EC324" t="s">
        <v>818</v>
      </c>
      <c r="ED324" t="s">
        <v>246</v>
      </c>
      <c r="EE324" t="s">
        <v>2980</v>
      </c>
      <c r="EF324" t="s">
        <v>1547</v>
      </c>
      <c r="EG324" t="s">
        <v>1497</v>
      </c>
      <c r="EH324" t="s">
        <v>8156</v>
      </c>
      <c r="EI324" t="s">
        <v>211</v>
      </c>
      <c r="EJ324" t="s">
        <v>818</v>
      </c>
      <c r="EK324" t="s">
        <v>246</v>
      </c>
      <c r="EL324" t="s">
        <v>8157</v>
      </c>
      <c r="EM324" t="s">
        <v>2135</v>
      </c>
      <c r="EN324" t="s">
        <v>265</v>
      </c>
      <c r="EO324" t="s">
        <v>8156</v>
      </c>
      <c r="EP324" t="s">
        <v>211</v>
      </c>
      <c r="EQ324" t="s">
        <v>818</v>
      </c>
      <c r="ER324" t="s">
        <v>246</v>
      </c>
      <c r="ES324" t="s">
        <v>427</v>
      </c>
      <c r="ET324" t="s">
        <v>2021</v>
      </c>
      <c r="EU324" t="s">
        <v>949</v>
      </c>
      <c r="EV324" t="s">
        <v>8158</v>
      </c>
      <c r="EW324" t="s">
        <v>6056</v>
      </c>
      <c r="EX324" t="s">
        <v>8159</v>
      </c>
      <c r="EY324" t="s">
        <v>207</v>
      </c>
      <c r="EZ324" t="s">
        <v>5386</v>
      </c>
      <c r="FA324" t="s">
        <v>4187</v>
      </c>
      <c r="FB324" t="s">
        <v>5377</v>
      </c>
    </row>
    <row r="325" spans="1:158">
      <c r="A325" t="s">
        <v>826</v>
      </c>
      <c r="B325" t="s">
        <v>211</v>
      </c>
      <c r="C325" t="s">
        <v>267</v>
      </c>
      <c r="D325" t="s">
        <v>827</v>
      </c>
      <c r="E325" t="s">
        <v>8160</v>
      </c>
      <c r="F325" t="s">
        <v>8161</v>
      </c>
      <c r="G325">
        <v>9028218830</v>
      </c>
      <c r="H325" t="s">
        <v>164</v>
      </c>
      <c r="I325" t="s">
        <v>8162</v>
      </c>
      <c r="J325" t="s">
        <v>166</v>
      </c>
      <c r="K325" t="s">
        <v>2377</v>
      </c>
      <c r="L325" t="s">
        <v>8163</v>
      </c>
      <c r="M325" t="s">
        <v>8164</v>
      </c>
      <c r="N325" t="s">
        <v>170</v>
      </c>
      <c r="AI325" t="s">
        <v>8165</v>
      </c>
      <c r="AJ325" t="s">
        <v>8166</v>
      </c>
      <c r="AK325" t="s">
        <v>8167</v>
      </c>
      <c r="AL325">
        <v>77.46</v>
      </c>
      <c r="AN325">
        <v>2006</v>
      </c>
      <c r="AO325" t="s">
        <v>174</v>
      </c>
      <c r="AP325" t="s">
        <v>8165</v>
      </c>
      <c r="AQ325" t="s">
        <v>8166</v>
      </c>
      <c r="AR325" t="s">
        <v>1644</v>
      </c>
      <c r="AS325">
        <v>72.33</v>
      </c>
      <c r="AU325">
        <v>2008</v>
      </c>
      <c r="AV325" t="s">
        <v>170</v>
      </c>
      <c r="BC325" t="s">
        <v>174</v>
      </c>
      <c r="BD325" t="s">
        <v>8168</v>
      </c>
      <c r="BE325" t="s">
        <v>8169</v>
      </c>
      <c r="BF325" t="s">
        <v>8170</v>
      </c>
      <c r="BG325">
        <v>86.95</v>
      </c>
      <c r="BI325">
        <v>2012</v>
      </c>
      <c r="BJ325">
        <v>19</v>
      </c>
      <c r="BK325" t="s">
        <v>8171</v>
      </c>
      <c r="BL325">
        <v>20</v>
      </c>
      <c r="BN325" t="s">
        <v>174</v>
      </c>
      <c r="BO325" t="s">
        <v>8172</v>
      </c>
      <c r="BP325" t="s">
        <v>8173</v>
      </c>
      <c r="BQ325" t="s">
        <v>8174</v>
      </c>
      <c r="BR325">
        <v>80.5</v>
      </c>
      <c r="BT325">
        <v>2016</v>
      </c>
      <c r="BU325">
        <v>31</v>
      </c>
      <c r="BV325" t="s">
        <v>8175</v>
      </c>
      <c r="BW325">
        <v>20</v>
      </c>
      <c r="BY325" t="s">
        <v>170</v>
      </c>
      <c r="CF325" t="s">
        <v>174</v>
      </c>
      <c r="CG325" t="s">
        <v>8176</v>
      </c>
      <c r="CH325" t="s">
        <v>8173</v>
      </c>
      <c r="CI325" t="s">
        <v>193</v>
      </c>
      <c r="CJ325">
        <v>2022</v>
      </c>
      <c r="CL325" t="s">
        <v>170</v>
      </c>
      <c r="CN325" t="s">
        <v>170</v>
      </c>
      <c r="CP325" t="s">
        <v>8177</v>
      </c>
      <c r="CQ325" t="s">
        <v>174</v>
      </c>
      <c r="CR325">
        <v>5</v>
      </c>
      <c r="CS325">
        <v>3</v>
      </c>
      <c r="CT325">
        <v>0</v>
      </c>
      <c r="CV325" t="s">
        <v>170</v>
      </c>
      <c r="CZ325" t="s">
        <v>170</v>
      </c>
      <c r="DB325" t="s">
        <v>8176</v>
      </c>
      <c r="DC325" t="s">
        <v>8178</v>
      </c>
      <c r="DD325" t="s">
        <v>174</v>
      </c>
      <c r="DE325" t="s">
        <v>341</v>
      </c>
      <c r="DF325" t="s">
        <v>170</v>
      </c>
      <c r="DL325" t="s">
        <v>170</v>
      </c>
      <c r="DN325" t="s">
        <v>170</v>
      </c>
      <c r="DP325" t="s">
        <v>8179</v>
      </c>
      <c r="DQ325" t="s">
        <v>202</v>
      </c>
      <c r="DR325" t="str">
        <f>HYPERLINK("https://nconnect.nicmar.ac.in/pdf/490_resume_1771749116.pdf/Y2FyZWVy","View Resume")</f>
        <v>0</v>
      </c>
      <c r="DS325" t="s">
        <v>2429</v>
      </c>
      <c r="DT325" t="s">
        <v>8180</v>
      </c>
      <c r="DU325" t="s">
        <v>8181</v>
      </c>
      <c r="DV325" t="s">
        <v>1811</v>
      </c>
      <c r="DW325" t="s">
        <v>207</v>
      </c>
      <c r="DX325" t="s">
        <v>1385</v>
      </c>
      <c r="DY325" t="s">
        <v>209</v>
      </c>
      <c r="DZ325" t="s">
        <v>870</v>
      </c>
      <c r="EA325" t="s">
        <v>8182</v>
      </c>
      <c r="EB325" t="s">
        <v>8183</v>
      </c>
      <c r="EC325" t="s">
        <v>818</v>
      </c>
      <c r="ED325" t="s">
        <v>207</v>
      </c>
      <c r="EE325" t="s">
        <v>1547</v>
      </c>
      <c r="EF325" t="s">
        <v>8184</v>
      </c>
      <c r="EG325" t="s">
        <v>908</v>
      </c>
      <c r="EH325" t="s">
        <v>8185</v>
      </c>
      <c r="EI325" t="s">
        <v>211</v>
      </c>
      <c r="EJ325" t="s">
        <v>8186</v>
      </c>
      <c r="EK325" t="s">
        <v>246</v>
      </c>
      <c r="EL325" t="s">
        <v>1391</v>
      </c>
      <c r="EM325" t="s">
        <v>1725</v>
      </c>
      <c r="EN325" t="s">
        <v>908</v>
      </c>
      <c r="EO325" t="s">
        <v>8187</v>
      </c>
      <c r="EP325" t="s">
        <v>8188</v>
      </c>
      <c r="EQ325" t="s">
        <v>818</v>
      </c>
      <c r="ER325" t="s">
        <v>207</v>
      </c>
      <c r="ES325" t="s">
        <v>1501</v>
      </c>
      <c r="ET325" t="s">
        <v>904</v>
      </c>
      <c r="EU325" t="s">
        <v>906</v>
      </c>
    </row>
    <row r="326" spans="1:158">
      <c r="A326" t="s">
        <v>356</v>
      </c>
      <c r="B326" t="s">
        <v>211</v>
      </c>
      <c r="C326" t="s">
        <v>267</v>
      </c>
      <c r="D326" t="s">
        <v>357</v>
      </c>
      <c r="E326" t="s">
        <v>8189</v>
      </c>
      <c r="F326" t="s">
        <v>8190</v>
      </c>
      <c r="G326">
        <v>9417410916</v>
      </c>
      <c r="H326" t="s">
        <v>164</v>
      </c>
      <c r="I326" t="s">
        <v>8191</v>
      </c>
      <c r="J326" t="s">
        <v>166</v>
      </c>
      <c r="K326" t="s">
        <v>8192</v>
      </c>
      <c r="L326" t="s">
        <v>8193</v>
      </c>
      <c r="M326" t="s">
        <v>8194</v>
      </c>
      <c r="N326" t="s">
        <v>170</v>
      </c>
      <c r="AI326" t="s">
        <v>8195</v>
      </c>
      <c r="AJ326" t="s">
        <v>1929</v>
      </c>
      <c r="AK326" t="s">
        <v>6202</v>
      </c>
      <c r="AL326">
        <v>70</v>
      </c>
      <c r="AM326">
        <v>7</v>
      </c>
      <c r="AN326">
        <v>1980</v>
      </c>
      <c r="AO326" t="s">
        <v>174</v>
      </c>
      <c r="AP326" t="s">
        <v>8195</v>
      </c>
      <c r="AQ326" t="s">
        <v>1929</v>
      </c>
      <c r="AR326" t="s">
        <v>598</v>
      </c>
      <c r="AS326">
        <v>50</v>
      </c>
      <c r="AT326">
        <v>5</v>
      </c>
      <c r="AU326">
        <v>1982</v>
      </c>
      <c r="AV326" t="s">
        <v>170</v>
      </c>
      <c r="BC326" t="s">
        <v>174</v>
      </c>
      <c r="BD326" t="s">
        <v>8196</v>
      </c>
      <c r="BE326" t="s">
        <v>8197</v>
      </c>
      <c r="BF326" t="s">
        <v>598</v>
      </c>
      <c r="BG326">
        <v>61</v>
      </c>
      <c r="BH326">
        <v>6.1</v>
      </c>
      <c r="BI326">
        <v>1984</v>
      </c>
      <c r="BJ326">
        <v>19</v>
      </c>
      <c r="BK326" t="s">
        <v>184</v>
      </c>
      <c r="BL326">
        <v>32</v>
      </c>
      <c r="BN326" t="s">
        <v>174</v>
      </c>
      <c r="BO326" t="s">
        <v>8198</v>
      </c>
      <c r="BP326" t="s">
        <v>8197</v>
      </c>
      <c r="BQ326" t="s">
        <v>598</v>
      </c>
      <c r="BR326">
        <v>71</v>
      </c>
      <c r="BS326">
        <v>7.1</v>
      </c>
      <c r="BT326">
        <v>1989</v>
      </c>
      <c r="BU326">
        <v>31</v>
      </c>
      <c r="BV326" t="s">
        <v>2712</v>
      </c>
      <c r="BW326">
        <v>32</v>
      </c>
      <c r="BX326" t="s">
        <v>598</v>
      </c>
      <c r="BY326" t="s">
        <v>174</v>
      </c>
      <c r="BZ326" t="s">
        <v>8199</v>
      </c>
      <c r="CA326" t="s">
        <v>8199</v>
      </c>
      <c r="CB326" t="s">
        <v>598</v>
      </c>
      <c r="CC326">
        <v>60</v>
      </c>
      <c r="CD326">
        <v>6</v>
      </c>
      <c r="CE326">
        <v>1990</v>
      </c>
      <c r="CF326" t="s">
        <v>174</v>
      </c>
      <c r="CG326" t="s">
        <v>601</v>
      </c>
      <c r="CH326" t="s">
        <v>8199</v>
      </c>
      <c r="CI326" t="s">
        <v>193</v>
      </c>
      <c r="CJ326">
        <v>2010</v>
      </c>
      <c r="CL326" t="s">
        <v>170</v>
      </c>
      <c r="CN326" t="s">
        <v>170</v>
      </c>
      <c r="CP326" t="s">
        <v>611</v>
      </c>
      <c r="CQ326" t="s">
        <v>174</v>
      </c>
      <c r="CR326">
        <v>1</v>
      </c>
      <c r="CS326">
        <v>2</v>
      </c>
      <c r="CT326">
        <v>1</v>
      </c>
      <c r="CU326" t="s">
        <v>8200</v>
      </c>
      <c r="CV326" t="s">
        <v>170</v>
      </c>
      <c r="CZ326" t="s">
        <v>170</v>
      </c>
      <c r="DC326" t="s">
        <v>8201</v>
      </c>
      <c r="DD326" t="s">
        <v>174</v>
      </c>
      <c r="DE326" t="s">
        <v>8202</v>
      </c>
      <c r="DF326" t="s">
        <v>170</v>
      </c>
      <c r="DL326" t="s">
        <v>170</v>
      </c>
      <c r="DN326" t="s">
        <v>170</v>
      </c>
      <c r="DP326" t="s">
        <v>8203</v>
      </c>
      <c r="DQ326" t="str">
        <f>HYPERLINK("https://nconnect.nicmar.ac.in/storage/profile/699ab7944aed5.png","Download")</f>
        <v>0</v>
      </c>
      <c r="DR326" t="str">
        <f>HYPERLINK("https://nconnect.nicmar.ac.in/pdf/489_resume_1771749414.pdf/Y2FyZWVy","View Resume")</f>
        <v>0</v>
      </c>
      <c r="DS326" t="s">
        <v>534</v>
      </c>
      <c r="DT326" t="s">
        <v>8204</v>
      </c>
      <c r="DU326" t="s">
        <v>8205</v>
      </c>
      <c r="DV326" t="s">
        <v>8206</v>
      </c>
      <c r="DW326" t="s">
        <v>246</v>
      </c>
      <c r="DX326" t="s">
        <v>2857</v>
      </c>
      <c r="DY326" t="s">
        <v>209</v>
      </c>
      <c r="DZ326" t="s">
        <v>534</v>
      </c>
    </row>
    <row r="327" spans="1:158">
      <c r="A327" t="s">
        <v>356</v>
      </c>
      <c r="B327" t="s">
        <v>211</v>
      </c>
      <c r="C327" t="s">
        <v>267</v>
      </c>
      <c r="D327" t="s">
        <v>357</v>
      </c>
      <c r="E327" t="s">
        <v>8207</v>
      </c>
      <c r="F327" t="s">
        <v>8208</v>
      </c>
      <c r="G327">
        <v>9642781170</v>
      </c>
      <c r="H327" t="s">
        <v>271</v>
      </c>
      <c r="I327" t="s">
        <v>8209</v>
      </c>
      <c r="J327" t="s">
        <v>166</v>
      </c>
      <c r="K327" t="s">
        <v>657</v>
      </c>
      <c r="L327" t="s">
        <v>8210</v>
      </c>
      <c r="M327" t="s">
        <v>8211</v>
      </c>
      <c r="N327" t="s">
        <v>170</v>
      </c>
      <c r="AI327" t="s">
        <v>8212</v>
      </c>
      <c r="AJ327" t="s">
        <v>1629</v>
      </c>
      <c r="AK327" t="s">
        <v>1514</v>
      </c>
      <c r="AL327">
        <v>89</v>
      </c>
      <c r="AN327">
        <v>2003</v>
      </c>
      <c r="AO327" t="s">
        <v>174</v>
      </c>
      <c r="AP327" t="s">
        <v>8213</v>
      </c>
      <c r="AQ327" t="s">
        <v>1629</v>
      </c>
      <c r="AR327" t="s">
        <v>8214</v>
      </c>
      <c r="AS327">
        <v>75.2</v>
      </c>
      <c r="AU327">
        <v>2005</v>
      </c>
      <c r="AV327" t="s">
        <v>170</v>
      </c>
      <c r="BC327" t="s">
        <v>174</v>
      </c>
      <c r="BD327" t="s">
        <v>7276</v>
      </c>
      <c r="BE327" t="s">
        <v>1629</v>
      </c>
      <c r="BF327" t="s">
        <v>8215</v>
      </c>
      <c r="BG327">
        <v>69</v>
      </c>
      <c r="BI327">
        <v>2009</v>
      </c>
      <c r="BJ327">
        <v>19</v>
      </c>
      <c r="BK327" t="s">
        <v>8216</v>
      </c>
      <c r="BL327">
        <v>53</v>
      </c>
      <c r="BM327" t="s">
        <v>8217</v>
      </c>
      <c r="BN327" t="s">
        <v>174</v>
      </c>
      <c r="BO327" t="s">
        <v>7275</v>
      </c>
      <c r="BP327" t="s">
        <v>1629</v>
      </c>
      <c r="BQ327" t="s">
        <v>2570</v>
      </c>
      <c r="BR327">
        <v>72</v>
      </c>
      <c r="BT327">
        <v>2019</v>
      </c>
      <c r="BU327">
        <v>31</v>
      </c>
      <c r="BV327" t="s">
        <v>8218</v>
      </c>
      <c r="BW327">
        <v>53</v>
      </c>
      <c r="BX327" t="s">
        <v>404</v>
      </c>
      <c r="BY327" t="s">
        <v>170</v>
      </c>
      <c r="BZ327" t="s">
        <v>8219</v>
      </c>
      <c r="CA327" t="s">
        <v>1629</v>
      </c>
      <c r="CB327" t="s">
        <v>1336</v>
      </c>
      <c r="CD327">
        <v>9</v>
      </c>
      <c r="CE327">
        <v>2025</v>
      </c>
      <c r="CF327" t="s">
        <v>174</v>
      </c>
      <c r="CG327" t="s">
        <v>1336</v>
      </c>
      <c r="CH327" t="s">
        <v>8219</v>
      </c>
      <c r="CI327" t="s">
        <v>193</v>
      </c>
      <c r="CJ327">
        <v>2025</v>
      </c>
      <c r="CL327" t="s">
        <v>170</v>
      </c>
      <c r="CN327" t="s">
        <v>174</v>
      </c>
      <c r="CO327" t="s">
        <v>8220</v>
      </c>
      <c r="CP327" t="s">
        <v>1514</v>
      </c>
      <c r="CQ327" t="s">
        <v>174</v>
      </c>
      <c r="CR327">
        <v>3</v>
      </c>
      <c r="CS327">
        <v>0</v>
      </c>
      <c r="CT327">
        <v>1</v>
      </c>
      <c r="CU327" t="s">
        <v>8221</v>
      </c>
      <c r="CV327" t="s">
        <v>170</v>
      </c>
      <c r="CZ327" t="s">
        <v>170</v>
      </c>
      <c r="DB327" t="s">
        <v>8222</v>
      </c>
      <c r="DC327" t="s">
        <v>8223</v>
      </c>
      <c r="DD327" t="s">
        <v>170</v>
      </c>
      <c r="DF327" t="s">
        <v>170</v>
      </c>
      <c r="DL327" t="s">
        <v>174</v>
      </c>
      <c r="DM327" t="s">
        <v>8220</v>
      </c>
      <c r="DN327" t="s">
        <v>170</v>
      </c>
      <c r="DP327" t="s">
        <v>8224</v>
      </c>
      <c r="DQ327" t="s">
        <v>202</v>
      </c>
      <c r="DR327" t="str">
        <f>HYPERLINK("https://nconnect.nicmar.ac.in/pdf/491_resume_1771752356.pdf/Y2FyZWVy","View Resume")</f>
        <v>0</v>
      </c>
      <c r="DS327" t="s">
        <v>2053</v>
      </c>
      <c r="DT327" t="s">
        <v>8225</v>
      </c>
      <c r="DU327" t="s">
        <v>211</v>
      </c>
      <c r="DV327" t="s">
        <v>1629</v>
      </c>
      <c r="DW327" t="s">
        <v>246</v>
      </c>
      <c r="DX327" t="s">
        <v>901</v>
      </c>
      <c r="DY327" t="s">
        <v>209</v>
      </c>
      <c r="DZ327" t="s">
        <v>2053</v>
      </c>
    </row>
    <row r="328" spans="1:158">
      <c r="A328" t="s">
        <v>210</v>
      </c>
      <c r="B328" t="s">
        <v>211</v>
      </c>
      <c r="C328" t="s">
        <v>212</v>
      </c>
      <c r="D328" t="s">
        <v>213</v>
      </c>
      <c r="E328" t="s">
        <v>8226</v>
      </c>
      <c r="F328" t="s">
        <v>8227</v>
      </c>
      <c r="G328">
        <v>7780240623</v>
      </c>
      <c r="H328" t="s">
        <v>164</v>
      </c>
      <c r="I328" t="s">
        <v>8228</v>
      </c>
      <c r="J328" t="s">
        <v>166</v>
      </c>
      <c r="K328" t="s">
        <v>3920</v>
      </c>
      <c r="L328" t="s">
        <v>8229</v>
      </c>
      <c r="M328" t="s">
        <v>8230</v>
      </c>
      <c r="N328" t="s">
        <v>170</v>
      </c>
      <c r="AI328" t="s">
        <v>8231</v>
      </c>
      <c r="AJ328" t="s">
        <v>8232</v>
      </c>
      <c r="AK328" t="s">
        <v>8233</v>
      </c>
      <c r="AL328">
        <v>88</v>
      </c>
      <c r="AN328">
        <v>2009</v>
      </c>
      <c r="AO328" t="s">
        <v>174</v>
      </c>
      <c r="AP328" t="s">
        <v>5461</v>
      </c>
      <c r="AQ328" t="s">
        <v>1226</v>
      </c>
      <c r="AR328" t="s">
        <v>7271</v>
      </c>
      <c r="AS328">
        <v>94.9</v>
      </c>
      <c r="AU328">
        <v>2011</v>
      </c>
      <c r="AV328" t="s">
        <v>170</v>
      </c>
      <c r="BC328" t="s">
        <v>174</v>
      </c>
      <c r="BD328" t="s">
        <v>8234</v>
      </c>
      <c r="BE328" t="s">
        <v>8235</v>
      </c>
      <c r="BF328" t="s">
        <v>550</v>
      </c>
      <c r="BG328">
        <v>83.4</v>
      </c>
      <c r="BI328">
        <v>2015</v>
      </c>
      <c r="BJ328">
        <v>1</v>
      </c>
      <c r="BL328">
        <v>9</v>
      </c>
      <c r="BN328" t="s">
        <v>174</v>
      </c>
      <c r="BO328" t="s">
        <v>8236</v>
      </c>
      <c r="BP328" t="s">
        <v>8237</v>
      </c>
      <c r="BQ328" t="s">
        <v>3087</v>
      </c>
      <c r="BR328">
        <v>94</v>
      </c>
      <c r="BT328">
        <v>2019</v>
      </c>
      <c r="BU328">
        <v>14</v>
      </c>
      <c r="BW328">
        <v>47</v>
      </c>
      <c r="BY328" t="s">
        <v>170</v>
      </c>
      <c r="CF328" t="s">
        <v>170</v>
      </c>
      <c r="CJ328">
        <v>2026</v>
      </c>
      <c r="CL328" t="s">
        <v>170</v>
      </c>
      <c r="CN328" t="s">
        <v>170</v>
      </c>
      <c r="CP328" t="s">
        <v>8238</v>
      </c>
      <c r="CQ328" t="s">
        <v>170</v>
      </c>
      <c r="CV328" t="s">
        <v>170</v>
      </c>
      <c r="CZ328" t="s">
        <v>170</v>
      </c>
      <c r="DB328" t="s">
        <v>2105</v>
      </c>
      <c r="DC328" t="s">
        <v>853</v>
      </c>
      <c r="DD328" t="s">
        <v>174</v>
      </c>
      <c r="DE328" t="s">
        <v>8239</v>
      </c>
      <c r="DF328" t="s">
        <v>170</v>
      </c>
      <c r="DL328" t="s">
        <v>170</v>
      </c>
      <c r="DN328" t="s">
        <v>174</v>
      </c>
      <c r="DO328" t="s">
        <v>8240</v>
      </c>
      <c r="DP328" t="s">
        <v>8241</v>
      </c>
      <c r="DQ328" t="s">
        <v>202</v>
      </c>
      <c r="DR328" t="str">
        <f>HYPERLINK("https://nconnect.nicmar.ac.in/pdf/311_resume_1771753645.pdf/Y2FyZWVy","View Resume")</f>
        <v>0</v>
      </c>
      <c r="DS328" t="s">
        <v>6880</v>
      </c>
      <c r="DT328" t="s">
        <v>8242</v>
      </c>
      <c r="DU328" t="s">
        <v>8243</v>
      </c>
      <c r="DV328" t="s">
        <v>1208</v>
      </c>
      <c r="DW328" t="s">
        <v>207</v>
      </c>
      <c r="DX328" t="s">
        <v>383</v>
      </c>
      <c r="DY328" t="s">
        <v>1501</v>
      </c>
      <c r="DZ328" t="s">
        <v>4211</v>
      </c>
      <c r="EA328" t="s">
        <v>8244</v>
      </c>
      <c r="EB328" t="s">
        <v>8245</v>
      </c>
      <c r="EC328" t="s">
        <v>1208</v>
      </c>
      <c r="ED328" t="s">
        <v>207</v>
      </c>
      <c r="EE328" t="s">
        <v>1501</v>
      </c>
      <c r="EF328" t="s">
        <v>951</v>
      </c>
      <c r="EG328" t="s">
        <v>906</v>
      </c>
      <c r="EH328" t="s">
        <v>8246</v>
      </c>
      <c r="EI328" t="s">
        <v>8247</v>
      </c>
      <c r="EJ328" t="s">
        <v>8248</v>
      </c>
      <c r="EK328" t="s">
        <v>207</v>
      </c>
      <c r="EL328" t="s">
        <v>951</v>
      </c>
      <c r="EM328" t="s">
        <v>423</v>
      </c>
      <c r="EN328" t="s">
        <v>1382</v>
      </c>
    </row>
    <row r="329" spans="1:158">
      <c r="A329" t="s">
        <v>210</v>
      </c>
      <c r="B329" t="s">
        <v>211</v>
      </c>
      <c r="C329" t="s">
        <v>212</v>
      </c>
      <c r="D329" t="s">
        <v>213</v>
      </c>
      <c r="E329" t="s">
        <v>8249</v>
      </c>
      <c r="F329" t="s">
        <v>8250</v>
      </c>
      <c r="G329">
        <v>8553336080</v>
      </c>
      <c r="H329" t="s">
        <v>164</v>
      </c>
      <c r="I329" t="s">
        <v>8251</v>
      </c>
      <c r="J329" t="s">
        <v>217</v>
      </c>
      <c r="K329" t="s">
        <v>8252</v>
      </c>
      <c r="L329" t="s">
        <v>8253</v>
      </c>
      <c r="M329" t="s">
        <v>8254</v>
      </c>
      <c r="N329" t="s">
        <v>170</v>
      </c>
      <c r="AI329" t="s">
        <v>8255</v>
      </c>
      <c r="AJ329" t="s">
        <v>8256</v>
      </c>
      <c r="AK329" t="s">
        <v>1249</v>
      </c>
      <c r="AL329">
        <v>72</v>
      </c>
      <c r="AN329">
        <v>2014</v>
      </c>
      <c r="AO329" t="s">
        <v>170</v>
      </c>
      <c r="AV329" t="s">
        <v>174</v>
      </c>
      <c r="AW329" t="s">
        <v>8257</v>
      </c>
      <c r="AX329" t="s">
        <v>8258</v>
      </c>
      <c r="AY329" t="s">
        <v>5805</v>
      </c>
      <c r="AZ329">
        <v>68</v>
      </c>
      <c r="BA329">
        <v>6.94</v>
      </c>
      <c r="BB329">
        <v>2017</v>
      </c>
      <c r="BC329" t="s">
        <v>174</v>
      </c>
      <c r="BD329" t="s">
        <v>8259</v>
      </c>
      <c r="BE329" t="s">
        <v>8260</v>
      </c>
      <c r="BF329" t="s">
        <v>5805</v>
      </c>
      <c r="BG329">
        <v>68</v>
      </c>
      <c r="BH329">
        <v>6.84</v>
      </c>
      <c r="BI329">
        <v>2021</v>
      </c>
      <c r="BJ329">
        <v>2</v>
      </c>
      <c r="BL329">
        <v>7</v>
      </c>
      <c r="BN329" t="s">
        <v>174</v>
      </c>
      <c r="BO329" t="s">
        <v>8259</v>
      </c>
      <c r="BP329" t="s">
        <v>8261</v>
      </c>
      <c r="BQ329" t="s">
        <v>5855</v>
      </c>
      <c r="BR329">
        <v>82</v>
      </c>
      <c r="BS329">
        <v>8.4</v>
      </c>
      <c r="BT329">
        <v>2024</v>
      </c>
      <c r="BU329">
        <v>14</v>
      </c>
      <c r="BW329">
        <v>47</v>
      </c>
      <c r="BY329" t="s">
        <v>170</v>
      </c>
      <c r="CF329" t="s">
        <v>170</v>
      </c>
      <c r="CL329" t="s">
        <v>170</v>
      </c>
      <c r="CN329" t="s">
        <v>170</v>
      </c>
      <c r="CP329" t="s">
        <v>8262</v>
      </c>
      <c r="CQ329" t="s">
        <v>170</v>
      </c>
      <c r="CV329" t="s">
        <v>170</v>
      </c>
      <c r="CZ329" t="s">
        <v>170</v>
      </c>
      <c r="DC329" t="s">
        <v>2878</v>
      </c>
      <c r="DD329" t="s">
        <v>170</v>
      </c>
      <c r="DF329" t="s">
        <v>170</v>
      </c>
      <c r="DL329" t="s">
        <v>170</v>
      </c>
      <c r="DN329" t="s">
        <v>170</v>
      </c>
      <c r="DP329" t="s">
        <v>8263</v>
      </c>
      <c r="DQ329" t="s">
        <v>202</v>
      </c>
      <c r="DR329" t="str">
        <f>HYPERLINK("https://nconnect.nicmar.ac.in/pdf/496_resume_1771759748.png/Y2FyZWVy","View Resume")</f>
        <v>0</v>
      </c>
      <c r="DS329" t="s">
        <v>908</v>
      </c>
      <c r="DT329" t="s">
        <v>8264</v>
      </c>
      <c r="DU329" t="s">
        <v>8265</v>
      </c>
      <c r="DV329" t="s">
        <v>2819</v>
      </c>
      <c r="DW329" t="s">
        <v>207</v>
      </c>
      <c r="DX329" t="s">
        <v>995</v>
      </c>
      <c r="DY329" t="s">
        <v>209</v>
      </c>
      <c r="DZ329" t="s">
        <v>908</v>
      </c>
    </row>
    <row r="330" spans="1:158">
      <c r="A330" t="s">
        <v>5303</v>
      </c>
      <c r="B330" t="s">
        <v>507</v>
      </c>
      <c r="C330" t="s">
        <v>160</v>
      </c>
      <c r="D330" t="s">
        <v>5304</v>
      </c>
      <c r="E330" t="s">
        <v>8266</v>
      </c>
      <c r="F330" t="s">
        <v>8267</v>
      </c>
      <c r="G330">
        <v>9739242977</v>
      </c>
      <c r="H330" t="s">
        <v>164</v>
      </c>
      <c r="I330" t="s">
        <v>8268</v>
      </c>
      <c r="J330" t="s">
        <v>166</v>
      </c>
      <c r="K330" t="s">
        <v>3114</v>
      </c>
      <c r="L330" t="s">
        <v>8269</v>
      </c>
      <c r="M330" t="s">
        <v>8270</v>
      </c>
      <c r="N330" t="s">
        <v>170</v>
      </c>
      <c r="AI330" t="s">
        <v>8271</v>
      </c>
      <c r="AJ330" t="s">
        <v>8272</v>
      </c>
      <c r="AK330" t="s">
        <v>8273</v>
      </c>
      <c r="AL330">
        <v>60</v>
      </c>
      <c r="AN330">
        <v>2004</v>
      </c>
      <c r="AO330" t="s">
        <v>170</v>
      </c>
      <c r="AV330" t="s">
        <v>174</v>
      </c>
      <c r="AW330" t="s">
        <v>1826</v>
      </c>
      <c r="AX330" t="s">
        <v>8274</v>
      </c>
      <c r="AY330" t="s">
        <v>8275</v>
      </c>
      <c r="AZ330">
        <v>64</v>
      </c>
      <c r="BB330">
        <v>2007</v>
      </c>
      <c r="BC330" t="s">
        <v>174</v>
      </c>
      <c r="BD330" t="s">
        <v>8276</v>
      </c>
      <c r="BE330" t="s">
        <v>8277</v>
      </c>
      <c r="BF330" t="s">
        <v>3700</v>
      </c>
      <c r="BG330">
        <v>58</v>
      </c>
      <c r="BI330">
        <v>2011</v>
      </c>
      <c r="BJ330">
        <v>2</v>
      </c>
      <c r="BL330">
        <v>9</v>
      </c>
      <c r="BN330" t="s">
        <v>174</v>
      </c>
      <c r="BO330" t="s">
        <v>8278</v>
      </c>
      <c r="BP330" t="s">
        <v>8278</v>
      </c>
      <c r="BQ330" t="s">
        <v>8279</v>
      </c>
      <c r="BR330">
        <v>69</v>
      </c>
      <c r="BT330">
        <v>2013</v>
      </c>
      <c r="BU330">
        <v>16</v>
      </c>
      <c r="BW330">
        <v>49</v>
      </c>
      <c r="BY330" t="s">
        <v>170</v>
      </c>
      <c r="CF330" t="s">
        <v>174</v>
      </c>
      <c r="CG330" t="s">
        <v>3614</v>
      </c>
      <c r="CH330" t="s">
        <v>1154</v>
      </c>
      <c r="CI330" t="s">
        <v>193</v>
      </c>
      <c r="CJ330">
        <v>2023</v>
      </c>
      <c r="CL330" t="s">
        <v>170</v>
      </c>
      <c r="CN330" t="s">
        <v>174</v>
      </c>
      <c r="CO330" t="s">
        <v>8280</v>
      </c>
      <c r="CP330" t="s">
        <v>408</v>
      </c>
      <c r="CQ330" t="s">
        <v>174</v>
      </c>
      <c r="CR330">
        <v>5</v>
      </c>
      <c r="CS330">
        <v>5</v>
      </c>
      <c r="CT330">
        <v>8</v>
      </c>
      <c r="CU330" t="s">
        <v>8281</v>
      </c>
      <c r="CV330" t="s">
        <v>170</v>
      </c>
      <c r="CZ330" t="s">
        <v>174</v>
      </c>
      <c r="DA330" t="s">
        <v>8282</v>
      </c>
      <c r="DC330" t="s">
        <v>7820</v>
      </c>
      <c r="DD330" t="s">
        <v>174</v>
      </c>
      <c r="DE330" t="s">
        <v>8283</v>
      </c>
      <c r="DF330" t="s">
        <v>174</v>
      </c>
      <c r="DG330" t="s">
        <v>676</v>
      </c>
      <c r="DH330" t="s">
        <v>678</v>
      </c>
      <c r="DI330" t="s">
        <v>678</v>
      </c>
      <c r="DJ330">
        <v>0</v>
      </c>
      <c r="DK330">
        <v>8</v>
      </c>
      <c r="DL330" t="s">
        <v>174</v>
      </c>
      <c r="DM330" t="s">
        <v>8280</v>
      </c>
      <c r="DN330" t="s">
        <v>174</v>
      </c>
      <c r="DO330" t="s">
        <v>8284</v>
      </c>
      <c r="DP330" t="s">
        <v>8285</v>
      </c>
      <c r="DQ330" t="str">
        <f>HYPERLINK("https://nconnect.nicmar.ac.in/storage/profile/6996ca740226d.png","Download")</f>
        <v>0</v>
      </c>
      <c r="DR330" t="str">
        <f>HYPERLINK("https://nconnect.nicmar.ac.in/pdf/173_resume_1771572846.pdf/Y2FyZWVy","View Resume")</f>
        <v>0</v>
      </c>
      <c r="DS330" t="s">
        <v>1017</v>
      </c>
      <c r="DT330" t="s">
        <v>8286</v>
      </c>
      <c r="DU330" t="s">
        <v>8287</v>
      </c>
      <c r="DV330" t="s">
        <v>2283</v>
      </c>
      <c r="DW330" t="s">
        <v>246</v>
      </c>
      <c r="DX330" t="s">
        <v>994</v>
      </c>
      <c r="DY330" t="s">
        <v>209</v>
      </c>
      <c r="DZ330" t="s">
        <v>1026</v>
      </c>
      <c r="EA330" t="s">
        <v>8288</v>
      </c>
      <c r="EB330" t="s">
        <v>1282</v>
      </c>
      <c r="EC330" t="s">
        <v>8289</v>
      </c>
      <c r="ED330" t="s">
        <v>246</v>
      </c>
      <c r="EE330" t="s">
        <v>2373</v>
      </c>
      <c r="EF330" t="s">
        <v>994</v>
      </c>
      <c r="EG330" t="s">
        <v>945</v>
      </c>
      <c r="EH330" t="s">
        <v>8290</v>
      </c>
      <c r="EI330" t="s">
        <v>351</v>
      </c>
      <c r="EJ330" t="s">
        <v>8291</v>
      </c>
      <c r="EK330" t="s">
        <v>246</v>
      </c>
      <c r="EL330" t="s">
        <v>1391</v>
      </c>
      <c r="EM330" t="s">
        <v>383</v>
      </c>
      <c r="EN330" t="s">
        <v>865</v>
      </c>
      <c r="EO330" t="s">
        <v>8292</v>
      </c>
      <c r="EP330" t="s">
        <v>1282</v>
      </c>
      <c r="EQ330" t="s">
        <v>2283</v>
      </c>
      <c r="ER330" t="s">
        <v>246</v>
      </c>
      <c r="ES330" t="s">
        <v>1024</v>
      </c>
      <c r="ET330" t="s">
        <v>2955</v>
      </c>
      <c r="EU330" t="s">
        <v>2131</v>
      </c>
      <c r="EV330" t="s">
        <v>8293</v>
      </c>
      <c r="EW330" t="s">
        <v>1282</v>
      </c>
      <c r="EX330" t="s">
        <v>8294</v>
      </c>
      <c r="EY330" t="s">
        <v>246</v>
      </c>
      <c r="EZ330" t="s">
        <v>3551</v>
      </c>
      <c r="FA330" t="s">
        <v>1135</v>
      </c>
      <c r="FB330" t="s">
        <v>501</v>
      </c>
    </row>
    <row r="331" spans="1:158">
      <c r="A331" t="s">
        <v>1136</v>
      </c>
      <c r="B331" t="s">
        <v>211</v>
      </c>
      <c r="C331" t="s">
        <v>1137</v>
      </c>
      <c r="D331" t="s">
        <v>1138</v>
      </c>
      <c r="E331" t="s">
        <v>8266</v>
      </c>
      <c r="F331" t="s">
        <v>8267</v>
      </c>
      <c r="G331">
        <v>9739242977</v>
      </c>
      <c r="H331" t="s">
        <v>164</v>
      </c>
      <c r="I331" t="s">
        <v>8268</v>
      </c>
      <c r="J331" t="s">
        <v>166</v>
      </c>
      <c r="K331" t="s">
        <v>3114</v>
      </c>
      <c r="L331" t="s">
        <v>8269</v>
      </c>
      <c r="M331" t="s">
        <v>8270</v>
      </c>
      <c r="N331" t="s">
        <v>170</v>
      </c>
      <c r="AI331" t="s">
        <v>8271</v>
      </c>
      <c r="AJ331" t="s">
        <v>8272</v>
      </c>
      <c r="AK331" t="s">
        <v>8273</v>
      </c>
      <c r="AL331">
        <v>60</v>
      </c>
      <c r="AN331">
        <v>2004</v>
      </c>
      <c r="AO331" t="s">
        <v>170</v>
      </c>
      <c r="AV331" t="s">
        <v>174</v>
      </c>
      <c r="AW331" t="s">
        <v>1826</v>
      </c>
      <c r="AX331" t="s">
        <v>8274</v>
      </c>
      <c r="AY331" t="s">
        <v>8275</v>
      </c>
      <c r="AZ331">
        <v>64</v>
      </c>
      <c r="BB331">
        <v>2007</v>
      </c>
      <c r="BC331" t="s">
        <v>174</v>
      </c>
      <c r="BD331" t="s">
        <v>8276</v>
      </c>
      <c r="BE331" t="s">
        <v>8277</v>
      </c>
      <c r="BF331" t="s">
        <v>3700</v>
      </c>
      <c r="BG331">
        <v>58</v>
      </c>
      <c r="BI331">
        <v>2011</v>
      </c>
      <c r="BJ331">
        <v>2</v>
      </c>
      <c r="BL331">
        <v>9</v>
      </c>
      <c r="BN331" t="s">
        <v>174</v>
      </c>
      <c r="BO331" t="s">
        <v>8278</v>
      </c>
      <c r="BP331" t="s">
        <v>8278</v>
      </c>
      <c r="BQ331" t="s">
        <v>8279</v>
      </c>
      <c r="BR331">
        <v>69</v>
      </c>
      <c r="BT331">
        <v>2013</v>
      </c>
      <c r="BU331">
        <v>16</v>
      </c>
      <c r="BW331">
        <v>49</v>
      </c>
      <c r="BY331" t="s">
        <v>170</v>
      </c>
      <c r="CF331" t="s">
        <v>174</v>
      </c>
      <c r="CG331" t="s">
        <v>3614</v>
      </c>
      <c r="CH331" t="s">
        <v>1154</v>
      </c>
      <c r="CI331" t="s">
        <v>193</v>
      </c>
      <c r="CJ331">
        <v>2023</v>
      </c>
      <c r="CL331" t="s">
        <v>170</v>
      </c>
      <c r="CN331" t="s">
        <v>174</v>
      </c>
      <c r="CO331" t="s">
        <v>8280</v>
      </c>
      <c r="CP331" t="s">
        <v>408</v>
      </c>
      <c r="CQ331" t="s">
        <v>174</v>
      </c>
      <c r="CR331">
        <v>5</v>
      </c>
      <c r="CS331">
        <v>5</v>
      </c>
      <c r="CT331">
        <v>8</v>
      </c>
      <c r="CU331" t="s">
        <v>8281</v>
      </c>
      <c r="CV331" t="s">
        <v>170</v>
      </c>
      <c r="CZ331" t="s">
        <v>174</v>
      </c>
      <c r="DA331" t="s">
        <v>8282</v>
      </c>
      <c r="DC331" t="s">
        <v>7820</v>
      </c>
      <c r="DD331" t="s">
        <v>174</v>
      </c>
      <c r="DE331" t="s">
        <v>8283</v>
      </c>
      <c r="DF331" t="s">
        <v>174</v>
      </c>
      <c r="DG331" t="s">
        <v>676</v>
      </c>
      <c r="DH331" t="s">
        <v>678</v>
      </c>
      <c r="DI331" t="s">
        <v>678</v>
      </c>
      <c r="DJ331">
        <v>0</v>
      </c>
      <c r="DK331">
        <v>8</v>
      </c>
      <c r="DL331" t="s">
        <v>174</v>
      </c>
      <c r="DM331" t="s">
        <v>8280</v>
      </c>
      <c r="DN331" t="s">
        <v>174</v>
      </c>
      <c r="DO331" t="s">
        <v>8284</v>
      </c>
      <c r="DP331" t="s">
        <v>8285</v>
      </c>
      <c r="DQ331" t="str">
        <f>HYPERLINK("https://nconnect.nicmar.ac.in/storage/profile/6996ca740226d.png","Download")</f>
        <v>0</v>
      </c>
      <c r="DR331" t="str">
        <f>HYPERLINK("https://nconnect.nicmar.ac.in/pdf/173_resume_1771572846.pdf/Y2FyZWVy","View Resume")</f>
        <v>0</v>
      </c>
      <c r="DS331" t="s">
        <v>1017</v>
      </c>
      <c r="DT331" t="s">
        <v>8286</v>
      </c>
      <c r="DU331" t="s">
        <v>8287</v>
      </c>
      <c r="DV331" t="s">
        <v>2283</v>
      </c>
      <c r="DW331" t="s">
        <v>246</v>
      </c>
      <c r="DX331" t="s">
        <v>994</v>
      </c>
      <c r="DY331" t="s">
        <v>209</v>
      </c>
      <c r="DZ331" t="s">
        <v>1026</v>
      </c>
      <c r="EA331" t="s">
        <v>8288</v>
      </c>
      <c r="EB331" t="s">
        <v>1282</v>
      </c>
      <c r="EC331" t="s">
        <v>8289</v>
      </c>
      <c r="ED331" t="s">
        <v>246</v>
      </c>
      <c r="EE331" t="s">
        <v>2373</v>
      </c>
      <c r="EF331" t="s">
        <v>994</v>
      </c>
      <c r="EG331" t="s">
        <v>945</v>
      </c>
      <c r="EH331" t="s">
        <v>8290</v>
      </c>
      <c r="EI331" t="s">
        <v>351</v>
      </c>
      <c r="EJ331" t="s">
        <v>8291</v>
      </c>
      <c r="EK331" t="s">
        <v>246</v>
      </c>
      <c r="EL331" t="s">
        <v>1391</v>
      </c>
      <c r="EM331" t="s">
        <v>383</v>
      </c>
      <c r="EN331" t="s">
        <v>865</v>
      </c>
      <c r="EO331" t="s">
        <v>8292</v>
      </c>
      <c r="EP331" t="s">
        <v>1282</v>
      </c>
      <c r="EQ331" t="s">
        <v>2283</v>
      </c>
      <c r="ER331" t="s">
        <v>246</v>
      </c>
      <c r="ES331" t="s">
        <v>1024</v>
      </c>
      <c r="ET331" t="s">
        <v>2955</v>
      </c>
      <c r="EU331" t="s">
        <v>2131</v>
      </c>
      <c r="EV331" t="s">
        <v>8293</v>
      </c>
      <c r="EW331" t="s">
        <v>1282</v>
      </c>
      <c r="EX331" t="s">
        <v>8294</v>
      </c>
      <c r="EY331" t="s">
        <v>246</v>
      </c>
      <c r="EZ331" t="s">
        <v>3551</v>
      </c>
      <c r="FA331" t="s">
        <v>1135</v>
      </c>
      <c r="FB331" t="s">
        <v>501</v>
      </c>
    </row>
    <row r="332" spans="1:158">
      <c r="A332" t="s">
        <v>3910</v>
      </c>
      <c r="B332" t="s">
        <v>211</v>
      </c>
      <c r="C332" t="s">
        <v>471</v>
      </c>
      <c r="D332" t="s">
        <v>3911</v>
      </c>
      <c r="E332" t="s">
        <v>3966</v>
      </c>
      <c r="F332" t="s">
        <v>3967</v>
      </c>
      <c r="G332">
        <v>9075412474</v>
      </c>
      <c r="H332" t="s">
        <v>271</v>
      </c>
      <c r="I332" t="s">
        <v>3968</v>
      </c>
      <c r="J332" t="s">
        <v>217</v>
      </c>
      <c r="K332" t="s">
        <v>3969</v>
      </c>
      <c r="L332" t="s">
        <v>3970</v>
      </c>
      <c r="M332" t="s">
        <v>3971</v>
      </c>
      <c r="N332" t="s">
        <v>170</v>
      </c>
      <c r="AI332" t="s">
        <v>3972</v>
      </c>
      <c r="AJ332" t="s">
        <v>2383</v>
      </c>
      <c r="AK332" t="s">
        <v>3973</v>
      </c>
      <c r="AL332">
        <v>93.07</v>
      </c>
      <c r="AN332">
        <v>2008</v>
      </c>
      <c r="AO332" t="s">
        <v>174</v>
      </c>
      <c r="AP332" t="s">
        <v>3974</v>
      </c>
      <c r="AQ332" t="s">
        <v>2383</v>
      </c>
      <c r="AR332" t="s">
        <v>3975</v>
      </c>
      <c r="AS332">
        <v>83.67</v>
      </c>
      <c r="AU332">
        <v>2010</v>
      </c>
      <c r="AV332" t="s">
        <v>170</v>
      </c>
      <c r="BC332" t="s">
        <v>174</v>
      </c>
      <c r="BD332" t="s">
        <v>3976</v>
      </c>
      <c r="BE332" t="s">
        <v>3977</v>
      </c>
      <c r="BF332" t="s">
        <v>485</v>
      </c>
      <c r="BG332">
        <v>76.44</v>
      </c>
      <c r="BH332">
        <v>8.69</v>
      </c>
      <c r="BI332">
        <v>2014</v>
      </c>
      <c r="BJ332">
        <v>2</v>
      </c>
      <c r="BL332">
        <v>9</v>
      </c>
      <c r="BN332" t="s">
        <v>174</v>
      </c>
      <c r="BO332" t="s">
        <v>1440</v>
      </c>
      <c r="BP332" t="s">
        <v>3978</v>
      </c>
      <c r="BQ332" t="s">
        <v>3979</v>
      </c>
      <c r="BR332">
        <v>76.4</v>
      </c>
      <c r="BS332">
        <v>7.64</v>
      </c>
      <c r="BT332">
        <v>2017</v>
      </c>
      <c r="BU332">
        <v>12</v>
      </c>
      <c r="BW332">
        <v>13</v>
      </c>
      <c r="BY332" t="s">
        <v>170</v>
      </c>
      <c r="CF332" t="s">
        <v>174</v>
      </c>
      <c r="CG332" t="s">
        <v>485</v>
      </c>
      <c r="CH332" t="s">
        <v>566</v>
      </c>
      <c r="CI332" t="s">
        <v>193</v>
      </c>
      <c r="CJ332">
        <v>2024</v>
      </c>
      <c r="CL332" t="s">
        <v>174</v>
      </c>
      <c r="CM332" t="s">
        <v>3980</v>
      </c>
      <c r="CN332" t="s">
        <v>174</v>
      </c>
      <c r="CO332" t="s">
        <v>3981</v>
      </c>
      <c r="CP332" t="s">
        <v>3982</v>
      </c>
      <c r="CQ332" t="s">
        <v>174</v>
      </c>
      <c r="CR332">
        <v>2</v>
      </c>
      <c r="CS332">
        <v>3</v>
      </c>
      <c r="CT332">
        <v>5</v>
      </c>
      <c r="CU332" t="s">
        <v>3983</v>
      </c>
      <c r="CV332" t="s">
        <v>170</v>
      </c>
      <c r="CZ332" t="s">
        <v>170</v>
      </c>
      <c r="DB332" t="s">
        <v>3984</v>
      </c>
      <c r="DC332" t="s">
        <v>3985</v>
      </c>
      <c r="DD332" t="s">
        <v>174</v>
      </c>
      <c r="DE332" t="s">
        <v>3986</v>
      </c>
      <c r="DF332" t="s">
        <v>174</v>
      </c>
      <c r="DG332">
        <v>4</v>
      </c>
      <c r="DH332">
        <v>2</v>
      </c>
      <c r="DI332">
        <v>1</v>
      </c>
      <c r="DJ332">
        <v>1</v>
      </c>
      <c r="DK332">
        <v>8</v>
      </c>
      <c r="DL332" t="s">
        <v>174</v>
      </c>
      <c r="DM332" t="s">
        <v>3981</v>
      </c>
      <c r="DN332" t="s">
        <v>170</v>
      </c>
      <c r="DP332" t="s">
        <v>8295</v>
      </c>
      <c r="DQ332" t="str">
        <f>HYPERLINK("https://nconnect.nicmar.ac.in/storage/profile/69a6ec581fb4f.png","Download")</f>
        <v>0</v>
      </c>
      <c r="DR332" t="str">
        <f>HYPERLINK("https://nconnect.nicmar.ac.in/pdf/199_resume_1772547204.pdf/Y2FyZWVy","View Resume")</f>
        <v>0</v>
      </c>
      <c r="DS332" t="s">
        <v>865</v>
      </c>
      <c r="DT332" t="s">
        <v>3988</v>
      </c>
      <c r="DU332" t="s">
        <v>211</v>
      </c>
      <c r="DV332" t="s">
        <v>3989</v>
      </c>
      <c r="DW332" t="s">
        <v>246</v>
      </c>
      <c r="DX332" t="s">
        <v>418</v>
      </c>
      <c r="DY332" t="s">
        <v>209</v>
      </c>
      <c r="DZ332" t="s">
        <v>865</v>
      </c>
    </row>
    <row r="333" spans="1:158">
      <c r="A333" t="s">
        <v>3914</v>
      </c>
      <c r="B333" t="s">
        <v>536</v>
      </c>
      <c r="C333" t="s">
        <v>1137</v>
      </c>
      <c r="D333" t="s">
        <v>3915</v>
      </c>
      <c r="E333" t="s">
        <v>8296</v>
      </c>
      <c r="F333" t="s">
        <v>8297</v>
      </c>
      <c r="G333">
        <v>9811430566</v>
      </c>
      <c r="H333" t="s">
        <v>164</v>
      </c>
      <c r="I333" t="s">
        <v>8298</v>
      </c>
      <c r="J333" t="s">
        <v>166</v>
      </c>
      <c r="K333" t="s">
        <v>218</v>
      </c>
      <c r="L333" t="s">
        <v>8299</v>
      </c>
      <c r="M333" t="s">
        <v>8300</v>
      </c>
      <c r="N333" t="s">
        <v>170</v>
      </c>
      <c r="AI333" t="s">
        <v>8301</v>
      </c>
      <c r="AJ333" t="s">
        <v>8302</v>
      </c>
      <c r="AK333" t="s">
        <v>8303</v>
      </c>
      <c r="AL333">
        <v>74.6</v>
      </c>
      <c r="AN333">
        <v>1990</v>
      </c>
      <c r="AO333" t="s">
        <v>174</v>
      </c>
      <c r="AP333" t="s">
        <v>8304</v>
      </c>
      <c r="AQ333" t="s">
        <v>8305</v>
      </c>
      <c r="AR333" t="s">
        <v>8306</v>
      </c>
      <c r="AS333">
        <v>76.2</v>
      </c>
      <c r="AU333">
        <v>1992</v>
      </c>
      <c r="AV333" t="s">
        <v>170</v>
      </c>
      <c r="BC333" t="s">
        <v>174</v>
      </c>
      <c r="BD333" t="s">
        <v>8307</v>
      </c>
      <c r="BE333" t="s">
        <v>8308</v>
      </c>
      <c r="BF333" t="s">
        <v>1779</v>
      </c>
      <c r="BG333">
        <v>70.66</v>
      </c>
      <c r="BI333">
        <v>1998</v>
      </c>
      <c r="BJ333">
        <v>8</v>
      </c>
      <c r="BL333">
        <v>2</v>
      </c>
      <c r="BN333" t="s">
        <v>174</v>
      </c>
      <c r="BO333" t="s">
        <v>1794</v>
      </c>
      <c r="BP333" t="s">
        <v>8309</v>
      </c>
      <c r="BQ333" t="s">
        <v>8310</v>
      </c>
      <c r="BR333">
        <v>68.68</v>
      </c>
      <c r="BT333">
        <v>2001</v>
      </c>
      <c r="BU333">
        <v>31</v>
      </c>
      <c r="BV333" t="s">
        <v>8311</v>
      </c>
      <c r="BW333">
        <v>53</v>
      </c>
      <c r="BX333" t="s">
        <v>8312</v>
      </c>
      <c r="BY333" t="s">
        <v>170</v>
      </c>
      <c r="CF333" t="s">
        <v>174</v>
      </c>
      <c r="CG333" t="s">
        <v>5020</v>
      </c>
      <c r="CH333" t="s">
        <v>8313</v>
      </c>
      <c r="CI333" t="s">
        <v>193</v>
      </c>
      <c r="CJ333">
        <v>2019</v>
      </c>
      <c r="CL333" t="s">
        <v>170</v>
      </c>
      <c r="CN333" t="s">
        <v>174</v>
      </c>
      <c r="CO333" t="s">
        <v>8314</v>
      </c>
      <c r="CP333" t="s">
        <v>8315</v>
      </c>
      <c r="CQ333" t="s">
        <v>174</v>
      </c>
      <c r="CR333">
        <v>11</v>
      </c>
      <c r="CS333">
        <v>1</v>
      </c>
      <c r="CT333">
        <v>5</v>
      </c>
      <c r="CU333" t="s">
        <v>8316</v>
      </c>
      <c r="CV333" t="s">
        <v>174</v>
      </c>
      <c r="CW333" t="s">
        <v>8317</v>
      </c>
      <c r="CX333" t="s">
        <v>193</v>
      </c>
      <c r="CY333">
        <v>2024</v>
      </c>
      <c r="CZ333" t="s">
        <v>174</v>
      </c>
      <c r="DA333" t="s">
        <v>8318</v>
      </c>
      <c r="DB333" t="s">
        <v>8319</v>
      </c>
      <c r="DC333" t="s">
        <v>8320</v>
      </c>
      <c r="DD333" t="s">
        <v>174</v>
      </c>
      <c r="DE333" t="s">
        <v>8321</v>
      </c>
      <c r="DF333" t="s">
        <v>174</v>
      </c>
      <c r="DG333">
        <v>5</v>
      </c>
      <c r="DH333">
        <v>0</v>
      </c>
      <c r="DI333">
        <v>1</v>
      </c>
      <c r="DJ333">
        <v>0</v>
      </c>
      <c r="DK333">
        <v>0</v>
      </c>
      <c r="DL333" t="s">
        <v>174</v>
      </c>
      <c r="DM333" t="s">
        <v>8314</v>
      </c>
      <c r="DN333" t="s">
        <v>174</v>
      </c>
      <c r="DO333" t="s">
        <v>8322</v>
      </c>
      <c r="DP333" t="s">
        <v>8323</v>
      </c>
      <c r="DQ333" t="str">
        <f>HYPERLINK("https://nconnect.nicmar.ac.in/storage/profile/699af50039bf7.png","Download")</f>
        <v>0</v>
      </c>
      <c r="DR333" t="str">
        <f>HYPERLINK("https://nconnect.nicmar.ac.in/pdf/449_resume_1771762491.pdf/Y2FyZWVy","View Resume")</f>
        <v>0</v>
      </c>
      <c r="DS333" t="s">
        <v>8324</v>
      </c>
      <c r="DT333" t="s">
        <v>8313</v>
      </c>
      <c r="DU333" t="s">
        <v>507</v>
      </c>
      <c r="DV333" t="s">
        <v>1208</v>
      </c>
      <c r="DW333" t="s">
        <v>246</v>
      </c>
      <c r="DX333" t="s">
        <v>579</v>
      </c>
      <c r="DY333" t="s">
        <v>209</v>
      </c>
      <c r="DZ333" t="s">
        <v>8325</v>
      </c>
      <c r="EA333" t="s">
        <v>8326</v>
      </c>
      <c r="EB333" t="s">
        <v>5421</v>
      </c>
      <c r="EC333" t="s">
        <v>2036</v>
      </c>
      <c r="ED333" t="s">
        <v>207</v>
      </c>
      <c r="EE333" t="s">
        <v>6952</v>
      </c>
      <c r="EF333" t="s">
        <v>7410</v>
      </c>
      <c r="EG333" t="s">
        <v>865</v>
      </c>
      <c r="EH333" t="s">
        <v>8327</v>
      </c>
      <c r="EI333" t="s">
        <v>8328</v>
      </c>
      <c r="EJ333" t="s">
        <v>333</v>
      </c>
      <c r="EK333" t="s">
        <v>207</v>
      </c>
      <c r="EL333" t="s">
        <v>5004</v>
      </c>
      <c r="EM333" t="s">
        <v>3871</v>
      </c>
      <c r="EN333" t="s">
        <v>2694</v>
      </c>
      <c r="EO333" t="s">
        <v>8329</v>
      </c>
      <c r="EP333" t="s">
        <v>6342</v>
      </c>
      <c r="EQ333" t="s">
        <v>2036</v>
      </c>
      <c r="ER333" t="s">
        <v>207</v>
      </c>
      <c r="ES333" t="s">
        <v>3909</v>
      </c>
      <c r="ET333" t="s">
        <v>8330</v>
      </c>
      <c r="EU333" t="s">
        <v>989</v>
      </c>
      <c r="EV333" t="s">
        <v>8331</v>
      </c>
      <c r="EW333" t="s">
        <v>8332</v>
      </c>
      <c r="EX333" t="s">
        <v>382</v>
      </c>
      <c r="EY333" t="s">
        <v>207</v>
      </c>
      <c r="EZ333" t="s">
        <v>8333</v>
      </c>
      <c r="FA333" t="s">
        <v>2856</v>
      </c>
      <c r="FB333" t="s">
        <v>2688</v>
      </c>
    </row>
    <row r="334" spans="1:158">
      <c r="A334" t="s">
        <v>293</v>
      </c>
      <c r="B334" t="s">
        <v>211</v>
      </c>
      <c r="C334" t="s">
        <v>212</v>
      </c>
      <c r="D334" t="s">
        <v>294</v>
      </c>
      <c r="E334" t="s">
        <v>8334</v>
      </c>
      <c r="F334" t="s">
        <v>8335</v>
      </c>
      <c r="G334">
        <v>9657142050</v>
      </c>
      <c r="H334" t="s">
        <v>164</v>
      </c>
      <c r="I334" t="s">
        <v>8336</v>
      </c>
      <c r="J334" t="s">
        <v>166</v>
      </c>
      <c r="K334" t="s">
        <v>2288</v>
      </c>
      <c r="L334" t="s">
        <v>8337</v>
      </c>
      <c r="M334" t="s">
        <v>8338</v>
      </c>
      <c r="N334" t="s">
        <v>170</v>
      </c>
      <c r="AI334" t="s">
        <v>8339</v>
      </c>
      <c r="AJ334" t="s">
        <v>8340</v>
      </c>
      <c r="AK334" t="s">
        <v>3264</v>
      </c>
      <c r="AL334">
        <v>57.73</v>
      </c>
      <c r="AN334">
        <v>2001</v>
      </c>
      <c r="AO334" t="s">
        <v>174</v>
      </c>
      <c r="AP334" t="s">
        <v>8341</v>
      </c>
      <c r="AQ334" t="s">
        <v>8342</v>
      </c>
      <c r="AR334" t="s">
        <v>8343</v>
      </c>
      <c r="AS334">
        <v>55.5</v>
      </c>
      <c r="AU334">
        <v>2003</v>
      </c>
      <c r="AV334" t="s">
        <v>170</v>
      </c>
      <c r="BC334" t="s">
        <v>174</v>
      </c>
      <c r="BD334" t="s">
        <v>8344</v>
      </c>
      <c r="BE334" t="s">
        <v>8345</v>
      </c>
      <c r="BF334" t="s">
        <v>8346</v>
      </c>
      <c r="BG334">
        <v>72.73</v>
      </c>
      <c r="BI334">
        <v>2006</v>
      </c>
      <c r="BJ334">
        <v>19</v>
      </c>
      <c r="BK334" t="s">
        <v>443</v>
      </c>
      <c r="BL334">
        <v>53</v>
      </c>
      <c r="BM334" t="s">
        <v>3149</v>
      </c>
      <c r="BN334" t="s">
        <v>174</v>
      </c>
      <c r="BO334" t="s">
        <v>8344</v>
      </c>
      <c r="BP334" t="s">
        <v>8347</v>
      </c>
      <c r="BQ334" t="s">
        <v>3149</v>
      </c>
      <c r="BR334">
        <v>62.9</v>
      </c>
      <c r="BS334">
        <v>4.2</v>
      </c>
      <c r="BT334">
        <v>2008</v>
      </c>
      <c r="BU334">
        <v>31</v>
      </c>
      <c r="BV334" t="s">
        <v>446</v>
      </c>
      <c r="BW334">
        <v>53</v>
      </c>
      <c r="BX334" t="s">
        <v>3149</v>
      </c>
      <c r="BY334" t="s">
        <v>174</v>
      </c>
      <c r="BZ334" t="s">
        <v>8348</v>
      </c>
      <c r="CA334" t="s">
        <v>8349</v>
      </c>
      <c r="CB334" t="s">
        <v>2715</v>
      </c>
      <c r="CC334">
        <v>57.42</v>
      </c>
      <c r="CE334">
        <v>2010</v>
      </c>
      <c r="CF334" t="s">
        <v>174</v>
      </c>
      <c r="CG334" t="s">
        <v>3149</v>
      </c>
      <c r="CH334" t="s">
        <v>8350</v>
      </c>
      <c r="CI334" t="s">
        <v>193</v>
      </c>
      <c r="CJ334">
        <v>2024</v>
      </c>
      <c r="CL334" t="s">
        <v>174</v>
      </c>
      <c r="CM334" t="s">
        <v>8351</v>
      </c>
      <c r="CN334" t="s">
        <v>170</v>
      </c>
      <c r="CP334" t="s">
        <v>8352</v>
      </c>
      <c r="CQ334" t="s">
        <v>170</v>
      </c>
      <c r="CV334" t="s">
        <v>170</v>
      </c>
      <c r="CZ334" t="s">
        <v>170</v>
      </c>
      <c r="DB334" t="s">
        <v>8353</v>
      </c>
      <c r="DC334" t="s">
        <v>8354</v>
      </c>
      <c r="DD334" t="s">
        <v>174</v>
      </c>
      <c r="DE334" t="s">
        <v>8355</v>
      </c>
      <c r="DF334" t="s">
        <v>170</v>
      </c>
      <c r="DL334" t="s">
        <v>170</v>
      </c>
      <c r="DN334" t="s">
        <v>170</v>
      </c>
      <c r="DP334" t="s">
        <v>8356</v>
      </c>
      <c r="DQ334" t="s">
        <v>202</v>
      </c>
      <c r="DR334" t="str">
        <f>HYPERLINK("https://nconnect.nicmar.ac.in/pdf/500_resume_1771764365.pdf/Y2FyZWVy","View Resume")</f>
        <v>0</v>
      </c>
      <c r="DS334" t="s">
        <v>1382</v>
      </c>
      <c r="DT334" t="s">
        <v>8357</v>
      </c>
      <c r="DU334" t="s">
        <v>8358</v>
      </c>
      <c r="DV334" t="s">
        <v>8359</v>
      </c>
      <c r="DW334" t="s">
        <v>246</v>
      </c>
      <c r="DX334" t="s">
        <v>252</v>
      </c>
      <c r="DY334" t="s">
        <v>209</v>
      </c>
      <c r="DZ334" t="s">
        <v>1382</v>
      </c>
    </row>
    <row r="335" spans="1:158">
      <c r="A335" t="s">
        <v>1136</v>
      </c>
      <c r="B335" t="s">
        <v>211</v>
      </c>
      <c r="C335" t="s">
        <v>1137</v>
      </c>
      <c r="D335" t="s">
        <v>1138</v>
      </c>
      <c r="E335" t="s">
        <v>8360</v>
      </c>
      <c r="F335" t="s">
        <v>8361</v>
      </c>
      <c r="G335">
        <v>7905136064</v>
      </c>
      <c r="H335" t="s">
        <v>164</v>
      </c>
      <c r="I335" t="s">
        <v>8362</v>
      </c>
      <c r="J335" t="s">
        <v>166</v>
      </c>
      <c r="K335" t="s">
        <v>3114</v>
      </c>
      <c r="L335" t="s">
        <v>8363</v>
      </c>
      <c r="M335" t="s">
        <v>8364</v>
      </c>
      <c r="N335" t="s">
        <v>170</v>
      </c>
      <c r="AI335" t="s">
        <v>8365</v>
      </c>
      <c r="AJ335" t="s">
        <v>8366</v>
      </c>
      <c r="AK335" t="s">
        <v>438</v>
      </c>
      <c r="AL335">
        <v>67.33</v>
      </c>
      <c r="AN335">
        <v>2008</v>
      </c>
      <c r="AO335" t="s">
        <v>174</v>
      </c>
      <c r="AP335" t="s">
        <v>8367</v>
      </c>
      <c r="AQ335" t="s">
        <v>8366</v>
      </c>
      <c r="AR335" t="s">
        <v>1074</v>
      </c>
      <c r="AS335">
        <v>55.6</v>
      </c>
      <c r="AU335">
        <v>2011</v>
      </c>
      <c r="AV335" t="s">
        <v>170</v>
      </c>
      <c r="BC335" t="s">
        <v>174</v>
      </c>
      <c r="BD335" t="s">
        <v>1739</v>
      </c>
      <c r="BE335" t="s">
        <v>8368</v>
      </c>
      <c r="BF335" t="s">
        <v>485</v>
      </c>
      <c r="BG335">
        <v>70.38</v>
      </c>
      <c r="BI335">
        <v>2015</v>
      </c>
      <c r="BJ335">
        <v>1</v>
      </c>
      <c r="BL335">
        <v>9</v>
      </c>
      <c r="BN335" t="s">
        <v>174</v>
      </c>
      <c r="BO335" t="s">
        <v>185</v>
      </c>
      <c r="BP335" t="s">
        <v>4595</v>
      </c>
      <c r="BQ335" t="s">
        <v>8369</v>
      </c>
      <c r="BR335">
        <v>63.8</v>
      </c>
      <c r="BT335">
        <v>2021</v>
      </c>
      <c r="BU335">
        <v>8</v>
      </c>
      <c r="BW335">
        <v>50</v>
      </c>
      <c r="BY335" t="s">
        <v>174</v>
      </c>
      <c r="BZ335" t="s">
        <v>185</v>
      </c>
      <c r="CA335" t="s">
        <v>4595</v>
      </c>
      <c r="CB335" t="s">
        <v>8370</v>
      </c>
      <c r="CC335">
        <v>63.89</v>
      </c>
      <c r="CE335">
        <v>2024</v>
      </c>
      <c r="CF335" t="s">
        <v>174</v>
      </c>
      <c r="CG335" t="s">
        <v>8371</v>
      </c>
      <c r="CH335" t="s">
        <v>8372</v>
      </c>
      <c r="CI335" t="s">
        <v>373</v>
      </c>
      <c r="CK335" t="s">
        <v>170</v>
      </c>
      <c r="CL335" t="s">
        <v>174</v>
      </c>
      <c r="CN335" t="s">
        <v>174</v>
      </c>
      <c r="CO335" t="s">
        <v>8373</v>
      </c>
      <c r="CP335" t="s">
        <v>8374</v>
      </c>
      <c r="CQ335" t="s">
        <v>170</v>
      </c>
      <c r="CV335" t="s">
        <v>170</v>
      </c>
      <c r="CZ335" t="s">
        <v>170</v>
      </c>
      <c r="DC335" t="s">
        <v>326</v>
      </c>
      <c r="DD335" t="s">
        <v>170</v>
      </c>
      <c r="DF335" t="s">
        <v>170</v>
      </c>
      <c r="DL335" t="s">
        <v>170</v>
      </c>
      <c r="DN335" t="s">
        <v>170</v>
      </c>
      <c r="DP335" t="s">
        <v>8375</v>
      </c>
      <c r="DQ335" t="s">
        <v>202</v>
      </c>
      <c r="DR335" t="str">
        <f>HYPERLINK("https://nconnect.nicmar.ac.in/pdf/503_resume_1771766245.pdf/Y2FyZWVy","View Resume")</f>
        <v>0</v>
      </c>
      <c r="DS335" t="s">
        <v>414</v>
      </c>
      <c r="DT335" t="s">
        <v>8376</v>
      </c>
      <c r="DU335" t="s">
        <v>8377</v>
      </c>
      <c r="DV335" t="s">
        <v>646</v>
      </c>
      <c r="DW335" t="s">
        <v>207</v>
      </c>
      <c r="DX335" t="s">
        <v>1717</v>
      </c>
      <c r="DY335" t="s">
        <v>209</v>
      </c>
      <c r="DZ335" t="s">
        <v>414</v>
      </c>
    </row>
    <row r="336" spans="1:158">
      <c r="A336" t="s">
        <v>5429</v>
      </c>
      <c r="B336" t="s">
        <v>5430</v>
      </c>
      <c r="C336" t="s">
        <v>471</v>
      </c>
      <c r="D336" t="s">
        <v>472</v>
      </c>
      <c r="E336" t="s">
        <v>8360</v>
      </c>
      <c r="F336" t="s">
        <v>8361</v>
      </c>
      <c r="G336">
        <v>7905136064</v>
      </c>
      <c r="H336" t="s">
        <v>164</v>
      </c>
      <c r="I336" t="s">
        <v>8362</v>
      </c>
      <c r="J336" t="s">
        <v>166</v>
      </c>
      <c r="K336" t="s">
        <v>3114</v>
      </c>
      <c r="L336" t="s">
        <v>8363</v>
      </c>
      <c r="M336" t="s">
        <v>8364</v>
      </c>
      <c r="N336" t="s">
        <v>170</v>
      </c>
      <c r="AI336" t="s">
        <v>8365</v>
      </c>
      <c r="AJ336" t="s">
        <v>8366</v>
      </c>
      <c r="AK336" t="s">
        <v>438</v>
      </c>
      <c r="AL336">
        <v>67.33</v>
      </c>
      <c r="AN336">
        <v>2008</v>
      </c>
      <c r="AO336" t="s">
        <v>174</v>
      </c>
      <c r="AP336" t="s">
        <v>8367</v>
      </c>
      <c r="AQ336" t="s">
        <v>8366</v>
      </c>
      <c r="AR336" t="s">
        <v>1074</v>
      </c>
      <c r="AS336">
        <v>55.6</v>
      </c>
      <c r="AU336">
        <v>2011</v>
      </c>
      <c r="AV336" t="s">
        <v>170</v>
      </c>
      <c r="BC336" t="s">
        <v>174</v>
      </c>
      <c r="BD336" t="s">
        <v>1739</v>
      </c>
      <c r="BE336" t="s">
        <v>8368</v>
      </c>
      <c r="BF336" t="s">
        <v>485</v>
      </c>
      <c r="BG336">
        <v>70.38</v>
      </c>
      <c r="BI336">
        <v>2015</v>
      </c>
      <c r="BJ336">
        <v>1</v>
      </c>
      <c r="BL336">
        <v>9</v>
      </c>
      <c r="BN336" t="s">
        <v>174</v>
      </c>
      <c r="BO336" t="s">
        <v>185</v>
      </c>
      <c r="BP336" t="s">
        <v>4595</v>
      </c>
      <c r="BQ336" t="s">
        <v>8369</v>
      </c>
      <c r="BR336">
        <v>63.8</v>
      </c>
      <c r="BT336">
        <v>2021</v>
      </c>
      <c r="BU336">
        <v>8</v>
      </c>
      <c r="BW336">
        <v>50</v>
      </c>
      <c r="BY336" t="s">
        <v>174</v>
      </c>
      <c r="BZ336" t="s">
        <v>185</v>
      </c>
      <c r="CA336" t="s">
        <v>4595</v>
      </c>
      <c r="CB336" t="s">
        <v>8370</v>
      </c>
      <c r="CC336">
        <v>63.89</v>
      </c>
      <c r="CE336">
        <v>2024</v>
      </c>
      <c r="CF336" t="s">
        <v>174</v>
      </c>
      <c r="CG336" t="s">
        <v>8371</v>
      </c>
      <c r="CH336" t="s">
        <v>8372</v>
      </c>
      <c r="CI336" t="s">
        <v>373</v>
      </c>
      <c r="CK336" t="s">
        <v>170</v>
      </c>
      <c r="CL336" t="s">
        <v>174</v>
      </c>
      <c r="CN336" t="s">
        <v>174</v>
      </c>
      <c r="CO336" t="s">
        <v>8373</v>
      </c>
      <c r="CP336" t="s">
        <v>8374</v>
      </c>
      <c r="CQ336" t="s">
        <v>170</v>
      </c>
      <c r="CV336" t="s">
        <v>170</v>
      </c>
      <c r="CZ336" t="s">
        <v>170</v>
      </c>
      <c r="DC336" t="s">
        <v>326</v>
      </c>
      <c r="DD336" t="s">
        <v>170</v>
      </c>
      <c r="DF336" t="s">
        <v>170</v>
      </c>
      <c r="DL336" t="s">
        <v>170</v>
      </c>
      <c r="DN336" t="s">
        <v>170</v>
      </c>
      <c r="DP336" t="s">
        <v>8378</v>
      </c>
      <c r="DQ336" t="s">
        <v>202</v>
      </c>
      <c r="DR336" t="str">
        <f>HYPERLINK("https://nconnect.nicmar.ac.in/pdf/503_resume_1771766245.pdf/Y2FyZWVy","View Resume")</f>
        <v>0</v>
      </c>
      <c r="DS336" t="s">
        <v>414</v>
      </c>
      <c r="DT336" t="s">
        <v>8376</v>
      </c>
      <c r="DU336" t="s">
        <v>8377</v>
      </c>
      <c r="DV336" t="s">
        <v>646</v>
      </c>
      <c r="DW336" t="s">
        <v>207</v>
      </c>
      <c r="DX336" t="s">
        <v>1717</v>
      </c>
      <c r="DY336" t="s">
        <v>209</v>
      </c>
      <c r="DZ336" t="s">
        <v>414</v>
      </c>
    </row>
    <row r="337" spans="1:158">
      <c r="A337" t="s">
        <v>581</v>
      </c>
      <c r="B337" t="s">
        <v>211</v>
      </c>
      <c r="C337" t="s">
        <v>471</v>
      </c>
      <c r="D337" t="s">
        <v>582</v>
      </c>
      <c r="E337" t="s">
        <v>8360</v>
      </c>
      <c r="F337" t="s">
        <v>8361</v>
      </c>
      <c r="G337">
        <v>7905136064</v>
      </c>
      <c r="H337" t="s">
        <v>164</v>
      </c>
      <c r="I337" t="s">
        <v>8362</v>
      </c>
      <c r="J337" t="s">
        <v>166</v>
      </c>
      <c r="K337" t="s">
        <v>3114</v>
      </c>
      <c r="L337" t="s">
        <v>8363</v>
      </c>
      <c r="M337" t="s">
        <v>8364</v>
      </c>
      <c r="N337" t="s">
        <v>170</v>
      </c>
      <c r="AI337" t="s">
        <v>8365</v>
      </c>
      <c r="AJ337" t="s">
        <v>8366</v>
      </c>
      <c r="AK337" t="s">
        <v>438</v>
      </c>
      <c r="AL337">
        <v>67.33</v>
      </c>
      <c r="AN337">
        <v>2008</v>
      </c>
      <c r="AO337" t="s">
        <v>174</v>
      </c>
      <c r="AP337" t="s">
        <v>8367</v>
      </c>
      <c r="AQ337" t="s">
        <v>8366</v>
      </c>
      <c r="AR337" t="s">
        <v>1074</v>
      </c>
      <c r="AS337">
        <v>55.6</v>
      </c>
      <c r="AU337">
        <v>2011</v>
      </c>
      <c r="AV337" t="s">
        <v>170</v>
      </c>
      <c r="BC337" t="s">
        <v>174</v>
      </c>
      <c r="BD337" t="s">
        <v>1739</v>
      </c>
      <c r="BE337" t="s">
        <v>8368</v>
      </c>
      <c r="BF337" t="s">
        <v>485</v>
      </c>
      <c r="BG337">
        <v>70.38</v>
      </c>
      <c r="BI337">
        <v>2015</v>
      </c>
      <c r="BJ337">
        <v>1</v>
      </c>
      <c r="BL337">
        <v>9</v>
      </c>
      <c r="BN337" t="s">
        <v>174</v>
      </c>
      <c r="BO337" t="s">
        <v>185</v>
      </c>
      <c r="BP337" t="s">
        <v>4595</v>
      </c>
      <c r="BQ337" t="s">
        <v>8369</v>
      </c>
      <c r="BR337">
        <v>63.8</v>
      </c>
      <c r="BT337">
        <v>2021</v>
      </c>
      <c r="BU337">
        <v>8</v>
      </c>
      <c r="BW337">
        <v>50</v>
      </c>
      <c r="BY337" t="s">
        <v>174</v>
      </c>
      <c r="BZ337" t="s">
        <v>185</v>
      </c>
      <c r="CA337" t="s">
        <v>4595</v>
      </c>
      <c r="CB337" t="s">
        <v>8370</v>
      </c>
      <c r="CC337">
        <v>63.89</v>
      </c>
      <c r="CE337">
        <v>2024</v>
      </c>
      <c r="CF337" t="s">
        <v>174</v>
      </c>
      <c r="CG337" t="s">
        <v>8371</v>
      </c>
      <c r="CH337" t="s">
        <v>8372</v>
      </c>
      <c r="CI337" t="s">
        <v>373</v>
      </c>
      <c r="CK337" t="s">
        <v>170</v>
      </c>
      <c r="CL337" t="s">
        <v>174</v>
      </c>
      <c r="CN337" t="s">
        <v>174</v>
      </c>
      <c r="CO337" t="s">
        <v>8373</v>
      </c>
      <c r="CP337" t="s">
        <v>8374</v>
      </c>
      <c r="CQ337" t="s">
        <v>170</v>
      </c>
      <c r="CV337" t="s">
        <v>170</v>
      </c>
      <c r="CZ337" t="s">
        <v>170</v>
      </c>
      <c r="DC337" t="s">
        <v>326</v>
      </c>
      <c r="DD337" t="s">
        <v>170</v>
      </c>
      <c r="DF337" t="s">
        <v>170</v>
      </c>
      <c r="DL337" t="s">
        <v>170</v>
      </c>
      <c r="DN337" t="s">
        <v>170</v>
      </c>
      <c r="DP337" t="s">
        <v>8378</v>
      </c>
      <c r="DQ337" t="s">
        <v>202</v>
      </c>
      <c r="DR337" t="str">
        <f>HYPERLINK("https://nconnect.nicmar.ac.in/pdf/503_resume_1771766245.pdf/Y2FyZWVy","View Resume")</f>
        <v>0</v>
      </c>
      <c r="DS337" t="s">
        <v>414</v>
      </c>
      <c r="DT337" t="s">
        <v>8376</v>
      </c>
      <c r="DU337" t="s">
        <v>8377</v>
      </c>
      <c r="DV337" t="s">
        <v>646</v>
      </c>
      <c r="DW337" t="s">
        <v>207</v>
      </c>
      <c r="DX337" t="s">
        <v>1717</v>
      </c>
      <c r="DY337" t="s">
        <v>209</v>
      </c>
      <c r="DZ337" t="s">
        <v>414</v>
      </c>
    </row>
    <row r="338" spans="1:158">
      <c r="A338" t="s">
        <v>5303</v>
      </c>
      <c r="B338" t="s">
        <v>507</v>
      </c>
      <c r="C338" t="s">
        <v>160</v>
      </c>
      <c r="D338" t="s">
        <v>5304</v>
      </c>
      <c r="E338" t="s">
        <v>8360</v>
      </c>
      <c r="F338" t="s">
        <v>8361</v>
      </c>
      <c r="G338">
        <v>7905136064</v>
      </c>
      <c r="H338" t="s">
        <v>164</v>
      </c>
      <c r="I338" t="s">
        <v>8362</v>
      </c>
      <c r="J338" t="s">
        <v>166</v>
      </c>
      <c r="K338" t="s">
        <v>3114</v>
      </c>
      <c r="L338" t="s">
        <v>8363</v>
      </c>
      <c r="M338" t="s">
        <v>8364</v>
      </c>
      <c r="N338" t="s">
        <v>170</v>
      </c>
      <c r="AI338" t="s">
        <v>8365</v>
      </c>
      <c r="AJ338" t="s">
        <v>8366</v>
      </c>
      <c r="AK338" t="s">
        <v>438</v>
      </c>
      <c r="AL338">
        <v>67.33</v>
      </c>
      <c r="AN338">
        <v>2008</v>
      </c>
      <c r="AO338" t="s">
        <v>174</v>
      </c>
      <c r="AP338" t="s">
        <v>8367</v>
      </c>
      <c r="AQ338" t="s">
        <v>8366</v>
      </c>
      <c r="AR338" t="s">
        <v>1074</v>
      </c>
      <c r="AS338">
        <v>55.6</v>
      </c>
      <c r="AU338">
        <v>2011</v>
      </c>
      <c r="AV338" t="s">
        <v>170</v>
      </c>
      <c r="BC338" t="s">
        <v>174</v>
      </c>
      <c r="BD338" t="s">
        <v>1739</v>
      </c>
      <c r="BE338" t="s">
        <v>8368</v>
      </c>
      <c r="BF338" t="s">
        <v>485</v>
      </c>
      <c r="BG338">
        <v>70.38</v>
      </c>
      <c r="BI338">
        <v>2015</v>
      </c>
      <c r="BJ338">
        <v>1</v>
      </c>
      <c r="BL338">
        <v>9</v>
      </c>
      <c r="BN338" t="s">
        <v>174</v>
      </c>
      <c r="BO338" t="s">
        <v>185</v>
      </c>
      <c r="BP338" t="s">
        <v>4595</v>
      </c>
      <c r="BQ338" t="s">
        <v>8369</v>
      </c>
      <c r="BR338">
        <v>63.8</v>
      </c>
      <c r="BT338">
        <v>2021</v>
      </c>
      <c r="BU338">
        <v>8</v>
      </c>
      <c r="BW338">
        <v>50</v>
      </c>
      <c r="BY338" t="s">
        <v>174</v>
      </c>
      <c r="BZ338" t="s">
        <v>185</v>
      </c>
      <c r="CA338" t="s">
        <v>4595</v>
      </c>
      <c r="CB338" t="s">
        <v>8370</v>
      </c>
      <c r="CC338">
        <v>63.89</v>
      </c>
      <c r="CE338">
        <v>2024</v>
      </c>
      <c r="CF338" t="s">
        <v>174</v>
      </c>
      <c r="CG338" t="s">
        <v>8371</v>
      </c>
      <c r="CH338" t="s">
        <v>8372</v>
      </c>
      <c r="CI338" t="s">
        <v>373</v>
      </c>
      <c r="CK338" t="s">
        <v>170</v>
      </c>
      <c r="CL338" t="s">
        <v>174</v>
      </c>
      <c r="CN338" t="s">
        <v>174</v>
      </c>
      <c r="CO338" t="s">
        <v>8373</v>
      </c>
      <c r="CP338" t="s">
        <v>8374</v>
      </c>
      <c r="CQ338" t="s">
        <v>170</v>
      </c>
      <c r="CV338" t="s">
        <v>170</v>
      </c>
      <c r="CZ338" t="s">
        <v>170</v>
      </c>
      <c r="DC338" t="s">
        <v>326</v>
      </c>
      <c r="DD338" t="s">
        <v>170</v>
      </c>
      <c r="DF338" t="s">
        <v>170</v>
      </c>
      <c r="DL338" t="s">
        <v>170</v>
      </c>
      <c r="DN338" t="s">
        <v>170</v>
      </c>
      <c r="DP338" t="s">
        <v>8379</v>
      </c>
      <c r="DQ338" t="s">
        <v>202</v>
      </c>
      <c r="DR338" t="str">
        <f>HYPERLINK("https://nconnect.nicmar.ac.in/pdf/503_resume_1771766245.pdf/Y2FyZWVy","View Resume")</f>
        <v>0</v>
      </c>
      <c r="DS338" t="s">
        <v>414</v>
      </c>
      <c r="DT338" t="s">
        <v>8376</v>
      </c>
      <c r="DU338" t="s">
        <v>8377</v>
      </c>
      <c r="DV338" t="s">
        <v>646</v>
      </c>
      <c r="DW338" t="s">
        <v>207</v>
      </c>
      <c r="DX338" t="s">
        <v>1717</v>
      </c>
      <c r="DY338" t="s">
        <v>209</v>
      </c>
      <c r="DZ338" t="s">
        <v>414</v>
      </c>
    </row>
    <row r="339" spans="1:158">
      <c r="A339" t="s">
        <v>826</v>
      </c>
      <c r="B339" t="s">
        <v>211</v>
      </c>
      <c r="C339" t="s">
        <v>267</v>
      </c>
      <c r="D339" t="s">
        <v>827</v>
      </c>
      <c r="E339" t="s">
        <v>8380</v>
      </c>
      <c r="F339" t="s">
        <v>8381</v>
      </c>
      <c r="G339">
        <v>9359809742</v>
      </c>
      <c r="H339" t="s">
        <v>271</v>
      </c>
      <c r="I339" t="s">
        <v>8382</v>
      </c>
      <c r="J339" t="s">
        <v>166</v>
      </c>
      <c r="K339" t="s">
        <v>218</v>
      </c>
      <c r="L339" t="s">
        <v>8383</v>
      </c>
      <c r="M339" t="s">
        <v>8384</v>
      </c>
      <c r="N339" t="s">
        <v>170</v>
      </c>
      <c r="AI339" t="s">
        <v>8385</v>
      </c>
      <c r="AJ339" t="s">
        <v>8386</v>
      </c>
      <c r="AK339" t="s">
        <v>8387</v>
      </c>
      <c r="AL339">
        <v>85.14</v>
      </c>
      <c r="AN339">
        <v>1995</v>
      </c>
      <c r="AO339" t="s">
        <v>174</v>
      </c>
      <c r="AP339" t="s">
        <v>8388</v>
      </c>
      <c r="AQ339" t="s">
        <v>8389</v>
      </c>
      <c r="AR339" t="s">
        <v>8390</v>
      </c>
      <c r="AS339">
        <v>65.83</v>
      </c>
      <c r="AU339">
        <v>1997</v>
      </c>
      <c r="AV339" t="s">
        <v>170</v>
      </c>
      <c r="BC339" t="s">
        <v>174</v>
      </c>
      <c r="BD339" t="s">
        <v>8391</v>
      </c>
      <c r="BE339" t="s">
        <v>8392</v>
      </c>
      <c r="BF339" t="s">
        <v>8393</v>
      </c>
      <c r="BG339">
        <v>55.55</v>
      </c>
      <c r="BI339">
        <v>2000</v>
      </c>
      <c r="BJ339">
        <v>19</v>
      </c>
      <c r="BK339" t="s">
        <v>443</v>
      </c>
      <c r="BL339">
        <v>53</v>
      </c>
      <c r="BN339" t="s">
        <v>174</v>
      </c>
      <c r="BO339" t="s">
        <v>8391</v>
      </c>
      <c r="BP339" t="s">
        <v>8394</v>
      </c>
      <c r="BQ339" t="s">
        <v>8395</v>
      </c>
      <c r="BR339">
        <v>66.91</v>
      </c>
      <c r="BT339">
        <v>2004</v>
      </c>
      <c r="BU339">
        <v>31</v>
      </c>
      <c r="BV339" t="s">
        <v>8396</v>
      </c>
      <c r="BW339">
        <v>11</v>
      </c>
      <c r="BY339" t="s">
        <v>174</v>
      </c>
      <c r="BZ339" t="s">
        <v>8397</v>
      </c>
      <c r="CA339" t="s">
        <v>8398</v>
      </c>
      <c r="CB339" t="s">
        <v>8399</v>
      </c>
      <c r="CC339">
        <v>72.63</v>
      </c>
      <c r="CE339">
        <v>2024</v>
      </c>
      <c r="CF339" t="s">
        <v>174</v>
      </c>
      <c r="CG339" t="s">
        <v>8400</v>
      </c>
      <c r="CH339" t="s">
        <v>8401</v>
      </c>
      <c r="CI339" t="s">
        <v>373</v>
      </c>
      <c r="CK339" t="s">
        <v>170</v>
      </c>
      <c r="CL339" t="s">
        <v>174</v>
      </c>
      <c r="CM339" t="s">
        <v>8402</v>
      </c>
      <c r="CN339" t="s">
        <v>174</v>
      </c>
      <c r="CO339" t="s">
        <v>8403</v>
      </c>
      <c r="CP339" t="s">
        <v>8404</v>
      </c>
      <c r="CQ339" t="s">
        <v>170</v>
      </c>
      <c r="CR339" t="s">
        <v>2623</v>
      </c>
      <c r="CS339" t="s">
        <v>2624</v>
      </c>
      <c r="CV339" t="s">
        <v>170</v>
      </c>
      <c r="CZ339" t="s">
        <v>170</v>
      </c>
      <c r="DB339" t="s">
        <v>8405</v>
      </c>
      <c r="DC339" t="s">
        <v>8406</v>
      </c>
      <c r="DD339" t="s">
        <v>174</v>
      </c>
      <c r="DE339" t="s">
        <v>8407</v>
      </c>
      <c r="DF339" t="s">
        <v>174</v>
      </c>
      <c r="DG339">
        <v>23</v>
      </c>
      <c r="DH339">
        <v>5</v>
      </c>
      <c r="DI339">
        <v>4</v>
      </c>
      <c r="DJ339">
        <v>5</v>
      </c>
      <c r="DK339">
        <v>9</v>
      </c>
      <c r="DL339" t="s">
        <v>170</v>
      </c>
      <c r="DN339" t="s">
        <v>170</v>
      </c>
      <c r="DP339" t="s">
        <v>8408</v>
      </c>
      <c r="DQ339" t="str">
        <f>HYPERLINK("https://nconnect.nicmar.ac.in/storage/profile/699abaf068999.png","Download")</f>
        <v>0</v>
      </c>
      <c r="DR339" t="str">
        <f>HYPERLINK("https://nconnect.nicmar.ac.in/pdf/501_resume_1771766861.pdf/Y2FyZWVy","View Resume")</f>
        <v>0</v>
      </c>
      <c r="DS339" t="s">
        <v>8409</v>
      </c>
      <c r="DT339" t="s">
        <v>8410</v>
      </c>
      <c r="DU339" t="s">
        <v>8411</v>
      </c>
      <c r="DV339" t="s">
        <v>818</v>
      </c>
      <c r="DW339" t="s">
        <v>246</v>
      </c>
      <c r="DX339" t="s">
        <v>1098</v>
      </c>
      <c r="DY339" t="s">
        <v>209</v>
      </c>
      <c r="DZ339" t="s">
        <v>8409</v>
      </c>
    </row>
    <row r="340" spans="1:158">
      <c r="A340" t="s">
        <v>210</v>
      </c>
      <c r="B340" t="s">
        <v>211</v>
      </c>
      <c r="C340" t="s">
        <v>212</v>
      </c>
      <c r="D340" t="s">
        <v>213</v>
      </c>
      <c r="E340" t="s">
        <v>8412</v>
      </c>
      <c r="F340" t="s">
        <v>8413</v>
      </c>
      <c r="G340">
        <v>9956065784</v>
      </c>
      <c r="H340" t="s">
        <v>164</v>
      </c>
      <c r="I340" t="s">
        <v>8414</v>
      </c>
      <c r="J340" t="s">
        <v>217</v>
      </c>
      <c r="K340" t="s">
        <v>797</v>
      </c>
      <c r="L340" t="s">
        <v>8415</v>
      </c>
      <c r="M340" t="s">
        <v>8416</v>
      </c>
      <c r="N340" t="s">
        <v>170</v>
      </c>
      <c r="AI340" t="s">
        <v>8417</v>
      </c>
      <c r="AJ340" t="s">
        <v>3312</v>
      </c>
      <c r="AK340" t="s">
        <v>8418</v>
      </c>
      <c r="AL340">
        <v>74.33</v>
      </c>
      <c r="AN340">
        <v>2009</v>
      </c>
      <c r="AO340" t="s">
        <v>174</v>
      </c>
      <c r="AP340" t="s">
        <v>8419</v>
      </c>
      <c r="AQ340" t="s">
        <v>3312</v>
      </c>
      <c r="AR340" t="s">
        <v>8420</v>
      </c>
      <c r="AS340">
        <v>77.8</v>
      </c>
      <c r="AU340">
        <v>2011</v>
      </c>
      <c r="AV340" t="s">
        <v>170</v>
      </c>
      <c r="BC340" t="s">
        <v>174</v>
      </c>
      <c r="BD340" t="s">
        <v>8421</v>
      </c>
      <c r="BE340" t="s">
        <v>8421</v>
      </c>
      <c r="BF340" t="s">
        <v>485</v>
      </c>
      <c r="BG340">
        <v>73.8</v>
      </c>
      <c r="BH340">
        <v>7.38</v>
      </c>
      <c r="BI340">
        <v>2016</v>
      </c>
      <c r="BJ340">
        <v>1</v>
      </c>
      <c r="BL340">
        <v>9</v>
      </c>
      <c r="BN340" t="s">
        <v>174</v>
      </c>
      <c r="BO340" t="s">
        <v>8422</v>
      </c>
      <c r="BP340" t="s">
        <v>8422</v>
      </c>
      <c r="BQ340" t="s">
        <v>213</v>
      </c>
      <c r="BR340">
        <v>84.6</v>
      </c>
      <c r="BS340">
        <v>8.46</v>
      </c>
      <c r="BT340">
        <v>2019</v>
      </c>
      <c r="BU340">
        <v>14</v>
      </c>
      <c r="BW340">
        <v>47</v>
      </c>
      <c r="BY340" t="s">
        <v>170</v>
      </c>
      <c r="CF340" t="s">
        <v>174</v>
      </c>
      <c r="CG340" t="s">
        <v>213</v>
      </c>
      <c r="CH340" t="s">
        <v>4146</v>
      </c>
      <c r="CI340" t="s">
        <v>193</v>
      </c>
      <c r="CJ340">
        <v>2025</v>
      </c>
      <c r="CL340" t="s">
        <v>170</v>
      </c>
      <c r="CN340" t="s">
        <v>174</v>
      </c>
      <c r="CO340" t="s">
        <v>8423</v>
      </c>
      <c r="CP340" t="s">
        <v>8424</v>
      </c>
      <c r="CQ340" t="s">
        <v>174</v>
      </c>
      <c r="CR340">
        <v>2</v>
      </c>
      <c r="CS340">
        <v>0</v>
      </c>
      <c r="CT340">
        <v>0</v>
      </c>
      <c r="CU340" t="s">
        <v>8425</v>
      </c>
      <c r="CV340" t="s">
        <v>170</v>
      </c>
      <c r="CZ340" t="s">
        <v>170</v>
      </c>
      <c r="DB340" t="s">
        <v>378</v>
      </c>
      <c r="DC340" t="s">
        <v>326</v>
      </c>
      <c r="DD340" t="s">
        <v>170</v>
      </c>
      <c r="DF340" t="s">
        <v>170</v>
      </c>
      <c r="DL340" t="s">
        <v>170</v>
      </c>
      <c r="DN340" t="s">
        <v>170</v>
      </c>
      <c r="DP340" t="s">
        <v>8426</v>
      </c>
      <c r="DQ340" t="str">
        <f>HYPERLINK("https://nconnect.nicmar.ac.in/storage/profile/699affab53f75.png","Download")</f>
        <v>0</v>
      </c>
      <c r="DR340" t="str">
        <f>HYPERLINK("https://nconnect.nicmar.ac.in/pdf/504_resume_1771767992.pdf/Y2FyZWVy","View Resume")</f>
        <v>0</v>
      </c>
      <c r="DS340" t="s">
        <v>3195</v>
      </c>
      <c r="DT340" t="s">
        <v>8427</v>
      </c>
      <c r="DU340" t="s">
        <v>8050</v>
      </c>
      <c r="DV340" t="s">
        <v>333</v>
      </c>
      <c r="DW340" t="s">
        <v>207</v>
      </c>
      <c r="DX340" t="s">
        <v>2522</v>
      </c>
      <c r="DY340" t="s">
        <v>428</v>
      </c>
      <c r="DZ340" t="s">
        <v>248</v>
      </c>
      <c r="EA340" t="s">
        <v>4146</v>
      </c>
      <c r="EB340" t="s">
        <v>4156</v>
      </c>
      <c r="EC340" t="s">
        <v>1811</v>
      </c>
      <c r="ED340" t="s">
        <v>207</v>
      </c>
      <c r="EE340" t="s">
        <v>3625</v>
      </c>
      <c r="EF340" t="s">
        <v>209</v>
      </c>
      <c r="EG340" t="s">
        <v>429</v>
      </c>
    </row>
    <row r="341" spans="1:158">
      <c r="A341" t="s">
        <v>158</v>
      </c>
      <c r="B341" t="s">
        <v>159</v>
      </c>
      <c r="C341" t="s">
        <v>160</v>
      </c>
      <c r="D341" t="s">
        <v>161</v>
      </c>
      <c r="E341" t="s">
        <v>8428</v>
      </c>
      <c r="F341" t="s">
        <v>8429</v>
      </c>
      <c r="G341">
        <v>9867583332</v>
      </c>
      <c r="H341" t="s">
        <v>164</v>
      </c>
      <c r="I341" t="s">
        <v>8430</v>
      </c>
      <c r="J341" t="s">
        <v>166</v>
      </c>
      <c r="K341" t="s">
        <v>701</v>
      </c>
      <c r="L341" t="s">
        <v>8431</v>
      </c>
      <c r="M341" t="s">
        <v>8432</v>
      </c>
      <c r="N341" t="s">
        <v>170</v>
      </c>
      <c r="AI341" t="s">
        <v>8433</v>
      </c>
      <c r="AJ341" t="s">
        <v>8434</v>
      </c>
      <c r="AK341" t="s">
        <v>8435</v>
      </c>
      <c r="AL341">
        <v>91.28</v>
      </c>
      <c r="AN341">
        <v>1987</v>
      </c>
      <c r="AO341" t="s">
        <v>174</v>
      </c>
      <c r="AP341" t="s">
        <v>8436</v>
      </c>
      <c r="AQ341" t="s">
        <v>1440</v>
      </c>
      <c r="AR341" t="s">
        <v>2219</v>
      </c>
      <c r="AS341">
        <v>86.17</v>
      </c>
      <c r="AU341">
        <v>1989</v>
      </c>
      <c r="AV341" t="s">
        <v>170</v>
      </c>
      <c r="BC341" t="s">
        <v>174</v>
      </c>
      <c r="BD341" t="s">
        <v>1361</v>
      </c>
      <c r="BE341" t="s">
        <v>8437</v>
      </c>
      <c r="BF341" t="s">
        <v>8438</v>
      </c>
      <c r="BG341">
        <v>63</v>
      </c>
      <c r="BI341">
        <v>1993</v>
      </c>
      <c r="BJ341">
        <v>19</v>
      </c>
      <c r="BK341" t="s">
        <v>8438</v>
      </c>
      <c r="BL341">
        <v>53</v>
      </c>
      <c r="BM341" t="s">
        <v>8439</v>
      </c>
      <c r="BN341" t="s">
        <v>174</v>
      </c>
      <c r="BO341" t="s">
        <v>1440</v>
      </c>
      <c r="BP341" t="s">
        <v>8440</v>
      </c>
      <c r="BQ341" t="s">
        <v>8441</v>
      </c>
      <c r="BR341">
        <v>63</v>
      </c>
      <c r="BT341">
        <v>1999</v>
      </c>
      <c r="BU341">
        <v>31</v>
      </c>
      <c r="BV341" t="s">
        <v>8442</v>
      </c>
      <c r="BW341">
        <v>53</v>
      </c>
      <c r="BX341" t="s">
        <v>8441</v>
      </c>
      <c r="BY341" t="s">
        <v>170</v>
      </c>
      <c r="CF341" t="s">
        <v>174</v>
      </c>
      <c r="CG341" t="s">
        <v>1336</v>
      </c>
      <c r="CH341" t="s">
        <v>8443</v>
      </c>
      <c r="CI341" t="s">
        <v>373</v>
      </c>
      <c r="CK341" t="s">
        <v>170</v>
      </c>
      <c r="CL341" t="s">
        <v>174</v>
      </c>
      <c r="CM341" t="s">
        <v>8444</v>
      </c>
      <c r="CN341" t="s">
        <v>174</v>
      </c>
      <c r="CO341" t="s">
        <v>8445</v>
      </c>
      <c r="CP341" t="s">
        <v>8446</v>
      </c>
      <c r="CQ341" t="s">
        <v>170</v>
      </c>
      <c r="CV341" t="s">
        <v>170</v>
      </c>
      <c r="CZ341" t="s">
        <v>170</v>
      </c>
      <c r="DC341" t="s">
        <v>8447</v>
      </c>
      <c r="DD341" t="s">
        <v>174</v>
      </c>
      <c r="DE341" t="s">
        <v>8448</v>
      </c>
      <c r="DF341" t="s">
        <v>170</v>
      </c>
      <c r="DL341" t="s">
        <v>174</v>
      </c>
      <c r="DM341" t="s">
        <v>8449</v>
      </c>
      <c r="DN341" t="s">
        <v>174</v>
      </c>
      <c r="DO341" t="s">
        <v>8450</v>
      </c>
      <c r="DP341" t="s">
        <v>8451</v>
      </c>
      <c r="DQ341" t="s">
        <v>202</v>
      </c>
      <c r="DR341" t="str">
        <f>HYPERLINK("https://nconnect.nicmar.ac.in/pdf/505_resume_1771768275.pdf/Y2FyZWVy","View Resume")</f>
        <v>0</v>
      </c>
      <c r="DS341" t="s">
        <v>8452</v>
      </c>
      <c r="DT341" t="s">
        <v>8453</v>
      </c>
      <c r="DU341" t="s">
        <v>8454</v>
      </c>
      <c r="DV341" t="s">
        <v>8455</v>
      </c>
      <c r="DW341" t="s">
        <v>207</v>
      </c>
      <c r="DX341" t="s">
        <v>1633</v>
      </c>
      <c r="DY341" t="s">
        <v>209</v>
      </c>
      <c r="DZ341" t="s">
        <v>2136</v>
      </c>
      <c r="EA341" t="s">
        <v>8456</v>
      </c>
      <c r="EB341" t="s">
        <v>8457</v>
      </c>
      <c r="EC341" t="s">
        <v>537</v>
      </c>
      <c r="ED341" t="s">
        <v>207</v>
      </c>
      <c r="EE341" t="s">
        <v>2319</v>
      </c>
      <c r="EF341" t="s">
        <v>4307</v>
      </c>
      <c r="EG341" t="s">
        <v>821</v>
      </c>
      <c r="EH341" t="s">
        <v>8458</v>
      </c>
      <c r="EI341" t="s">
        <v>8459</v>
      </c>
      <c r="EJ341" t="s">
        <v>8455</v>
      </c>
      <c r="EK341" t="s">
        <v>207</v>
      </c>
      <c r="EL341" t="s">
        <v>264</v>
      </c>
      <c r="EM341" t="s">
        <v>4829</v>
      </c>
      <c r="EN341" t="s">
        <v>6827</v>
      </c>
      <c r="EO341" t="s">
        <v>8460</v>
      </c>
      <c r="EP341" t="s">
        <v>8461</v>
      </c>
      <c r="EQ341" t="s">
        <v>333</v>
      </c>
      <c r="ER341" t="s">
        <v>207</v>
      </c>
      <c r="ES341" t="s">
        <v>6989</v>
      </c>
      <c r="ET341" t="s">
        <v>1021</v>
      </c>
      <c r="EU341" t="s">
        <v>6827</v>
      </c>
      <c r="EV341" t="s">
        <v>8462</v>
      </c>
      <c r="EW341" t="s">
        <v>1988</v>
      </c>
      <c r="EX341" t="s">
        <v>333</v>
      </c>
      <c r="EY341" t="s">
        <v>207</v>
      </c>
      <c r="EZ341" t="s">
        <v>8463</v>
      </c>
      <c r="FA341" t="s">
        <v>8464</v>
      </c>
      <c r="FB341" t="s">
        <v>8000</v>
      </c>
    </row>
    <row r="342" spans="1:158">
      <c r="A342" t="s">
        <v>158</v>
      </c>
      <c r="B342" t="s">
        <v>159</v>
      </c>
      <c r="C342" t="s">
        <v>160</v>
      </c>
      <c r="D342" t="s">
        <v>161</v>
      </c>
      <c r="E342" t="s">
        <v>8465</v>
      </c>
      <c r="F342" t="s">
        <v>8466</v>
      </c>
      <c r="G342">
        <v>9967031609</v>
      </c>
      <c r="H342" t="s">
        <v>164</v>
      </c>
      <c r="I342" t="s">
        <v>8467</v>
      </c>
      <c r="J342" t="s">
        <v>217</v>
      </c>
      <c r="K342" t="s">
        <v>8468</v>
      </c>
      <c r="L342" t="s">
        <v>8469</v>
      </c>
      <c r="M342" t="s">
        <v>8470</v>
      </c>
      <c r="N342" t="s">
        <v>170</v>
      </c>
      <c r="AI342" t="s">
        <v>8471</v>
      </c>
      <c r="AJ342" t="s">
        <v>8472</v>
      </c>
      <c r="AK342" t="s">
        <v>8473</v>
      </c>
      <c r="AL342">
        <v>55</v>
      </c>
      <c r="AN342">
        <v>1973</v>
      </c>
      <c r="AO342" t="s">
        <v>174</v>
      </c>
      <c r="AP342" t="s">
        <v>8474</v>
      </c>
      <c r="AQ342" t="s">
        <v>8474</v>
      </c>
      <c r="AR342" t="s">
        <v>8475</v>
      </c>
      <c r="AS342">
        <v>60</v>
      </c>
      <c r="AU342">
        <v>1980</v>
      </c>
      <c r="AV342" t="s">
        <v>174</v>
      </c>
      <c r="AW342" t="s">
        <v>8476</v>
      </c>
      <c r="AX342" t="s">
        <v>8477</v>
      </c>
      <c r="AY342" t="s">
        <v>8478</v>
      </c>
      <c r="AZ342">
        <v>57</v>
      </c>
      <c r="BB342">
        <v>1984</v>
      </c>
      <c r="BC342" t="s">
        <v>174</v>
      </c>
      <c r="BD342" t="s">
        <v>8479</v>
      </c>
      <c r="BE342" t="s">
        <v>8480</v>
      </c>
      <c r="BF342" t="s">
        <v>8481</v>
      </c>
      <c r="BG342">
        <v>48</v>
      </c>
      <c r="BI342">
        <v>1983</v>
      </c>
      <c r="BJ342">
        <v>19</v>
      </c>
      <c r="BK342" t="s">
        <v>8479</v>
      </c>
      <c r="BL342">
        <v>23</v>
      </c>
      <c r="BN342" t="s">
        <v>170</v>
      </c>
      <c r="BY342" t="s">
        <v>174</v>
      </c>
      <c r="BZ342" t="s">
        <v>8482</v>
      </c>
      <c r="CA342" t="s">
        <v>8482</v>
      </c>
      <c r="CB342" t="s">
        <v>1336</v>
      </c>
      <c r="CC342">
        <v>61.4</v>
      </c>
      <c r="CE342">
        <v>1986</v>
      </c>
      <c r="CF342" t="s">
        <v>170</v>
      </c>
      <c r="CL342" t="s">
        <v>174</v>
      </c>
      <c r="CN342" t="s">
        <v>174</v>
      </c>
      <c r="CO342" t="s">
        <v>8483</v>
      </c>
      <c r="CP342" t="s">
        <v>721</v>
      </c>
      <c r="CQ342" t="s">
        <v>170</v>
      </c>
      <c r="CU342" t="s">
        <v>5024</v>
      </c>
      <c r="CV342" t="s">
        <v>170</v>
      </c>
      <c r="CZ342" t="s">
        <v>170</v>
      </c>
      <c r="DB342" t="s">
        <v>8484</v>
      </c>
      <c r="DC342" t="s">
        <v>8485</v>
      </c>
      <c r="DD342" t="s">
        <v>174</v>
      </c>
      <c r="DE342" t="s">
        <v>8486</v>
      </c>
      <c r="DF342" t="s">
        <v>174</v>
      </c>
      <c r="DG342" t="s">
        <v>170</v>
      </c>
      <c r="DH342" t="s">
        <v>170</v>
      </c>
      <c r="DI342" t="s">
        <v>8487</v>
      </c>
      <c r="DJ342" t="s">
        <v>8488</v>
      </c>
      <c r="DK342">
        <v>8</v>
      </c>
      <c r="DL342" t="s">
        <v>174</v>
      </c>
      <c r="DM342" t="s">
        <v>8489</v>
      </c>
      <c r="DN342" t="s">
        <v>174</v>
      </c>
      <c r="DO342" t="s">
        <v>8490</v>
      </c>
      <c r="DP342" t="s">
        <v>8491</v>
      </c>
      <c r="DQ342" t="str">
        <f>HYPERLINK("https://nconnect.nicmar.ac.in/storage/profile/699af04d211fc.png","Download")</f>
        <v>0</v>
      </c>
      <c r="DR342" t="str">
        <f>HYPERLINK("https://nconnect.nicmar.ac.in/pdf/493_resume_1771769308.pdf/Y2FyZWVy","View Resume")</f>
        <v>0</v>
      </c>
      <c r="DS342" t="s">
        <v>8492</v>
      </c>
      <c r="DT342" t="s">
        <v>8493</v>
      </c>
      <c r="DU342" t="s">
        <v>8494</v>
      </c>
      <c r="DV342" t="s">
        <v>8495</v>
      </c>
      <c r="DW342" t="s">
        <v>207</v>
      </c>
      <c r="DX342" t="s">
        <v>2853</v>
      </c>
      <c r="DY342" t="s">
        <v>1321</v>
      </c>
      <c r="DZ342" t="s">
        <v>265</v>
      </c>
      <c r="EA342" t="s">
        <v>8496</v>
      </c>
      <c r="EB342" t="s">
        <v>8497</v>
      </c>
      <c r="EC342" t="s">
        <v>6205</v>
      </c>
      <c r="ED342" t="s">
        <v>246</v>
      </c>
      <c r="EE342" t="s">
        <v>1025</v>
      </c>
      <c r="EF342" t="s">
        <v>1394</v>
      </c>
      <c r="EG342" t="s">
        <v>1316</v>
      </c>
      <c r="EH342" t="s">
        <v>8498</v>
      </c>
      <c r="EI342" t="s">
        <v>8499</v>
      </c>
      <c r="EJ342" t="s">
        <v>2036</v>
      </c>
      <c r="EK342" t="s">
        <v>207</v>
      </c>
      <c r="EL342" t="s">
        <v>2108</v>
      </c>
      <c r="EM342" t="s">
        <v>3107</v>
      </c>
      <c r="EN342" t="s">
        <v>865</v>
      </c>
      <c r="EO342" t="s">
        <v>8500</v>
      </c>
      <c r="EP342" t="s">
        <v>8501</v>
      </c>
      <c r="EQ342" t="s">
        <v>8502</v>
      </c>
      <c r="ER342" t="s">
        <v>207</v>
      </c>
      <c r="ES342" t="s">
        <v>8503</v>
      </c>
      <c r="ET342" t="s">
        <v>3869</v>
      </c>
      <c r="EU342" t="s">
        <v>1463</v>
      </c>
      <c r="EV342" t="s">
        <v>8504</v>
      </c>
      <c r="EW342" t="s">
        <v>536</v>
      </c>
      <c r="EX342" t="s">
        <v>7886</v>
      </c>
      <c r="EY342" t="s">
        <v>246</v>
      </c>
      <c r="EZ342" t="s">
        <v>690</v>
      </c>
      <c r="FA342" t="s">
        <v>8503</v>
      </c>
      <c r="FB342" t="s">
        <v>1026</v>
      </c>
    </row>
    <row r="343" spans="1:158">
      <c r="A343" t="s">
        <v>1347</v>
      </c>
      <c r="B343" t="s">
        <v>211</v>
      </c>
      <c r="C343" t="s">
        <v>267</v>
      </c>
      <c r="D343" t="s">
        <v>1348</v>
      </c>
      <c r="E343" t="s">
        <v>8505</v>
      </c>
      <c r="F343" t="s">
        <v>8506</v>
      </c>
      <c r="G343">
        <v>9518781131</v>
      </c>
      <c r="H343" t="s">
        <v>271</v>
      </c>
      <c r="I343" t="s">
        <v>8507</v>
      </c>
      <c r="J343" t="s">
        <v>217</v>
      </c>
      <c r="K343" t="s">
        <v>8508</v>
      </c>
      <c r="L343" t="s">
        <v>8509</v>
      </c>
      <c r="M343" t="s">
        <v>8510</v>
      </c>
      <c r="N343" t="s">
        <v>170</v>
      </c>
      <c r="AI343" t="s">
        <v>8511</v>
      </c>
      <c r="AJ343" t="s">
        <v>8512</v>
      </c>
      <c r="AK343" t="s">
        <v>8513</v>
      </c>
      <c r="AL343">
        <v>90</v>
      </c>
      <c r="AN343">
        <v>2017</v>
      </c>
      <c r="AO343" t="s">
        <v>174</v>
      </c>
      <c r="AP343" t="s">
        <v>8514</v>
      </c>
      <c r="AQ343" t="s">
        <v>8515</v>
      </c>
      <c r="AR343" t="s">
        <v>8516</v>
      </c>
      <c r="AS343">
        <v>77</v>
      </c>
      <c r="AU343">
        <v>2019</v>
      </c>
      <c r="AV343" t="s">
        <v>170</v>
      </c>
      <c r="BC343" t="s">
        <v>174</v>
      </c>
      <c r="BD343" t="s">
        <v>4933</v>
      </c>
      <c r="BE343" t="s">
        <v>8517</v>
      </c>
      <c r="BF343" t="s">
        <v>5170</v>
      </c>
      <c r="BG343">
        <v>87.58</v>
      </c>
      <c r="BI343">
        <v>2022</v>
      </c>
      <c r="BJ343">
        <v>19</v>
      </c>
      <c r="BK343" t="s">
        <v>8518</v>
      </c>
      <c r="BL343">
        <v>17</v>
      </c>
      <c r="BN343" t="s">
        <v>174</v>
      </c>
      <c r="BO343" t="s">
        <v>4933</v>
      </c>
      <c r="BP343" t="s">
        <v>8517</v>
      </c>
      <c r="BQ343" t="s">
        <v>1703</v>
      </c>
      <c r="BR343">
        <v>66.81</v>
      </c>
      <c r="BT343">
        <v>2024</v>
      </c>
      <c r="BU343">
        <v>31</v>
      </c>
      <c r="BV343" t="s">
        <v>8519</v>
      </c>
      <c r="BW343">
        <v>17</v>
      </c>
      <c r="BY343" t="s">
        <v>170</v>
      </c>
      <c r="CF343" t="s">
        <v>174</v>
      </c>
      <c r="CG343" t="s">
        <v>1703</v>
      </c>
      <c r="CH343" t="s">
        <v>8520</v>
      </c>
      <c r="CI343" t="s">
        <v>373</v>
      </c>
      <c r="CK343" t="s">
        <v>170</v>
      </c>
      <c r="CL343" t="s">
        <v>174</v>
      </c>
      <c r="CM343" t="s">
        <v>8521</v>
      </c>
      <c r="CN343" t="s">
        <v>174</v>
      </c>
      <c r="CO343" t="s">
        <v>8522</v>
      </c>
      <c r="CP343" t="s">
        <v>8513</v>
      </c>
      <c r="CQ343" t="s">
        <v>170</v>
      </c>
      <c r="CU343" t="s">
        <v>2078</v>
      </c>
      <c r="CV343" t="s">
        <v>170</v>
      </c>
      <c r="CZ343" t="s">
        <v>170</v>
      </c>
      <c r="DB343" t="s">
        <v>8523</v>
      </c>
      <c r="DC343" t="s">
        <v>8524</v>
      </c>
      <c r="DD343" t="s">
        <v>170</v>
      </c>
      <c r="DF343" t="s">
        <v>170</v>
      </c>
      <c r="DL343" t="s">
        <v>170</v>
      </c>
      <c r="DN343" t="s">
        <v>170</v>
      </c>
      <c r="DP343" t="s">
        <v>8525</v>
      </c>
      <c r="DQ343" t="s">
        <v>202</v>
      </c>
      <c r="DR343" t="str">
        <f>HYPERLINK("https://nconnect.nicmar.ac.in/pdf/497_resume_1771770070.pdf/Y2FyZWVy","View Resume")</f>
        <v>0</v>
      </c>
      <c r="DS343" t="s">
        <v>989</v>
      </c>
      <c r="DT343" t="s">
        <v>8517</v>
      </c>
      <c r="DU343" t="s">
        <v>8526</v>
      </c>
      <c r="DV343" t="s">
        <v>8527</v>
      </c>
      <c r="DW343" t="s">
        <v>246</v>
      </c>
      <c r="DX343" t="s">
        <v>995</v>
      </c>
      <c r="DY343" t="s">
        <v>941</v>
      </c>
      <c r="DZ343" t="s">
        <v>949</v>
      </c>
      <c r="EA343" t="s">
        <v>5188</v>
      </c>
      <c r="EB343" t="s">
        <v>4685</v>
      </c>
      <c r="EC343" t="s">
        <v>8528</v>
      </c>
      <c r="ED343" t="s">
        <v>246</v>
      </c>
      <c r="EE343" t="s">
        <v>2433</v>
      </c>
      <c r="EF343" t="s">
        <v>3389</v>
      </c>
      <c r="EG343" t="s">
        <v>949</v>
      </c>
      <c r="EH343" t="s">
        <v>8529</v>
      </c>
      <c r="EI343" t="s">
        <v>8530</v>
      </c>
      <c r="EJ343" t="s">
        <v>818</v>
      </c>
      <c r="EK343" t="s">
        <v>207</v>
      </c>
      <c r="EL343" t="s">
        <v>901</v>
      </c>
      <c r="EM343" t="s">
        <v>463</v>
      </c>
      <c r="EN343" t="s">
        <v>469</v>
      </c>
    </row>
    <row r="344" spans="1:158">
      <c r="A344" t="s">
        <v>356</v>
      </c>
      <c r="B344" t="s">
        <v>211</v>
      </c>
      <c r="C344" t="s">
        <v>267</v>
      </c>
      <c r="D344" t="s">
        <v>357</v>
      </c>
      <c r="E344" t="s">
        <v>8505</v>
      </c>
      <c r="F344" t="s">
        <v>8506</v>
      </c>
      <c r="G344">
        <v>9518781131</v>
      </c>
      <c r="H344" t="s">
        <v>271</v>
      </c>
      <c r="I344" t="s">
        <v>8507</v>
      </c>
      <c r="J344" t="s">
        <v>217</v>
      </c>
      <c r="K344" t="s">
        <v>8508</v>
      </c>
      <c r="L344" t="s">
        <v>8509</v>
      </c>
      <c r="M344" t="s">
        <v>8510</v>
      </c>
      <c r="N344" t="s">
        <v>170</v>
      </c>
      <c r="AI344" t="s">
        <v>8511</v>
      </c>
      <c r="AJ344" t="s">
        <v>8512</v>
      </c>
      <c r="AK344" t="s">
        <v>8513</v>
      </c>
      <c r="AL344">
        <v>90</v>
      </c>
      <c r="AN344">
        <v>2017</v>
      </c>
      <c r="AO344" t="s">
        <v>174</v>
      </c>
      <c r="AP344" t="s">
        <v>8514</v>
      </c>
      <c r="AQ344" t="s">
        <v>8515</v>
      </c>
      <c r="AR344" t="s">
        <v>8516</v>
      </c>
      <c r="AS344">
        <v>77</v>
      </c>
      <c r="AU344">
        <v>2019</v>
      </c>
      <c r="AV344" t="s">
        <v>170</v>
      </c>
      <c r="BC344" t="s">
        <v>174</v>
      </c>
      <c r="BD344" t="s">
        <v>4933</v>
      </c>
      <c r="BE344" t="s">
        <v>8517</v>
      </c>
      <c r="BF344" t="s">
        <v>5170</v>
      </c>
      <c r="BG344">
        <v>87.58</v>
      </c>
      <c r="BI344">
        <v>2022</v>
      </c>
      <c r="BJ344">
        <v>19</v>
      </c>
      <c r="BK344" t="s">
        <v>8518</v>
      </c>
      <c r="BL344">
        <v>17</v>
      </c>
      <c r="BN344" t="s">
        <v>174</v>
      </c>
      <c r="BO344" t="s">
        <v>4933</v>
      </c>
      <c r="BP344" t="s">
        <v>8517</v>
      </c>
      <c r="BQ344" t="s">
        <v>1703</v>
      </c>
      <c r="BR344">
        <v>66.81</v>
      </c>
      <c r="BT344">
        <v>2024</v>
      </c>
      <c r="BU344">
        <v>31</v>
      </c>
      <c r="BV344" t="s">
        <v>8519</v>
      </c>
      <c r="BW344">
        <v>17</v>
      </c>
      <c r="BY344" t="s">
        <v>170</v>
      </c>
      <c r="CF344" t="s">
        <v>174</v>
      </c>
      <c r="CG344" t="s">
        <v>1703</v>
      </c>
      <c r="CH344" t="s">
        <v>8520</v>
      </c>
      <c r="CI344" t="s">
        <v>373</v>
      </c>
      <c r="CK344" t="s">
        <v>170</v>
      </c>
      <c r="CL344" t="s">
        <v>174</v>
      </c>
      <c r="CM344" t="s">
        <v>8521</v>
      </c>
      <c r="CN344" t="s">
        <v>174</v>
      </c>
      <c r="CO344" t="s">
        <v>8522</v>
      </c>
      <c r="CP344" t="s">
        <v>8513</v>
      </c>
      <c r="CQ344" t="s">
        <v>170</v>
      </c>
      <c r="CU344" t="s">
        <v>2078</v>
      </c>
      <c r="CV344" t="s">
        <v>170</v>
      </c>
      <c r="CZ344" t="s">
        <v>170</v>
      </c>
      <c r="DB344" t="s">
        <v>8523</v>
      </c>
      <c r="DC344" t="s">
        <v>8524</v>
      </c>
      <c r="DD344" t="s">
        <v>170</v>
      </c>
      <c r="DF344" t="s">
        <v>170</v>
      </c>
      <c r="DL344" t="s">
        <v>170</v>
      </c>
      <c r="DN344" t="s">
        <v>170</v>
      </c>
      <c r="DP344" t="s">
        <v>8531</v>
      </c>
      <c r="DQ344" t="s">
        <v>202</v>
      </c>
      <c r="DR344" t="str">
        <f>HYPERLINK("https://nconnect.nicmar.ac.in/pdf/497_resume_1771770070.pdf/Y2FyZWVy","View Resume")</f>
        <v>0</v>
      </c>
      <c r="DS344" t="s">
        <v>989</v>
      </c>
      <c r="DT344" t="s">
        <v>8517</v>
      </c>
      <c r="DU344" t="s">
        <v>8526</v>
      </c>
      <c r="DV344" t="s">
        <v>8527</v>
      </c>
      <c r="DW344" t="s">
        <v>246</v>
      </c>
      <c r="DX344" t="s">
        <v>995</v>
      </c>
      <c r="DY344" t="s">
        <v>941</v>
      </c>
      <c r="DZ344" t="s">
        <v>949</v>
      </c>
      <c r="EA344" t="s">
        <v>5188</v>
      </c>
      <c r="EB344" t="s">
        <v>4685</v>
      </c>
      <c r="EC344" t="s">
        <v>8528</v>
      </c>
      <c r="ED344" t="s">
        <v>246</v>
      </c>
      <c r="EE344" t="s">
        <v>2433</v>
      </c>
      <c r="EF344" t="s">
        <v>3389</v>
      </c>
      <c r="EG344" t="s">
        <v>949</v>
      </c>
      <c r="EH344" t="s">
        <v>8529</v>
      </c>
      <c r="EI344" t="s">
        <v>8530</v>
      </c>
      <c r="EJ344" t="s">
        <v>818</v>
      </c>
      <c r="EK344" t="s">
        <v>207</v>
      </c>
      <c r="EL344" t="s">
        <v>901</v>
      </c>
      <c r="EM344" t="s">
        <v>463</v>
      </c>
      <c r="EN344" t="s">
        <v>469</v>
      </c>
    </row>
    <row r="345" spans="1:158">
      <c r="A345" t="s">
        <v>1897</v>
      </c>
      <c r="B345" t="s">
        <v>211</v>
      </c>
      <c r="C345" t="s">
        <v>267</v>
      </c>
      <c r="D345" t="s">
        <v>1898</v>
      </c>
      <c r="E345" t="s">
        <v>8505</v>
      </c>
      <c r="F345" t="s">
        <v>8506</v>
      </c>
      <c r="G345">
        <v>9518781131</v>
      </c>
      <c r="H345" t="s">
        <v>271</v>
      </c>
      <c r="I345" t="s">
        <v>8507</v>
      </c>
      <c r="J345" t="s">
        <v>217</v>
      </c>
      <c r="K345" t="s">
        <v>8508</v>
      </c>
      <c r="L345" t="s">
        <v>8509</v>
      </c>
      <c r="M345" t="s">
        <v>8510</v>
      </c>
      <c r="N345" t="s">
        <v>170</v>
      </c>
      <c r="AI345" t="s">
        <v>8511</v>
      </c>
      <c r="AJ345" t="s">
        <v>8512</v>
      </c>
      <c r="AK345" t="s">
        <v>8513</v>
      </c>
      <c r="AL345">
        <v>90</v>
      </c>
      <c r="AN345">
        <v>2017</v>
      </c>
      <c r="AO345" t="s">
        <v>174</v>
      </c>
      <c r="AP345" t="s">
        <v>8514</v>
      </c>
      <c r="AQ345" t="s">
        <v>8515</v>
      </c>
      <c r="AR345" t="s">
        <v>8516</v>
      </c>
      <c r="AS345">
        <v>77</v>
      </c>
      <c r="AU345">
        <v>2019</v>
      </c>
      <c r="AV345" t="s">
        <v>170</v>
      </c>
      <c r="BC345" t="s">
        <v>174</v>
      </c>
      <c r="BD345" t="s">
        <v>4933</v>
      </c>
      <c r="BE345" t="s">
        <v>8517</v>
      </c>
      <c r="BF345" t="s">
        <v>5170</v>
      </c>
      <c r="BG345">
        <v>87.58</v>
      </c>
      <c r="BI345">
        <v>2022</v>
      </c>
      <c r="BJ345">
        <v>19</v>
      </c>
      <c r="BK345" t="s">
        <v>8518</v>
      </c>
      <c r="BL345">
        <v>17</v>
      </c>
      <c r="BN345" t="s">
        <v>174</v>
      </c>
      <c r="BO345" t="s">
        <v>4933</v>
      </c>
      <c r="BP345" t="s">
        <v>8517</v>
      </c>
      <c r="BQ345" t="s">
        <v>1703</v>
      </c>
      <c r="BR345">
        <v>66.81</v>
      </c>
      <c r="BT345">
        <v>2024</v>
      </c>
      <c r="BU345">
        <v>31</v>
      </c>
      <c r="BV345" t="s">
        <v>8519</v>
      </c>
      <c r="BW345">
        <v>17</v>
      </c>
      <c r="BY345" t="s">
        <v>170</v>
      </c>
      <c r="CF345" t="s">
        <v>174</v>
      </c>
      <c r="CG345" t="s">
        <v>1703</v>
      </c>
      <c r="CH345" t="s">
        <v>8520</v>
      </c>
      <c r="CI345" t="s">
        <v>373</v>
      </c>
      <c r="CK345" t="s">
        <v>170</v>
      </c>
      <c r="CL345" t="s">
        <v>174</v>
      </c>
      <c r="CM345" t="s">
        <v>8521</v>
      </c>
      <c r="CN345" t="s">
        <v>174</v>
      </c>
      <c r="CO345" t="s">
        <v>8522</v>
      </c>
      <c r="CP345" t="s">
        <v>8513</v>
      </c>
      <c r="CQ345" t="s">
        <v>170</v>
      </c>
      <c r="CU345" t="s">
        <v>2078</v>
      </c>
      <c r="CV345" t="s">
        <v>170</v>
      </c>
      <c r="CZ345" t="s">
        <v>170</v>
      </c>
      <c r="DB345" t="s">
        <v>8523</v>
      </c>
      <c r="DC345" t="s">
        <v>8524</v>
      </c>
      <c r="DD345" t="s">
        <v>170</v>
      </c>
      <c r="DF345" t="s">
        <v>170</v>
      </c>
      <c r="DL345" t="s">
        <v>170</v>
      </c>
      <c r="DN345" t="s">
        <v>170</v>
      </c>
      <c r="DP345" t="s">
        <v>8532</v>
      </c>
      <c r="DQ345" t="s">
        <v>202</v>
      </c>
      <c r="DR345" t="str">
        <f>HYPERLINK("https://nconnect.nicmar.ac.in/pdf/497_resume_1771770070.pdf/Y2FyZWVy","View Resume")</f>
        <v>0</v>
      </c>
      <c r="DS345" t="s">
        <v>989</v>
      </c>
      <c r="DT345" t="s">
        <v>8517</v>
      </c>
      <c r="DU345" t="s">
        <v>8526</v>
      </c>
      <c r="DV345" t="s">
        <v>8527</v>
      </c>
      <c r="DW345" t="s">
        <v>246</v>
      </c>
      <c r="DX345" t="s">
        <v>995</v>
      </c>
      <c r="DY345" t="s">
        <v>941</v>
      </c>
      <c r="DZ345" t="s">
        <v>949</v>
      </c>
      <c r="EA345" t="s">
        <v>5188</v>
      </c>
      <c r="EB345" t="s">
        <v>4685</v>
      </c>
      <c r="EC345" t="s">
        <v>8528</v>
      </c>
      <c r="ED345" t="s">
        <v>246</v>
      </c>
      <c r="EE345" t="s">
        <v>2433</v>
      </c>
      <c r="EF345" t="s">
        <v>3389</v>
      </c>
      <c r="EG345" t="s">
        <v>949</v>
      </c>
      <c r="EH345" t="s">
        <v>8529</v>
      </c>
      <c r="EI345" t="s">
        <v>8530</v>
      </c>
      <c r="EJ345" t="s">
        <v>818</v>
      </c>
      <c r="EK345" t="s">
        <v>207</v>
      </c>
      <c r="EL345" t="s">
        <v>901</v>
      </c>
      <c r="EM345" t="s">
        <v>463</v>
      </c>
      <c r="EN345" t="s">
        <v>469</v>
      </c>
    </row>
    <row r="346" spans="1:158">
      <c r="A346" t="s">
        <v>1136</v>
      </c>
      <c r="B346" t="s">
        <v>211</v>
      </c>
      <c r="C346" t="s">
        <v>1137</v>
      </c>
      <c r="D346" t="s">
        <v>1138</v>
      </c>
      <c r="E346" t="s">
        <v>8533</v>
      </c>
      <c r="F346" t="s">
        <v>8534</v>
      </c>
      <c r="G346">
        <v>7666363829</v>
      </c>
      <c r="H346" t="s">
        <v>271</v>
      </c>
      <c r="I346" t="s">
        <v>8535</v>
      </c>
      <c r="J346" t="s">
        <v>166</v>
      </c>
      <c r="K346" t="s">
        <v>657</v>
      </c>
      <c r="L346" t="s">
        <v>8536</v>
      </c>
      <c r="M346" t="s">
        <v>8537</v>
      </c>
      <c r="N346" t="s">
        <v>170</v>
      </c>
      <c r="AI346" t="s">
        <v>8538</v>
      </c>
      <c r="AJ346" t="s">
        <v>1001</v>
      </c>
      <c r="AK346" t="s">
        <v>2892</v>
      </c>
      <c r="AL346">
        <v>78</v>
      </c>
      <c r="AM346">
        <v>8.2</v>
      </c>
      <c r="AN346">
        <v>2014</v>
      </c>
      <c r="AO346" t="s">
        <v>174</v>
      </c>
      <c r="AP346" t="s">
        <v>8539</v>
      </c>
      <c r="AQ346" t="s">
        <v>1001</v>
      </c>
      <c r="AR346" t="s">
        <v>8540</v>
      </c>
      <c r="AS346">
        <v>57.85</v>
      </c>
      <c r="AT346">
        <v>6.1</v>
      </c>
      <c r="AU346">
        <v>2014</v>
      </c>
      <c r="AV346" t="s">
        <v>170</v>
      </c>
      <c r="BB346">
        <v>2016</v>
      </c>
      <c r="BC346" t="s">
        <v>174</v>
      </c>
      <c r="BD346" t="s">
        <v>8541</v>
      </c>
      <c r="BE346" t="s">
        <v>8542</v>
      </c>
      <c r="BF346" t="s">
        <v>8543</v>
      </c>
      <c r="BG346">
        <v>67.45</v>
      </c>
      <c r="BH346">
        <v>7.1</v>
      </c>
      <c r="BI346">
        <v>2021</v>
      </c>
      <c r="BJ346">
        <v>8</v>
      </c>
      <c r="BL346">
        <v>2</v>
      </c>
      <c r="BN346" t="s">
        <v>174</v>
      </c>
      <c r="BO346" t="s">
        <v>8544</v>
      </c>
      <c r="BP346" t="s">
        <v>8545</v>
      </c>
      <c r="BQ346" t="s">
        <v>5304</v>
      </c>
      <c r="BR346">
        <v>74.1</v>
      </c>
      <c r="BS346">
        <v>7.8</v>
      </c>
      <c r="BT346">
        <v>2023</v>
      </c>
      <c r="BU346">
        <v>24</v>
      </c>
      <c r="BW346">
        <v>50</v>
      </c>
      <c r="BY346" t="s">
        <v>170</v>
      </c>
      <c r="CF346" t="s">
        <v>170</v>
      </c>
      <c r="CL346" t="s">
        <v>170</v>
      </c>
      <c r="CN346" t="s">
        <v>170</v>
      </c>
      <c r="CP346" t="s">
        <v>8546</v>
      </c>
      <c r="CQ346" t="s">
        <v>170</v>
      </c>
      <c r="CV346" t="s">
        <v>170</v>
      </c>
      <c r="CZ346" t="s">
        <v>170</v>
      </c>
      <c r="DB346" t="s">
        <v>378</v>
      </c>
      <c r="DC346" t="s">
        <v>326</v>
      </c>
      <c r="DD346" t="s">
        <v>170</v>
      </c>
      <c r="DF346" t="s">
        <v>170</v>
      </c>
      <c r="DL346" t="s">
        <v>170</v>
      </c>
      <c r="DN346" t="s">
        <v>170</v>
      </c>
      <c r="DP346" t="s">
        <v>8547</v>
      </c>
      <c r="DQ346" t="s">
        <v>202</v>
      </c>
      <c r="DR346" t="str">
        <f>HYPERLINK("https://nconnect.nicmar.ac.in/pdf/509_resume_1771772511.pdf/Y2FyZWVy","View Resume")</f>
        <v>0</v>
      </c>
      <c r="DS346" t="s">
        <v>574</v>
      </c>
      <c r="DT346" t="s">
        <v>8548</v>
      </c>
      <c r="DU346" t="s">
        <v>8549</v>
      </c>
      <c r="DV346" t="s">
        <v>8455</v>
      </c>
      <c r="DW346" t="s">
        <v>207</v>
      </c>
      <c r="DX346" t="s">
        <v>247</v>
      </c>
      <c r="DY346" t="s">
        <v>209</v>
      </c>
      <c r="DZ346" t="s">
        <v>821</v>
      </c>
      <c r="EA346" t="s">
        <v>8550</v>
      </c>
      <c r="EB346" t="s">
        <v>8551</v>
      </c>
      <c r="EC346" t="s">
        <v>818</v>
      </c>
      <c r="ED346" t="s">
        <v>207</v>
      </c>
      <c r="EE346" t="s">
        <v>1386</v>
      </c>
      <c r="EF346" t="s">
        <v>2757</v>
      </c>
      <c r="EG346" t="s">
        <v>821</v>
      </c>
    </row>
    <row r="347" spans="1:158">
      <c r="A347" t="s">
        <v>5429</v>
      </c>
      <c r="B347" t="s">
        <v>5430</v>
      </c>
      <c r="C347" t="s">
        <v>471</v>
      </c>
      <c r="D347" t="s">
        <v>472</v>
      </c>
      <c r="E347" t="s">
        <v>8552</v>
      </c>
      <c r="F347" t="s">
        <v>8553</v>
      </c>
      <c r="G347">
        <v>9866172005</v>
      </c>
      <c r="H347" t="s">
        <v>164</v>
      </c>
      <c r="I347" t="s">
        <v>8554</v>
      </c>
      <c r="J347" t="s">
        <v>166</v>
      </c>
      <c r="K347" t="s">
        <v>2090</v>
      </c>
      <c r="L347" t="s">
        <v>8555</v>
      </c>
      <c r="M347" t="s">
        <v>8556</v>
      </c>
      <c r="N347" t="s">
        <v>170</v>
      </c>
      <c r="AI347" t="s">
        <v>8557</v>
      </c>
      <c r="AJ347" t="s">
        <v>1223</v>
      </c>
      <c r="AK347" t="s">
        <v>8558</v>
      </c>
      <c r="AL347">
        <v>77.83</v>
      </c>
      <c r="AN347">
        <v>1999</v>
      </c>
      <c r="AO347" t="s">
        <v>174</v>
      </c>
      <c r="AP347" t="s">
        <v>8559</v>
      </c>
      <c r="AQ347" t="s">
        <v>1226</v>
      </c>
      <c r="AR347" t="s">
        <v>1558</v>
      </c>
      <c r="AS347">
        <v>87.6</v>
      </c>
      <c r="AU347">
        <v>2001</v>
      </c>
      <c r="AV347" t="s">
        <v>170</v>
      </c>
      <c r="BC347" t="s">
        <v>174</v>
      </c>
      <c r="BD347" t="s">
        <v>8560</v>
      </c>
      <c r="BE347" t="s">
        <v>8561</v>
      </c>
      <c r="BF347" t="s">
        <v>485</v>
      </c>
      <c r="BG347">
        <v>82.25</v>
      </c>
      <c r="BI347">
        <v>2005</v>
      </c>
      <c r="BJ347">
        <v>2</v>
      </c>
      <c r="BL347">
        <v>9</v>
      </c>
      <c r="BN347" t="s">
        <v>174</v>
      </c>
      <c r="BO347" t="s">
        <v>6546</v>
      </c>
      <c r="BP347" t="s">
        <v>8562</v>
      </c>
      <c r="BQ347" t="s">
        <v>2101</v>
      </c>
      <c r="BR347">
        <v>7.95</v>
      </c>
      <c r="BS347">
        <v>7.9</v>
      </c>
      <c r="BT347">
        <v>2009</v>
      </c>
      <c r="BU347">
        <v>12</v>
      </c>
      <c r="BW347">
        <v>15</v>
      </c>
      <c r="BY347" t="s">
        <v>170</v>
      </c>
      <c r="CF347" t="s">
        <v>170</v>
      </c>
      <c r="CJ347">
        <v>2016</v>
      </c>
      <c r="CL347" t="s">
        <v>174</v>
      </c>
      <c r="CM347" t="s">
        <v>8563</v>
      </c>
      <c r="CN347" t="s">
        <v>170</v>
      </c>
      <c r="CP347" t="s">
        <v>8564</v>
      </c>
      <c r="CQ347" t="s">
        <v>170</v>
      </c>
      <c r="CU347" t="s">
        <v>2364</v>
      </c>
      <c r="CV347" t="s">
        <v>170</v>
      </c>
      <c r="CZ347" t="s">
        <v>170</v>
      </c>
      <c r="DB347" t="s">
        <v>378</v>
      </c>
      <c r="DC347" t="s">
        <v>326</v>
      </c>
      <c r="DD347" t="s">
        <v>170</v>
      </c>
      <c r="DF347" t="s">
        <v>170</v>
      </c>
      <c r="DL347" t="s">
        <v>170</v>
      </c>
      <c r="DN347" t="s">
        <v>170</v>
      </c>
      <c r="DP347" t="s">
        <v>8565</v>
      </c>
      <c r="DQ347" t="str">
        <f>HYPERLINK("https://nconnect.nicmar.ac.in/storage/profile/699b369427aed.png","Download")</f>
        <v>0</v>
      </c>
      <c r="DR347" t="str">
        <f>HYPERLINK("https://nconnect.nicmar.ac.in/pdf/512_resume_1771779630.pdf/Y2FyZWVy","View Resume")</f>
        <v>0</v>
      </c>
      <c r="DS347" t="s">
        <v>8566</v>
      </c>
      <c r="DT347" t="s">
        <v>8567</v>
      </c>
      <c r="DU347" t="s">
        <v>4411</v>
      </c>
      <c r="DV347" t="s">
        <v>1811</v>
      </c>
      <c r="DW347" t="s">
        <v>207</v>
      </c>
      <c r="DX347" t="s">
        <v>3758</v>
      </c>
      <c r="DY347" t="s">
        <v>8503</v>
      </c>
      <c r="DZ347" t="s">
        <v>5377</v>
      </c>
      <c r="EA347" t="s">
        <v>8568</v>
      </c>
      <c r="EB347" t="s">
        <v>211</v>
      </c>
      <c r="EC347" t="s">
        <v>8569</v>
      </c>
      <c r="ED347" t="s">
        <v>246</v>
      </c>
      <c r="EE347" t="s">
        <v>8503</v>
      </c>
      <c r="EF347" t="s">
        <v>7410</v>
      </c>
      <c r="EG347" t="s">
        <v>697</v>
      </c>
      <c r="EH347" t="s">
        <v>8567</v>
      </c>
      <c r="EI347" t="s">
        <v>8570</v>
      </c>
      <c r="EJ347" t="s">
        <v>8571</v>
      </c>
      <c r="EK347" t="s">
        <v>207</v>
      </c>
      <c r="EL347" t="s">
        <v>2925</v>
      </c>
      <c r="EM347" t="s">
        <v>3838</v>
      </c>
      <c r="EN347" t="s">
        <v>898</v>
      </c>
      <c r="EO347" t="s">
        <v>8567</v>
      </c>
      <c r="EP347" t="s">
        <v>8572</v>
      </c>
      <c r="EQ347" t="s">
        <v>8573</v>
      </c>
      <c r="ER347" t="s">
        <v>207</v>
      </c>
      <c r="ES347" t="s">
        <v>3838</v>
      </c>
      <c r="ET347" t="s">
        <v>3107</v>
      </c>
      <c r="EU347" t="s">
        <v>534</v>
      </c>
      <c r="EV347" t="s">
        <v>8574</v>
      </c>
      <c r="EW347" t="s">
        <v>8575</v>
      </c>
      <c r="EX347" t="s">
        <v>1811</v>
      </c>
      <c r="EY347" t="s">
        <v>207</v>
      </c>
      <c r="EZ347" t="s">
        <v>1718</v>
      </c>
      <c r="FA347" t="s">
        <v>209</v>
      </c>
      <c r="FB347" t="s">
        <v>259</v>
      </c>
    </row>
    <row r="348" spans="1:158">
      <c r="A348" t="s">
        <v>581</v>
      </c>
      <c r="B348" t="s">
        <v>211</v>
      </c>
      <c r="C348" t="s">
        <v>471</v>
      </c>
      <c r="D348" t="s">
        <v>582</v>
      </c>
      <c r="E348" t="s">
        <v>8576</v>
      </c>
      <c r="F348" t="s">
        <v>8577</v>
      </c>
      <c r="G348">
        <v>9561430876</v>
      </c>
      <c r="H348" t="s">
        <v>271</v>
      </c>
      <c r="I348" t="s">
        <v>8578</v>
      </c>
      <c r="J348" t="s">
        <v>217</v>
      </c>
      <c r="K348" t="s">
        <v>7239</v>
      </c>
      <c r="L348" t="s">
        <v>8579</v>
      </c>
      <c r="M348" t="s">
        <v>8580</v>
      </c>
      <c r="N348" t="s">
        <v>170</v>
      </c>
      <c r="O348" t="s">
        <v>8581</v>
      </c>
      <c r="AI348" t="s">
        <v>8582</v>
      </c>
      <c r="AJ348" t="s">
        <v>2383</v>
      </c>
      <c r="AK348" t="s">
        <v>8583</v>
      </c>
      <c r="AL348">
        <v>84.73</v>
      </c>
      <c r="AN348">
        <v>2010</v>
      </c>
      <c r="AO348" t="s">
        <v>174</v>
      </c>
      <c r="AP348" t="s">
        <v>8584</v>
      </c>
      <c r="AQ348" t="s">
        <v>2383</v>
      </c>
      <c r="AR348" t="s">
        <v>8585</v>
      </c>
      <c r="AS348">
        <v>61.84</v>
      </c>
      <c r="AU348">
        <v>2012</v>
      </c>
      <c r="AV348" t="s">
        <v>170</v>
      </c>
      <c r="BC348" t="s">
        <v>174</v>
      </c>
      <c r="BD348" t="s">
        <v>8586</v>
      </c>
      <c r="BE348" t="s">
        <v>8587</v>
      </c>
      <c r="BF348" t="s">
        <v>485</v>
      </c>
      <c r="BG348">
        <v>70.9</v>
      </c>
      <c r="BH348">
        <v>7.84</v>
      </c>
      <c r="BI348">
        <v>2016</v>
      </c>
      <c r="BJ348">
        <v>2</v>
      </c>
      <c r="BL348">
        <v>9</v>
      </c>
      <c r="BN348" t="s">
        <v>174</v>
      </c>
      <c r="BO348" t="s">
        <v>8586</v>
      </c>
      <c r="BP348" t="s">
        <v>8588</v>
      </c>
      <c r="BQ348" t="s">
        <v>213</v>
      </c>
      <c r="BR348">
        <v>70.3</v>
      </c>
      <c r="BS348">
        <v>7.78</v>
      </c>
      <c r="BT348">
        <v>2020</v>
      </c>
      <c r="BU348">
        <v>14</v>
      </c>
      <c r="BW348">
        <v>47</v>
      </c>
      <c r="BY348" t="s">
        <v>170</v>
      </c>
      <c r="CF348" t="s">
        <v>174</v>
      </c>
      <c r="CG348" t="s">
        <v>8589</v>
      </c>
      <c r="CH348" t="s">
        <v>3569</v>
      </c>
      <c r="CI348" t="s">
        <v>193</v>
      </c>
      <c r="CJ348">
        <v>2025</v>
      </c>
      <c r="CL348" t="s">
        <v>170</v>
      </c>
      <c r="CN348" t="s">
        <v>174</v>
      </c>
      <c r="CO348" t="s">
        <v>8590</v>
      </c>
      <c r="CP348" t="s">
        <v>4879</v>
      </c>
      <c r="CQ348" t="s">
        <v>174</v>
      </c>
      <c r="CR348">
        <v>5</v>
      </c>
      <c r="CS348">
        <v>3</v>
      </c>
      <c r="CT348">
        <v>2</v>
      </c>
      <c r="CU348" t="s">
        <v>8591</v>
      </c>
      <c r="CV348" t="s">
        <v>170</v>
      </c>
      <c r="CZ348" t="s">
        <v>170</v>
      </c>
      <c r="DB348" t="s">
        <v>8592</v>
      </c>
      <c r="DC348" t="s">
        <v>326</v>
      </c>
      <c r="DD348" t="s">
        <v>174</v>
      </c>
      <c r="DE348" t="s">
        <v>8593</v>
      </c>
      <c r="DF348" t="s">
        <v>174</v>
      </c>
      <c r="DG348" t="s">
        <v>8594</v>
      </c>
      <c r="DH348" t="s">
        <v>378</v>
      </c>
      <c r="DI348" t="s">
        <v>378</v>
      </c>
      <c r="DJ348" t="s">
        <v>378</v>
      </c>
      <c r="DK348">
        <v>0</v>
      </c>
      <c r="DL348" t="s">
        <v>174</v>
      </c>
      <c r="DM348" t="s">
        <v>8595</v>
      </c>
      <c r="DN348" t="s">
        <v>170</v>
      </c>
      <c r="DP348" t="s">
        <v>8596</v>
      </c>
      <c r="DQ348" t="str">
        <f>HYPERLINK("https://nconnect.nicmar.ac.in/storage/profile/699b049e54635.png","Download")</f>
        <v>0</v>
      </c>
      <c r="DR348" t="str">
        <f>HYPERLINK("https://nconnect.nicmar.ac.in/pdf/506_resume_1771780498.pdf/Y2FyZWVy","View Resume")</f>
        <v>0</v>
      </c>
      <c r="DS348" t="s">
        <v>908</v>
      </c>
      <c r="DT348" t="s">
        <v>7257</v>
      </c>
      <c r="DU348" t="s">
        <v>211</v>
      </c>
      <c r="DV348" t="s">
        <v>8597</v>
      </c>
      <c r="DW348" t="s">
        <v>246</v>
      </c>
      <c r="DX348" t="s">
        <v>468</v>
      </c>
      <c r="DY348" t="s">
        <v>209</v>
      </c>
      <c r="DZ348" t="s">
        <v>469</v>
      </c>
      <c r="EA348" t="s">
        <v>3569</v>
      </c>
      <c r="EB348" t="s">
        <v>8598</v>
      </c>
      <c r="EC348" t="s">
        <v>2128</v>
      </c>
      <c r="ED348" t="s">
        <v>246</v>
      </c>
      <c r="EE348" t="s">
        <v>980</v>
      </c>
      <c r="EF348" t="s">
        <v>468</v>
      </c>
      <c r="EG348" t="s">
        <v>265</v>
      </c>
    </row>
    <row r="349" spans="1:158">
      <c r="A349" t="s">
        <v>3910</v>
      </c>
      <c r="B349" t="s">
        <v>211</v>
      </c>
      <c r="C349" t="s">
        <v>471</v>
      </c>
      <c r="D349" t="s">
        <v>3911</v>
      </c>
      <c r="E349" t="s">
        <v>8576</v>
      </c>
      <c r="F349" t="s">
        <v>8577</v>
      </c>
      <c r="G349">
        <v>9561430876</v>
      </c>
      <c r="H349" t="s">
        <v>271</v>
      </c>
      <c r="I349" t="s">
        <v>8578</v>
      </c>
      <c r="J349" t="s">
        <v>217</v>
      </c>
      <c r="K349" t="s">
        <v>7239</v>
      </c>
      <c r="L349" t="s">
        <v>8579</v>
      </c>
      <c r="M349" t="s">
        <v>8580</v>
      </c>
      <c r="N349" t="s">
        <v>170</v>
      </c>
      <c r="O349" t="s">
        <v>8581</v>
      </c>
      <c r="AI349" t="s">
        <v>8582</v>
      </c>
      <c r="AJ349" t="s">
        <v>2383</v>
      </c>
      <c r="AK349" t="s">
        <v>8583</v>
      </c>
      <c r="AL349">
        <v>84.73</v>
      </c>
      <c r="AN349">
        <v>2010</v>
      </c>
      <c r="AO349" t="s">
        <v>174</v>
      </c>
      <c r="AP349" t="s">
        <v>8584</v>
      </c>
      <c r="AQ349" t="s">
        <v>2383</v>
      </c>
      <c r="AR349" t="s">
        <v>8585</v>
      </c>
      <c r="AS349">
        <v>61.84</v>
      </c>
      <c r="AU349">
        <v>2012</v>
      </c>
      <c r="AV349" t="s">
        <v>170</v>
      </c>
      <c r="BC349" t="s">
        <v>174</v>
      </c>
      <c r="BD349" t="s">
        <v>8586</v>
      </c>
      <c r="BE349" t="s">
        <v>8587</v>
      </c>
      <c r="BF349" t="s">
        <v>485</v>
      </c>
      <c r="BG349">
        <v>70.9</v>
      </c>
      <c r="BH349">
        <v>7.84</v>
      </c>
      <c r="BI349">
        <v>2016</v>
      </c>
      <c r="BJ349">
        <v>2</v>
      </c>
      <c r="BL349">
        <v>9</v>
      </c>
      <c r="BN349" t="s">
        <v>174</v>
      </c>
      <c r="BO349" t="s">
        <v>8586</v>
      </c>
      <c r="BP349" t="s">
        <v>8588</v>
      </c>
      <c r="BQ349" t="s">
        <v>213</v>
      </c>
      <c r="BR349">
        <v>70.3</v>
      </c>
      <c r="BS349">
        <v>7.78</v>
      </c>
      <c r="BT349">
        <v>2020</v>
      </c>
      <c r="BU349">
        <v>14</v>
      </c>
      <c r="BW349">
        <v>47</v>
      </c>
      <c r="BY349" t="s">
        <v>170</v>
      </c>
      <c r="CF349" t="s">
        <v>174</v>
      </c>
      <c r="CG349" t="s">
        <v>8589</v>
      </c>
      <c r="CH349" t="s">
        <v>3569</v>
      </c>
      <c r="CI349" t="s">
        <v>193</v>
      </c>
      <c r="CJ349">
        <v>2025</v>
      </c>
      <c r="CL349" t="s">
        <v>170</v>
      </c>
      <c r="CN349" t="s">
        <v>174</v>
      </c>
      <c r="CO349" t="s">
        <v>8590</v>
      </c>
      <c r="CP349" t="s">
        <v>4879</v>
      </c>
      <c r="CQ349" t="s">
        <v>174</v>
      </c>
      <c r="CR349">
        <v>5</v>
      </c>
      <c r="CS349">
        <v>3</v>
      </c>
      <c r="CT349">
        <v>2</v>
      </c>
      <c r="CU349" t="s">
        <v>8591</v>
      </c>
      <c r="CV349" t="s">
        <v>170</v>
      </c>
      <c r="CZ349" t="s">
        <v>170</v>
      </c>
      <c r="DB349" t="s">
        <v>8592</v>
      </c>
      <c r="DC349" t="s">
        <v>326</v>
      </c>
      <c r="DD349" t="s">
        <v>174</v>
      </c>
      <c r="DE349" t="s">
        <v>8593</v>
      </c>
      <c r="DF349" t="s">
        <v>174</v>
      </c>
      <c r="DG349" t="s">
        <v>8594</v>
      </c>
      <c r="DH349" t="s">
        <v>378</v>
      </c>
      <c r="DI349" t="s">
        <v>378</v>
      </c>
      <c r="DJ349" t="s">
        <v>378</v>
      </c>
      <c r="DK349">
        <v>0</v>
      </c>
      <c r="DL349" t="s">
        <v>174</v>
      </c>
      <c r="DM349" t="s">
        <v>8595</v>
      </c>
      <c r="DN349" t="s">
        <v>170</v>
      </c>
      <c r="DP349" t="s">
        <v>8599</v>
      </c>
      <c r="DQ349" t="str">
        <f>HYPERLINK("https://nconnect.nicmar.ac.in/storage/profile/699b049e54635.png","Download")</f>
        <v>0</v>
      </c>
      <c r="DR349" t="str">
        <f>HYPERLINK("https://nconnect.nicmar.ac.in/pdf/506_resume_1771780498.pdf/Y2FyZWVy","View Resume")</f>
        <v>0</v>
      </c>
      <c r="DS349" t="s">
        <v>908</v>
      </c>
      <c r="DT349" t="s">
        <v>7257</v>
      </c>
      <c r="DU349" t="s">
        <v>211</v>
      </c>
      <c r="DV349" t="s">
        <v>8597</v>
      </c>
      <c r="DW349" t="s">
        <v>246</v>
      </c>
      <c r="DX349" t="s">
        <v>468</v>
      </c>
      <c r="DY349" t="s">
        <v>209</v>
      </c>
      <c r="DZ349" t="s">
        <v>469</v>
      </c>
      <c r="EA349" t="s">
        <v>3569</v>
      </c>
      <c r="EB349" t="s">
        <v>8598</v>
      </c>
      <c r="EC349" t="s">
        <v>2128</v>
      </c>
      <c r="ED349" t="s">
        <v>246</v>
      </c>
      <c r="EE349" t="s">
        <v>980</v>
      </c>
      <c r="EF349" t="s">
        <v>468</v>
      </c>
      <c r="EG349" t="s">
        <v>265</v>
      </c>
    </row>
    <row r="350" spans="1:158">
      <c r="A350" t="s">
        <v>584</v>
      </c>
      <c r="B350" t="s">
        <v>211</v>
      </c>
      <c r="C350" t="s">
        <v>471</v>
      </c>
      <c r="D350" t="s">
        <v>585</v>
      </c>
      <c r="E350" t="s">
        <v>8576</v>
      </c>
      <c r="F350" t="s">
        <v>8577</v>
      </c>
      <c r="G350">
        <v>9561430876</v>
      </c>
      <c r="H350" t="s">
        <v>271</v>
      </c>
      <c r="I350" t="s">
        <v>8578</v>
      </c>
      <c r="J350" t="s">
        <v>217</v>
      </c>
      <c r="K350" t="s">
        <v>7239</v>
      </c>
      <c r="L350" t="s">
        <v>8579</v>
      </c>
      <c r="M350" t="s">
        <v>8580</v>
      </c>
      <c r="N350" t="s">
        <v>170</v>
      </c>
      <c r="O350" t="s">
        <v>8581</v>
      </c>
      <c r="AI350" t="s">
        <v>8582</v>
      </c>
      <c r="AJ350" t="s">
        <v>2383</v>
      </c>
      <c r="AK350" t="s">
        <v>8583</v>
      </c>
      <c r="AL350">
        <v>84.73</v>
      </c>
      <c r="AN350">
        <v>2010</v>
      </c>
      <c r="AO350" t="s">
        <v>174</v>
      </c>
      <c r="AP350" t="s">
        <v>8584</v>
      </c>
      <c r="AQ350" t="s">
        <v>2383</v>
      </c>
      <c r="AR350" t="s">
        <v>8585</v>
      </c>
      <c r="AS350">
        <v>61.84</v>
      </c>
      <c r="AU350">
        <v>2012</v>
      </c>
      <c r="AV350" t="s">
        <v>170</v>
      </c>
      <c r="BC350" t="s">
        <v>174</v>
      </c>
      <c r="BD350" t="s">
        <v>8586</v>
      </c>
      <c r="BE350" t="s">
        <v>8587</v>
      </c>
      <c r="BF350" t="s">
        <v>485</v>
      </c>
      <c r="BG350">
        <v>70.9</v>
      </c>
      <c r="BH350">
        <v>7.84</v>
      </c>
      <c r="BI350">
        <v>2016</v>
      </c>
      <c r="BJ350">
        <v>2</v>
      </c>
      <c r="BL350">
        <v>9</v>
      </c>
      <c r="BN350" t="s">
        <v>174</v>
      </c>
      <c r="BO350" t="s">
        <v>8586</v>
      </c>
      <c r="BP350" t="s">
        <v>8588</v>
      </c>
      <c r="BQ350" t="s">
        <v>213</v>
      </c>
      <c r="BR350">
        <v>70.3</v>
      </c>
      <c r="BS350">
        <v>7.78</v>
      </c>
      <c r="BT350">
        <v>2020</v>
      </c>
      <c r="BU350">
        <v>14</v>
      </c>
      <c r="BW350">
        <v>47</v>
      </c>
      <c r="BY350" t="s">
        <v>170</v>
      </c>
      <c r="CF350" t="s">
        <v>174</v>
      </c>
      <c r="CG350" t="s">
        <v>8589</v>
      </c>
      <c r="CH350" t="s">
        <v>3569</v>
      </c>
      <c r="CI350" t="s">
        <v>193</v>
      </c>
      <c r="CJ350">
        <v>2025</v>
      </c>
      <c r="CL350" t="s">
        <v>170</v>
      </c>
      <c r="CN350" t="s">
        <v>174</v>
      </c>
      <c r="CO350" t="s">
        <v>8590</v>
      </c>
      <c r="CP350" t="s">
        <v>4879</v>
      </c>
      <c r="CQ350" t="s">
        <v>174</v>
      </c>
      <c r="CR350">
        <v>5</v>
      </c>
      <c r="CS350">
        <v>3</v>
      </c>
      <c r="CT350">
        <v>2</v>
      </c>
      <c r="CU350" t="s">
        <v>8591</v>
      </c>
      <c r="CV350" t="s">
        <v>170</v>
      </c>
      <c r="CZ350" t="s">
        <v>170</v>
      </c>
      <c r="DB350" t="s">
        <v>8592</v>
      </c>
      <c r="DC350" t="s">
        <v>326</v>
      </c>
      <c r="DD350" t="s">
        <v>174</v>
      </c>
      <c r="DE350" t="s">
        <v>8593</v>
      </c>
      <c r="DF350" t="s">
        <v>174</v>
      </c>
      <c r="DG350" t="s">
        <v>8594</v>
      </c>
      <c r="DH350" t="s">
        <v>378</v>
      </c>
      <c r="DI350" t="s">
        <v>378</v>
      </c>
      <c r="DJ350" t="s">
        <v>378</v>
      </c>
      <c r="DK350">
        <v>0</v>
      </c>
      <c r="DL350" t="s">
        <v>174</v>
      </c>
      <c r="DM350" t="s">
        <v>8595</v>
      </c>
      <c r="DN350" t="s">
        <v>170</v>
      </c>
      <c r="DP350" t="s">
        <v>8599</v>
      </c>
      <c r="DQ350" t="str">
        <f>HYPERLINK("https://nconnect.nicmar.ac.in/storage/profile/699b049e54635.png","Download")</f>
        <v>0</v>
      </c>
      <c r="DR350" t="str">
        <f>HYPERLINK("https://nconnect.nicmar.ac.in/pdf/506_resume_1771780498.pdf/Y2FyZWVy","View Resume")</f>
        <v>0</v>
      </c>
      <c r="DS350" t="s">
        <v>908</v>
      </c>
      <c r="DT350" t="s">
        <v>7257</v>
      </c>
      <c r="DU350" t="s">
        <v>211</v>
      </c>
      <c r="DV350" t="s">
        <v>8597</v>
      </c>
      <c r="DW350" t="s">
        <v>246</v>
      </c>
      <c r="DX350" t="s">
        <v>468</v>
      </c>
      <c r="DY350" t="s">
        <v>209</v>
      </c>
      <c r="DZ350" t="s">
        <v>469</v>
      </c>
      <c r="EA350" t="s">
        <v>3569</v>
      </c>
      <c r="EB350" t="s">
        <v>8598</v>
      </c>
      <c r="EC350" t="s">
        <v>2128</v>
      </c>
      <c r="ED350" t="s">
        <v>246</v>
      </c>
      <c r="EE350" t="s">
        <v>980</v>
      </c>
      <c r="EF350" t="s">
        <v>468</v>
      </c>
      <c r="EG350" t="s">
        <v>265</v>
      </c>
    </row>
    <row r="351" spans="1:158">
      <c r="A351" t="s">
        <v>210</v>
      </c>
      <c r="B351" t="s">
        <v>211</v>
      </c>
      <c r="C351" t="s">
        <v>212</v>
      </c>
      <c r="D351" t="s">
        <v>213</v>
      </c>
      <c r="E351" t="s">
        <v>8576</v>
      </c>
      <c r="F351" t="s">
        <v>8577</v>
      </c>
      <c r="G351">
        <v>9561430876</v>
      </c>
      <c r="H351" t="s">
        <v>271</v>
      </c>
      <c r="I351" t="s">
        <v>8578</v>
      </c>
      <c r="J351" t="s">
        <v>217</v>
      </c>
      <c r="K351" t="s">
        <v>7239</v>
      </c>
      <c r="L351" t="s">
        <v>8579</v>
      </c>
      <c r="M351" t="s">
        <v>8580</v>
      </c>
      <c r="N351" t="s">
        <v>170</v>
      </c>
      <c r="O351" t="s">
        <v>8581</v>
      </c>
      <c r="AI351" t="s">
        <v>8582</v>
      </c>
      <c r="AJ351" t="s">
        <v>2383</v>
      </c>
      <c r="AK351" t="s">
        <v>8583</v>
      </c>
      <c r="AL351">
        <v>84.73</v>
      </c>
      <c r="AN351">
        <v>2010</v>
      </c>
      <c r="AO351" t="s">
        <v>174</v>
      </c>
      <c r="AP351" t="s">
        <v>8584</v>
      </c>
      <c r="AQ351" t="s">
        <v>2383</v>
      </c>
      <c r="AR351" t="s">
        <v>8585</v>
      </c>
      <c r="AS351">
        <v>61.84</v>
      </c>
      <c r="AU351">
        <v>2012</v>
      </c>
      <c r="AV351" t="s">
        <v>170</v>
      </c>
      <c r="BC351" t="s">
        <v>174</v>
      </c>
      <c r="BD351" t="s">
        <v>8586</v>
      </c>
      <c r="BE351" t="s">
        <v>8587</v>
      </c>
      <c r="BF351" t="s">
        <v>485</v>
      </c>
      <c r="BG351">
        <v>70.9</v>
      </c>
      <c r="BH351">
        <v>7.84</v>
      </c>
      <c r="BI351">
        <v>2016</v>
      </c>
      <c r="BJ351">
        <v>2</v>
      </c>
      <c r="BL351">
        <v>9</v>
      </c>
      <c r="BN351" t="s">
        <v>174</v>
      </c>
      <c r="BO351" t="s">
        <v>8586</v>
      </c>
      <c r="BP351" t="s">
        <v>8588</v>
      </c>
      <c r="BQ351" t="s">
        <v>213</v>
      </c>
      <c r="BR351">
        <v>70.3</v>
      </c>
      <c r="BS351">
        <v>7.78</v>
      </c>
      <c r="BT351">
        <v>2020</v>
      </c>
      <c r="BU351">
        <v>14</v>
      </c>
      <c r="BW351">
        <v>47</v>
      </c>
      <c r="BY351" t="s">
        <v>170</v>
      </c>
      <c r="CF351" t="s">
        <v>174</v>
      </c>
      <c r="CG351" t="s">
        <v>8589</v>
      </c>
      <c r="CH351" t="s">
        <v>3569</v>
      </c>
      <c r="CI351" t="s">
        <v>193</v>
      </c>
      <c r="CJ351">
        <v>2025</v>
      </c>
      <c r="CL351" t="s">
        <v>170</v>
      </c>
      <c r="CN351" t="s">
        <v>174</v>
      </c>
      <c r="CO351" t="s">
        <v>8590</v>
      </c>
      <c r="CP351" t="s">
        <v>4879</v>
      </c>
      <c r="CQ351" t="s">
        <v>174</v>
      </c>
      <c r="CR351">
        <v>5</v>
      </c>
      <c r="CS351">
        <v>3</v>
      </c>
      <c r="CT351">
        <v>2</v>
      </c>
      <c r="CU351" t="s">
        <v>8591</v>
      </c>
      <c r="CV351" t="s">
        <v>170</v>
      </c>
      <c r="CZ351" t="s">
        <v>170</v>
      </c>
      <c r="DB351" t="s">
        <v>8592</v>
      </c>
      <c r="DC351" t="s">
        <v>326</v>
      </c>
      <c r="DD351" t="s">
        <v>174</v>
      </c>
      <c r="DE351" t="s">
        <v>8593</v>
      </c>
      <c r="DF351" t="s">
        <v>174</v>
      </c>
      <c r="DG351" t="s">
        <v>8594</v>
      </c>
      <c r="DH351" t="s">
        <v>378</v>
      </c>
      <c r="DI351" t="s">
        <v>378</v>
      </c>
      <c r="DJ351" t="s">
        <v>378</v>
      </c>
      <c r="DK351">
        <v>0</v>
      </c>
      <c r="DL351" t="s">
        <v>174</v>
      </c>
      <c r="DM351" t="s">
        <v>8595</v>
      </c>
      <c r="DN351" t="s">
        <v>170</v>
      </c>
      <c r="DP351" t="s">
        <v>8600</v>
      </c>
      <c r="DQ351" t="str">
        <f>HYPERLINK("https://nconnect.nicmar.ac.in/storage/profile/699b049e54635.png","Download")</f>
        <v>0</v>
      </c>
      <c r="DR351" t="str">
        <f>HYPERLINK("https://nconnect.nicmar.ac.in/pdf/506_resume_1771780498.pdf/Y2FyZWVy","View Resume")</f>
        <v>0</v>
      </c>
      <c r="DS351" t="s">
        <v>908</v>
      </c>
      <c r="DT351" t="s">
        <v>7257</v>
      </c>
      <c r="DU351" t="s">
        <v>211</v>
      </c>
      <c r="DV351" t="s">
        <v>8597</v>
      </c>
      <c r="DW351" t="s">
        <v>246</v>
      </c>
      <c r="DX351" t="s">
        <v>468</v>
      </c>
      <c r="DY351" t="s">
        <v>209</v>
      </c>
      <c r="DZ351" t="s">
        <v>469</v>
      </c>
      <c r="EA351" t="s">
        <v>3569</v>
      </c>
      <c r="EB351" t="s">
        <v>8598</v>
      </c>
      <c r="EC351" t="s">
        <v>2128</v>
      </c>
      <c r="ED351" t="s">
        <v>246</v>
      </c>
      <c r="EE351" t="s">
        <v>980</v>
      </c>
      <c r="EF351" t="s">
        <v>468</v>
      </c>
      <c r="EG351" t="s">
        <v>265</v>
      </c>
    </row>
    <row r="352" spans="1:158">
      <c r="A352" t="s">
        <v>470</v>
      </c>
      <c r="B352" t="s">
        <v>211</v>
      </c>
      <c r="C352" t="s">
        <v>471</v>
      </c>
      <c r="D352" t="s">
        <v>472</v>
      </c>
      <c r="E352" t="s">
        <v>8576</v>
      </c>
      <c r="F352" t="s">
        <v>8577</v>
      </c>
      <c r="G352">
        <v>9561430876</v>
      </c>
      <c r="H352" t="s">
        <v>271</v>
      </c>
      <c r="I352" t="s">
        <v>8578</v>
      </c>
      <c r="J352" t="s">
        <v>217</v>
      </c>
      <c r="K352" t="s">
        <v>7239</v>
      </c>
      <c r="L352" t="s">
        <v>8579</v>
      </c>
      <c r="M352" t="s">
        <v>8580</v>
      </c>
      <c r="N352" t="s">
        <v>170</v>
      </c>
      <c r="O352" t="s">
        <v>8581</v>
      </c>
      <c r="AI352" t="s">
        <v>8582</v>
      </c>
      <c r="AJ352" t="s">
        <v>2383</v>
      </c>
      <c r="AK352" t="s">
        <v>8583</v>
      </c>
      <c r="AL352">
        <v>84.73</v>
      </c>
      <c r="AN352">
        <v>2010</v>
      </c>
      <c r="AO352" t="s">
        <v>174</v>
      </c>
      <c r="AP352" t="s">
        <v>8584</v>
      </c>
      <c r="AQ352" t="s">
        <v>2383</v>
      </c>
      <c r="AR352" t="s">
        <v>8585</v>
      </c>
      <c r="AS352">
        <v>61.84</v>
      </c>
      <c r="AU352">
        <v>2012</v>
      </c>
      <c r="AV352" t="s">
        <v>170</v>
      </c>
      <c r="BC352" t="s">
        <v>174</v>
      </c>
      <c r="BD352" t="s">
        <v>8586</v>
      </c>
      <c r="BE352" t="s">
        <v>8587</v>
      </c>
      <c r="BF352" t="s">
        <v>485</v>
      </c>
      <c r="BG352">
        <v>70.9</v>
      </c>
      <c r="BH352">
        <v>7.84</v>
      </c>
      <c r="BI352">
        <v>2016</v>
      </c>
      <c r="BJ352">
        <v>2</v>
      </c>
      <c r="BL352">
        <v>9</v>
      </c>
      <c r="BN352" t="s">
        <v>174</v>
      </c>
      <c r="BO352" t="s">
        <v>8586</v>
      </c>
      <c r="BP352" t="s">
        <v>8588</v>
      </c>
      <c r="BQ352" t="s">
        <v>213</v>
      </c>
      <c r="BR352">
        <v>70.3</v>
      </c>
      <c r="BS352">
        <v>7.78</v>
      </c>
      <c r="BT352">
        <v>2020</v>
      </c>
      <c r="BU352">
        <v>14</v>
      </c>
      <c r="BW352">
        <v>47</v>
      </c>
      <c r="BY352" t="s">
        <v>170</v>
      </c>
      <c r="CF352" t="s">
        <v>174</v>
      </c>
      <c r="CG352" t="s">
        <v>8589</v>
      </c>
      <c r="CH352" t="s">
        <v>3569</v>
      </c>
      <c r="CI352" t="s">
        <v>193</v>
      </c>
      <c r="CJ352">
        <v>2025</v>
      </c>
      <c r="CL352" t="s">
        <v>170</v>
      </c>
      <c r="CN352" t="s">
        <v>174</v>
      </c>
      <c r="CO352" t="s">
        <v>8590</v>
      </c>
      <c r="CP352" t="s">
        <v>4879</v>
      </c>
      <c r="CQ352" t="s">
        <v>174</v>
      </c>
      <c r="CR352">
        <v>5</v>
      </c>
      <c r="CS352">
        <v>3</v>
      </c>
      <c r="CT352">
        <v>2</v>
      </c>
      <c r="CU352" t="s">
        <v>8591</v>
      </c>
      <c r="CV352" t="s">
        <v>170</v>
      </c>
      <c r="CZ352" t="s">
        <v>170</v>
      </c>
      <c r="DB352" t="s">
        <v>8592</v>
      </c>
      <c r="DC352" t="s">
        <v>326</v>
      </c>
      <c r="DD352" t="s">
        <v>174</v>
      </c>
      <c r="DE352" t="s">
        <v>8593</v>
      </c>
      <c r="DF352" t="s">
        <v>174</v>
      </c>
      <c r="DG352" t="s">
        <v>8594</v>
      </c>
      <c r="DH352" t="s">
        <v>378</v>
      </c>
      <c r="DI352" t="s">
        <v>378</v>
      </c>
      <c r="DJ352" t="s">
        <v>378</v>
      </c>
      <c r="DK352">
        <v>0</v>
      </c>
      <c r="DL352" t="s">
        <v>174</v>
      </c>
      <c r="DM352" t="s">
        <v>8595</v>
      </c>
      <c r="DN352" t="s">
        <v>170</v>
      </c>
      <c r="DP352" t="s">
        <v>8600</v>
      </c>
      <c r="DQ352" t="str">
        <f>HYPERLINK("https://nconnect.nicmar.ac.in/storage/profile/699b049e54635.png","Download")</f>
        <v>0</v>
      </c>
      <c r="DR352" t="str">
        <f>HYPERLINK("https://nconnect.nicmar.ac.in/pdf/506_resume_1771780498.pdf/Y2FyZWVy","View Resume")</f>
        <v>0</v>
      </c>
      <c r="DS352" t="s">
        <v>908</v>
      </c>
      <c r="DT352" t="s">
        <v>7257</v>
      </c>
      <c r="DU352" t="s">
        <v>211</v>
      </c>
      <c r="DV352" t="s">
        <v>8597</v>
      </c>
      <c r="DW352" t="s">
        <v>246</v>
      </c>
      <c r="DX352" t="s">
        <v>468</v>
      </c>
      <c r="DY352" t="s">
        <v>209</v>
      </c>
      <c r="DZ352" t="s">
        <v>469</v>
      </c>
      <c r="EA352" t="s">
        <v>3569</v>
      </c>
      <c r="EB352" t="s">
        <v>8598</v>
      </c>
      <c r="EC352" t="s">
        <v>2128</v>
      </c>
      <c r="ED352" t="s">
        <v>246</v>
      </c>
      <c r="EE352" t="s">
        <v>980</v>
      </c>
      <c r="EF352" t="s">
        <v>468</v>
      </c>
      <c r="EG352" t="s">
        <v>265</v>
      </c>
    </row>
    <row r="353" spans="1:158">
      <c r="A353" t="s">
        <v>210</v>
      </c>
      <c r="B353" t="s">
        <v>211</v>
      </c>
      <c r="C353" t="s">
        <v>212</v>
      </c>
      <c r="D353" t="s">
        <v>213</v>
      </c>
      <c r="E353" t="s">
        <v>8601</v>
      </c>
      <c r="F353" t="s">
        <v>8602</v>
      </c>
      <c r="G353">
        <v>9167826013</v>
      </c>
      <c r="H353" t="s">
        <v>164</v>
      </c>
      <c r="I353" t="s">
        <v>8603</v>
      </c>
      <c r="J353" t="s">
        <v>166</v>
      </c>
      <c r="K353" t="s">
        <v>8604</v>
      </c>
      <c r="L353" t="s">
        <v>8605</v>
      </c>
      <c r="M353" t="s">
        <v>8606</v>
      </c>
      <c r="N353" t="s">
        <v>170</v>
      </c>
      <c r="AI353" t="s">
        <v>8607</v>
      </c>
      <c r="AJ353" t="s">
        <v>8608</v>
      </c>
      <c r="AK353" t="s">
        <v>6577</v>
      </c>
      <c r="AL353">
        <v>83.8</v>
      </c>
      <c r="AN353">
        <v>1998</v>
      </c>
      <c r="AO353" t="s">
        <v>174</v>
      </c>
      <c r="AP353" t="s">
        <v>8607</v>
      </c>
      <c r="AQ353" t="s">
        <v>8608</v>
      </c>
      <c r="AR353" t="s">
        <v>6286</v>
      </c>
      <c r="AS353">
        <v>76.6</v>
      </c>
      <c r="AU353">
        <v>2000</v>
      </c>
      <c r="AV353" t="s">
        <v>170</v>
      </c>
      <c r="BC353" t="s">
        <v>174</v>
      </c>
      <c r="BD353" t="s">
        <v>4637</v>
      </c>
      <c r="BE353" t="s">
        <v>8609</v>
      </c>
      <c r="BF353" t="s">
        <v>8610</v>
      </c>
      <c r="BG353">
        <v>64.95</v>
      </c>
      <c r="BI353">
        <v>2005</v>
      </c>
      <c r="BJ353">
        <v>2</v>
      </c>
      <c r="BL353">
        <v>9</v>
      </c>
      <c r="BN353" t="s">
        <v>174</v>
      </c>
      <c r="BO353" t="s">
        <v>8611</v>
      </c>
      <c r="BP353" t="s">
        <v>8612</v>
      </c>
      <c r="BQ353" t="s">
        <v>8613</v>
      </c>
      <c r="BR353">
        <v>90.2</v>
      </c>
      <c r="BS353">
        <v>9.02</v>
      </c>
      <c r="BT353">
        <v>2008</v>
      </c>
      <c r="BU353">
        <v>31</v>
      </c>
      <c r="BV353" t="s">
        <v>8614</v>
      </c>
      <c r="BW353">
        <v>53</v>
      </c>
      <c r="BX353" t="s">
        <v>8615</v>
      </c>
      <c r="BY353" t="s">
        <v>170</v>
      </c>
      <c r="CF353" t="s">
        <v>174</v>
      </c>
      <c r="CG353" t="s">
        <v>8616</v>
      </c>
      <c r="CH353" t="s">
        <v>8617</v>
      </c>
      <c r="CI353" t="s">
        <v>193</v>
      </c>
      <c r="CJ353">
        <v>2013</v>
      </c>
      <c r="CL353" t="s">
        <v>170</v>
      </c>
      <c r="CN353" t="s">
        <v>174</v>
      </c>
      <c r="CO353" t="s">
        <v>8618</v>
      </c>
      <c r="CP353" t="s">
        <v>8619</v>
      </c>
      <c r="CQ353" t="s">
        <v>174</v>
      </c>
      <c r="CR353">
        <v>3</v>
      </c>
      <c r="CS353">
        <v>0</v>
      </c>
      <c r="CT353">
        <v>8</v>
      </c>
      <c r="CU353" t="s">
        <v>8620</v>
      </c>
      <c r="CV353" t="s">
        <v>170</v>
      </c>
      <c r="CZ353" t="s">
        <v>170</v>
      </c>
      <c r="DB353" t="s">
        <v>8621</v>
      </c>
      <c r="DC353" t="s">
        <v>2366</v>
      </c>
      <c r="DD353" t="s">
        <v>174</v>
      </c>
      <c r="DE353" t="s">
        <v>8622</v>
      </c>
      <c r="DF353" t="s">
        <v>170</v>
      </c>
      <c r="DL353" t="s">
        <v>170</v>
      </c>
      <c r="DN353" t="s">
        <v>170</v>
      </c>
      <c r="DP353" t="s">
        <v>8623</v>
      </c>
      <c r="DQ353" t="s">
        <v>202</v>
      </c>
      <c r="DR353" t="str">
        <f>HYPERLINK("https://nconnect.nicmar.ac.in/pdf/511_resume_1771783673.pdf/Y2FyZWVy","View Resume")</f>
        <v>0</v>
      </c>
      <c r="DS353" t="s">
        <v>8624</v>
      </c>
      <c r="DT353" t="s">
        <v>8625</v>
      </c>
      <c r="DU353" t="s">
        <v>939</v>
      </c>
      <c r="DV353" t="s">
        <v>8626</v>
      </c>
      <c r="DW353" t="s">
        <v>246</v>
      </c>
      <c r="DX353" t="s">
        <v>422</v>
      </c>
      <c r="DY353" t="s">
        <v>951</v>
      </c>
      <c r="DZ353" t="s">
        <v>465</v>
      </c>
      <c r="EA353" t="s">
        <v>8625</v>
      </c>
      <c r="EB353" t="s">
        <v>8627</v>
      </c>
      <c r="EC353" t="s">
        <v>8626</v>
      </c>
      <c r="ED353" t="s">
        <v>246</v>
      </c>
      <c r="EE353" t="s">
        <v>1501</v>
      </c>
      <c r="EF353" t="s">
        <v>422</v>
      </c>
      <c r="EG353" t="s">
        <v>821</v>
      </c>
      <c r="EH353" t="s">
        <v>7278</v>
      </c>
      <c r="EI353" t="s">
        <v>211</v>
      </c>
      <c r="EJ353" t="s">
        <v>5382</v>
      </c>
      <c r="EK353" t="s">
        <v>246</v>
      </c>
      <c r="EL353" t="s">
        <v>428</v>
      </c>
      <c r="EM353" t="s">
        <v>1807</v>
      </c>
      <c r="EN353" t="s">
        <v>1026</v>
      </c>
      <c r="EO353" t="s">
        <v>946</v>
      </c>
      <c r="EP353" t="s">
        <v>8628</v>
      </c>
      <c r="EQ353" t="s">
        <v>8629</v>
      </c>
      <c r="ER353" t="s">
        <v>246</v>
      </c>
      <c r="ES353" t="s">
        <v>7188</v>
      </c>
      <c r="ET353" t="s">
        <v>573</v>
      </c>
      <c r="EU353" t="s">
        <v>2131</v>
      </c>
      <c r="EV353" t="s">
        <v>8625</v>
      </c>
      <c r="EW353" t="s">
        <v>8630</v>
      </c>
      <c r="EX353" t="s">
        <v>8626</v>
      </c>
      <c r="EY353" t="s">
        <v>246</v>
      </c>
      <c r="EZ353" t="s">
        <v>5039</v>
      </c>
      <c r="FA353" t="s">
        <v>2925</v>
      </c>
      <c r="FB353" t="s">
        <v>1387</v>
      </c>
    </row>
    <row r="354" spans="1:158">
      <c r="A354" t="s">
        <v>586</v>
      </c>
      <c r="B354" t="s">
        <v>159</v>
      </c>
      <c r="C354" t="s">
        <v>267</v>
      </c>
      <c r="D354" t="s">
        <v>357</v>
      </c>
      <c r="E354" t="s">
        <v>8631</v>
      </c>
      <c r="F354" t="s">
        <v>8632</v>
      </c>
      <c r="G354">
        <v>9019226775</v>
      </c>
      <c r="H354" t="s">
        <v>164</v>
      </c>
      <c r="I354" t="s">
        <v>8633</v>
      </c>
      <c r="J354" t="s">
        <v>166</v>
      </c>
      <c r="K354" t="s">
        <v>512</v>
      </c>
      <c r="L354" t="s">
        <v>8634</v>
      </c>
      <c r="M354" t="s">
        <v>8635</v>
      </c>
      <c r="N354" t="s">
        <v>170</v>
      </c>
      <c r="AI354" t="s">
        <v>8636</v>
      </c>
      <c r="AJ354" t="s">
        <v>8637</v>
      </c>
      <c r="AK354" t="s">
        <v>2736</v>
      </c>
      <c r="AL354">
        <v>92</v>
      </c>
      <c r="AN354">
        <v>2002</v>
      </c>
      <c r="AO354" t="s">
        <v>174</v>
      </c>
      <c r="AP354" t="s">
        <v>8638</v>
      </c>
      <c r="AQ354" t="s">
        <v>8637</v>
      </c>
      <c r="AR354" t="s">
        <v>2219</v>
      </c>
      <c r="AS354">
        <v>85</v>
      </c>
      <c r="AU354">
        <v>2004</v>
      </c>
      <c r="AV354" t="s">
        <v>170</v>
      </c>
      <c r="BC354" t="s">
        <v>174</v>
      </c>
      <c r="BD354" t="s">
        <v>8639</v>
      </c>
      <c r="BE354" t="s">
        <v>1985</v>
      </c>
      <c r="BF354" t="s">
        <v>442</v>
      </c>
      <c r="BG354">
        <v>82</v>
      </c>
      <c r="BI354">
        <v>2007</v>
      </c>
      <c r="BJ354">
        <v>19</v>
      </c>
      <c r="BK354" t="s">
        <v>1006</v>
      </c>
      <c r="BL354">
        <v>52</v>
      </c>
      <c r="BM354" t="s">
        <v>442</v>
      </c>
      <c r="BN354" t="s">
        <v>174</v>
      </c>
      <c r="BO354" t="s">
        <v>8640</v>
      </c>
      <c r="BP354" t="s">
        <v>1985</v>
      </c>
      <c r="BQ354" t="s">
        <v>2358</v>
      </c>
      <c r="BR354">
        <v>67</v>
      </c>
      <c r="BT354">
        <v>2021</v>
      </c>
      <c r="BU354">
        <v>28</v>
      </c>
      <c r="BW354">
        <v>23</v>
      </c>
      <c r="BY354" t="s">
        <v>170</v>
      </c>
      <c r="CF354" t="s">
        <v>174</v>
      </c>
      <c r="CG354" t="s">
        <v>2358</v>
      </c>
      <c r="CH354" t="s">
        <v>8641</v>
      </c>
      <c r="CI354" t="s">
        <v>373</v>
      </c>
      <c r="CK354" t="s">
        <v>174</v>
      </c>
      <c r="CL354" t="s">
        <v>174</v>
      </c>
      <c r="CM354" t="s">
        <v>8642</v>
      </c>
      <c r="CN354" t="s">
        <v>174</v>
      </c>
      <c r="CO354" t="s">
        <v>8642</v>
      </c>
      <c r="CP354" t="s">
        <v>2736</v>
      </c>
      <c r="CQ354" t="s">
        <v>174</v>
      </c>
      <c r="CR354">
        <v>3</v>
      </c>
      <c r="CS354">
        <v>2</v>
      </c>
      <c r="CT354">
        <v>10</v>
      </c>
      <c r="CU354" t="s">
        <v>8643</v>
      </c>
      <c r="CV354" t="s">
        <v>170</v>
      </c>
      <c r="CZ354" t="s">
        <v>170</v>
      </c>
      <c r="DC354" t="s">
        <v>326</v>
      </c>
      <c r="DD354" t="s">
        <v>174</v>
      </c>
      <c r="DE354" t="s">
        <v>8644</v>
      </c>
      <c r="DF354" t="s">
        <v>170</v>
      </c>
      <c r="DL354" t="s">
        <v>170</v>
      </c>
      <c r="DN354" t="s">
        <v>170</v>
      </c>
      <c r="DP354" t="s">
        <v>8645</v>
      </c>
      <c r="DQ354" t="s">
        <v>202</v>
      </c>
      <c r="DR354" t="str">
        <f>HYPERLINK("https://nconnect.nicmar.ac.in/pdf/518_resume_1771784784.pdf/Y2FyZWVy","View Resume")</f>
        <v>0</v>
      </c>
      <c r="DS354" t="s">
        <v>292</v>
      </c>
    </row>
    <row r="355" spans="1:158">
      <c r="A355" t="s">
        <v>5429</v>
      </c>
      <c r="B355" t="s">
        <v>5430</v>
      </c>
      <c r="C355" t="s">
        <v>471</v>
      </c>
      <c r="D355" t="s">
        <v>472</v>
      </c>
      <c r="E355" t="s">
        <v>8631</v>
      </c>
      <c r="F355" t="s">
        <v>8632</v>
      </c>
      <c r="G355">
        <v>9019226775</v>
      </c>
      <c r="H355" t="s">
        <v>164</v>
      </c>
      <c r="I355" t="s">
        <v>8633</v>
      </c>
      <c r="J355" t="s">
        <v>166</v>
      </c>
      <c r="K355" t="s">
        <v>512</v>
      </c>
      <c r="L355" t="s">
        <v>8634</v>
      </c>
      <c r="M355" t="s">
        <v>8635</v>
      </c>
      <c r="N355" t="s">
        <v>170</v>
      </c>
      <c r="AI355" t="s">
        <v>8636</v>
      </c>
      <c r="AJ355" t="s">
        <v>8637</v>
      </c>
      <c r="AK355" t="s">
        <v>2736</v>
      </c>
      <c r="AL355">
        <v>92</v>
      </c>
      <c r="AN355">
        <v>2002</v>
      </c>
      <c r="AO355" t="s">
        <v>174</v>
      </c>
      <c r="AP355" t="s">
        <v>8638</v>
      </c>
      <c r="AQ355" t="s">
        <v>8637</v>
      </c>
      <c r="AR355" t="s">
        <v>2219</v>
      </c>
      <c r="AS355">
        <v>85</v>
      </c>
      <c r="AU355">
        <v>2004</v>
      </c>
      <c r="AV355" t="s">
        <v>170</v>
      </c>
      <c r="BC355" t="s">
        <v>174</v>
      </c>
      <c r="BD355" t="s">
        <v>8639</v>
      </c>
      <c r="BE355" t="s">
        <v>1985</v>
      </c>
      <c r="BF355" t="s">
        <v>442</v>
      </c>
      <c r="BG355">
        <v>82</v>
      </c>
      <c r="BI355">
        <v>2007</v>
      </c>
      <c r="BJ355">
        <v>19</v>
      </c>
      <c r="BK355" t="s">
        <v>1006</v>
      </c>
      <c r="BL355">
        <v>52</v>
      </c>
      <c r="BM355" t="s">
        <v>442</v>
      </c>
      <c r="BN355" t="s">
        <v>174</v>
      </c>
      <c r="BO355" t="s">
        <v>8640</v>
      </c>
      <c r="BP355" t="s">
        <v>1985</v>
      </c>
      <c r="BQ355" t="s">
        <v>2358</v>
      </c>
      <c r="BR355">
        <v>67</v>
      </c>
      <c r="BT355">
        <v>2021</v>
      </c>
      <c r="BU355">
        <v>28</v>
      </c>
      <c r="BW355">
        <v>23</v>
      </c>
      <c r="BY355" t="s">
        <v>170</v>
      </c>
      <c r="CF355" t="s">
        <v>174</v>
      </c>
      <c r="CG355" t="s">
        <v>2358</v>
      </c>
      <c r="CH355" t="s">
        <v>8641</v>
      </c>
      <c r="CI355" t="s">
        <v>373</v>
      </c>
      <c r="CK355" t="s">
        <v>174</v>
      </c>
      <c r="CL355" t="s">
        <v>174</v>
      </c>
      <c r="CM355" t="s">
        <v>8642</v>
      </c>
      <c r="CN355" t="s">
        <v>174</v>
      </c>
      <c r="CO355" t="s">
        <v>8642</v>
      </c>
      <c r="CP355" t="s">
        <v>2736</v>
      </c>
      <c r="CQ355" t="s">
        <v>174</v>
      </c>
      <c r="CR355">
        <v>3</v>
      </c>
      <c r="CS355">
        <v>2</v>
      </c>
      <c r="CT355">
        <v>10</v>
      </c>
      <c r="CU355" t="s">
        <v>8643</v>
      </c>
      <c r="CV355" t="s">
        <v>170</v>
      </c>
      <c r="CZ355" t="s">
        <v>170</v>
      </c>
      <c r="DC355" t="s">
        <v>326</v>
      </c>
      <c r="DD355" t="s">
        <v>174</v>
      </c>
      <c r="DE355" t="s">
        <v>8644</v>
      </c>
      <c r="DF355" t="s">
        <v>170</v>
      </c>
      <c r="DL355" t="s">
        <v>170</v>
      </c>
      <c r="DN355" t="s">
        <v>170</v>
      </c>
      <c r="DP355" t="s">
        <v>8646</v>
      </c>
      <c r="DQ355" t="s">
        <v>202</v>
      </c>
      <c r="DR355" t="str">
        <f>HYPERLINK("https://nconnect.nicmar.ac.in/pdf/518_resume_1771784784.pdf/Y2FyZWVy","View Resume")</f>
        <v>0</v>
      </c>
      <c r="DS355" t="s">
        <v>292</v>
      </c>
    </row>
    <row r="356" spans="1:158">
      <c r="A356" t="s">
        <v>295</v>
      </c>
      <c r="B356" t="s">
        <v>211</v>
      </c>
      <c r="C356" t="s">
        <v>267</v>
      </c>
      <c r="D356" t="s">
        <v>296</v>
      </c>
      <c r="E356" t="s">
        <v>8647</v>
      </c>
      <c r="F356" t="s">
        <v>8648</v>
      </c>
      <c r="G356">
        <v>9892749388</v>
      </c>
      <c r="H356" t="s">
        <v>164</v>
      </c>
      <c r="I356" t="s">
        <v>8649</v>
      </c>
      <c r="J356" t="s">
        <v>166</v>
      </c>
      <c r="K356" t="s">
        <v>1249</v>
      </c>
      <c r="L356" t="s">
        <v>8650</v>
      </c>
      <c r="M356" t="s">
        <v>8651</v>
      </c>
      <c r="N356" t="s">
        <v>170</v>
      </c>
      <c r="AI356" t="s">
        <v>8652</v>
      </c>
      <c r="AJ356" t="s">
        <v>8653</v>
      </c>
      <c r="AK356" t="s">
        <v>8654</v>
      </c>
      <c r="AL356">
        <v>78.26</v>
      </c>
      <c r="AN356">
        <v>1996</v>
      </c>
      <c r="AO356" t="s">
        <v>174</v>
      </c>
      <c r="AP356" t="s">
        <v>8655</v>
      </c>
      <c r="AQ356" t="s">
        <v>8653</v>
      </c>
      <c r="AR356" t="s">
        <v>8656</v>
      </c>
      <c r="AS356">
        <v>77.33</v>
      </c>
      <c r="AU356">
        <v>1998</v>
      </c>
      <c r="AV356" t="s">
        <v>170</v>
      </c>
      <c r="BC356" t="s">
        <v>174</v>
      </c>
      <c r="BD356" t="s">
        <v>8657</v>
      </c>
      <c r="BE356" t="s">
        <v>8658</v>
      </c>
      <c r="BF356" t="s">
        <v>294</v>
      </c>
      <c r="BG356">
        <v>66.4</v>
      </c>
      <c r="BI356">
        <v>2002</v>
      </c>
      <c r="BJ356">
        <v>19</v>
      </c>
      <c r="BK356" t="s">
        <v>4897</v>
      </c>
      <c r="BL356">
        <v>53</v>
      </c>
      <c r="BM356" t="s">
        <v>4897</v>
      </c>
      <c r="BN356" t="s">
        <v>174</v>
      </c>
      <c r="BO356" t="s">
        <v>1440</v>
      </c>
      <c r="BP356" t="s">
        <v>8659</v>
      </c>
      <c r="BQ356" t="s">
        <v>8660</v>
      </c>
      <c r="BR356">
        <v>66.75</v>
      </c>
      <c r="BT356">
        <v>2002</v>
      </c>
      <c r="BU356">
        <v>31</v>
      </c>
      <c r="BV356" t="s">
        <v>296</v>
      </c>
      <c r="BW356">
        <v>33</v>
      </c>
      <c r="BY356" t="s">
        <v>174</v>
      </c>
      <c r="BZ356" t="s">
        <v>8661</v>
      </c>
      <c r="CA356" t="s">
        <v>8662</v>
      </c>
      <c r="CB356" t="s">
        <v>8663</v>
      </c>
      <c r="CC356">
        <v>75</v>
      </c>
      <c r="CD356">
        <v>3.5</v>
      </c>
      <c r="CE356">
        <v>2010</v>
      </c>
      <c r="CF356" t="s">
        <v>174</v>
      </c>
      <c r="CG356" t="s">
        <v>8664</v>
      </c>
      <c r="CH356" t="s">
        <v>8665</v>
      </c>
      <c r="CI356" t="s">
        <v>193</v>
      </c>
      <c r="CJ356">
        <v>2024</v>
      </c>
      <c r="CL356" t="s">
        <v>174</v>
      </c>
      <c r="CM356" t="s">
        <v>8666</v>
      </c>
      <c r="CN356" t="s">
        <v>174</v>
      </c>
      <c r="CO356" t="s">
        <v>8667</v>
      </c>
      <c r="CP356" t="s">
        <v>8668</v>
      </c>
      <c r="CQ356" t="s">
        <v>174</v>
      </c>
      <c r="CR356">
        <v>2</v>
      </c>
      <c r="CS356">
        <v>1</v>
      </c>
      <c r="CT356">
        <v>2</v>
      </c>
      <c r="CU356" t="s">
        <v>8669</v>
      </c>
      <c r="CV356" t="s">
        <v>170</v>
      </c>
      <c r="CZ356" t="s">
        <v>170</v>
      </c>
      <c r="DB356" t="s">
        <v>8670</v>
      </c>
      <c r="DC356" t="s">
        <v>8671</v>
      </c>
      <c r="DD356" t="s">
        <v>174</v>
      </c>
      <c r="DE356" t="s">
        <v>8672</v>
      </c>
      <c r="DF356" t="s">
        <v>174</v>
      </c>
      <c r="DG356" t="s">
        <v>8673</v>
      </c>
      <c r="DH356" t="s">
        <v>8674</v>
      </c>
      <c r="DI356" t="s">
        <v>4302</v>
      </c>
      <c r="DJ356" t="s">
        <v>170</v>
      </c>
      <c r="DK356">
        <v>8</v>
      </c>
      <c r="DL356" t="s">
        <v>170</v>
      </c>
      <c r="DN356" t="s">
        <v>170</v>
      </c>
      <c r="DP356" t="s">
        <v>8675</v>
      </c>
      <c r="DQ356" t="s">
        <v>202</v>
      </c>
      <c r="DR356" t="str">
        <f>HYPERLINK("https://nconnect.nicmar.ac.in/pdf/517_resume_1771788314.pdf/Y2FyZWVy","View Resume")</f>
        <v>0</v>
      </c>
      <c r="DS356" t="s">
        <v>8676</v>
      </c>
      <c r="DT356" t="s">
        <v>8677</v>
      </c>
      <c r="DU356" t="s">
        <v>7107</v>
      </c>
      <c r="DV356" t="s">
        <v>333</v>
      </c>
      <c r="DW356" t="s">
        <v>207</v>
      </c>
      <c r="DX356" t="s">
        <v>8678</v>
      </c>
      <c r="DY356" t="s">
        <v>948</v>
      </c>
      <c r="DZ356" t="s">
        <v>8676</v>
      </c>
    </row>
    <row r="357" spans="1:158">
      <c r="A357" t="s">
        <v>539</v>
      </c>
      <c r="B357" t="s">
        <v>159</v>
      </c>
      <c r="C357" t="s">
        <v>471</v>
      </c>
      <c r="D357" t="s">
        <v>540</v>
      </c>
      <c r="E357" t="s">
        <v>8647</v>
      </c>
      <c r="F357" t="s">
        <v>8648</v>
      </c>
      <c r="G357">
        <v>9892749388</v>
      </c>
      <c r="H357" t="s">
        <v>164</v>
      </c>
      <c r="I357" t="s">
        <v>8649</v>
      </c>
      <c r="J357" t="s">
        <v>166</v>
      </c>
      <c r="K357" t="s">
        <v>1249</v>
      </c>
      <c r="L357" t="s">
        <v>8650</v>
      </c>
      <c r="M357" t="s">
        <v>8651</v>
      </c>
      <c r="N357" t="s">
        <v>170</v>
      </c>
      <c r="AI357" t="s">
        <v>8652</v>
      </c>
      <c r="AJ357" t="s">
        <v>8653</v>
      </c>
      <c r="AK357" t="s">
        <v>8654</v>
      </c>
      <c r="AL357">
        <v>78.26</v>
      </c>
      <c r="AN357">
        <v>1996</v>
      </c>
      <c r="AO357" t="s">
        <v>174</v>
      </c>
      <c r="AP357" t="s">
        <v>8655</v>
      </c>
      <c r="AQ357" t="s">
        <v>8653</v>
      </c>
      <c r="AR357" t="s">
        <v>8656</v>
      </c>
      <c r="AS357">
        <v>77.33</v>
      </c>
      <c r="AU357">
        <v>1998</v>
      </c>
      <c r="AV357" t="s">
        <v>170</v>
      </c>
      <c r="BC357" t="s">
        <v>174</v>
      </c>
      <c r="BD357" t="s">
        <v>8657</v>
      </c>
      <c r="BE357" t="s">
        <v>8658</v>
      </c>
      <c r="BF357" t="s">
        <v>294</v>
      </c>
      <c r="BG357">
        <v>66.4</v>
      </c>
      <c r="BI357">
        <v>2002</v>
      </c>
      <c r="BJ357">
        <v>19</v>
      </c>
      <c r="BK357" t="s">
        <v>4897</v>
      </c>
      <c r="BL357">
        <v>53</v>
      </c>
      <c r="BM357" t="s">
        <v>4897</v>
      </c>
      <c r="BN357" t="s">
        <v>174</v>
      </c>
      <c r="BO357" t="s">
        <v>1440</v>
      </c>
      <c r="BP357" t="s">
        <v>8659</v>
      </c>
      <c r="BQ357" t="s">
        <v>8660</v>
      </c>
      <c r="BR357">
        <v>66.75</v>
      </c>
      <c r="BT357">
        <v>2002</v>
      </c>
      <c r="BU357">
        <v>31</v>
      </c>
      <c r="BV357" t="s">
        <v>296</v>
      </c>
      <c r="BW357">
        <v>33</v>
      </c>
      <c r="BY357" t="s">
        <v>174</v>
      </c>
      <c r="BZ357" t="s">
        <v>8661</v>
      </c>
      <c r="CA357" t="s">
        <v>8662</v>
      </c>
      <c r="CB357" t="s">
        <v>8663</v>
      </c>
      <c r="CC357">
        <v>75</v>
      </c>
      <c r="CD357">
        <v>3.5</v>
      </c>
      <c r="CE357">
        <v>2010</v>
      </c>
      <c r="CF357" t="s">
        <v>174</v>
      </c>
      <c r="CG357" t="s">
        <v>8664</v>
      </c>
      <c r="CH357" t="s">
        <v>8665</v>
      </c>
      <c r="CI357" t="s">
        <v>193</v>
      </c>
      <c r="CJ357">
        <v>2024</v>
      </c>
      <c r="CL357" t="s">
        <v>174</v>
      </c>
      <c r="CM357" t="s">
        <v>8666</v>
      </c>
      <c r="CN357" t="s">
        <v>174</v>
      </c>
      <c r="CO357" t="s">
        <v>8667</v>
      </c>
      <c r="CP357" t="s">
        <v>8668</v>
      </c>
      <c r="CQ357" t="s">
        <v>174</v>
      </c>
      <c r="CR357">
        <v>2</v>
      </c>
      <c r="CS357">
        <v>1</v>
      </c>
      <c r="CT357">
        <v>2</v>
      </c>
      <c r="CU357" t="s">
        <v>8669</v>
      </c>
      <c r="CV357" t="s">
        <v>170</v>
      </c>
      <c r="CZ357" t="s">
        <v>170</v>
      </c>
      <c r="DB357" t="s">
        <v>8670</v>
      </c>
      <c r="DC357" t="s">
        <v>8671</v>
      </c>
      <c r="DD357" t="s">
        <v>174</v>
      </c>
      <c r="DE357" t="s">
        <v>8672</v>
      </c>
      <c r="DF357" t="s">
        <v>174</v>
      </c>
      <c r="DG357" t="s">
        <v>8673</v>
      </c>
      <c r="DH357" t="s">
        <v>8674</v>
      </c>
      <c r="DI357" t="s">
        <v>4302</v>
      </c>
      <c r="DJ357" t="s">
        <v>170</v>
      </c>
      <c r="DK357">
        <v>8</v>
      </c>
      <c r="DL357" t="s">
        <v>170</v>
      </c>
      <c r="DN357" t="s">
        <v>170</v>
      </c>
      <c r="DP357" t="s">
        <v>8679</v>
      </c>
      <c r="DQ357" t="s">
        <v>202</v>
      </c>
      <c r="DR357" t="str">
        <f>HYPERLINK("https://nconnect.nicmar.ac.in/pdf/517_resume_1771788314.pdf/Y2FyZWVy","View Resume")</f>
        <v>0</v>
      </c>
      <c r="DS357" t="s">
        <v>8676</v>
      </c>
      <c r="DT357" t="s">
        <v>8677</v>
      </c>
      <c r="DU357" t="s">
        <v>7107</v>
      </c>
      <c r="DV357" t="s">
        <v>333</v>
      </c>
      <c r="DW357" t="s">
        <v>207</v>
      </c>
      <c r="DX357" t="s">
        <v>8678</v>
      </c>
      <c r="DY357" t="s">
        <v>948</v>
      </c>
      <c r="DZ357" t="s">
        <v>8676</v>
      </c>
    </row>
    <row r="358" spans="1:158">
      <c r="A358" t="s">
        <v>1347</v>
      </c>
      <c r="B358" t="s">
        <v>211</v>
      </c>
      <c r="C358" t="s">
        <v>267</v>
      </c>
      <c r="D358" t="s">
        <v>1348</v>
      </c>
      <c r="E358" t="s">
        <v>8680</v>
      </c>
      <c r="F358" t="s">
        <v>8681</v>
      </c>
      <c r="G358">
        <v>9188536803</v>
      </c>
      <c r="H358" t="s">
        <v>271</v>
      </c>
      <c r="I358" t="s">
        <v>8682</v>
      </c>
      <c r="J358" t="s">
        <v>217</v>
      </c>
      <c r="K358" t="s">
        <v>8683</v>
      </c>
      <c r="L358" t="s">
        <v>8684</v>
      </c>
      <c r="M358" t="s">
        <v>8685</v>
      </c>
      <c r="N358" t="s">
        <v>170</v>
      </c>
      <c r="AI358" t="s">
        <v>8686</v>
      </c>
      <c r="AJ358" t="s">
        <v>8687</v>
      </c>
      <c r="AK358" t="s">
        <v>2033</v>
      </c>
      <c r="AL358">
        <v>89</v>
      </c>
      <c r="AM358">
        <v>9.4</v>
      </c>
      <c r="AN358">
        <v>2013</v>
      </c>
      <c r="AO358" t="s">
        <v>174</v>
      </c>
      <c r="AP358" t="s">
        <v>8686</v>
      </c>
      <c r="AQ358" t="s">
        <v>8687</v>
      </c>
      <c r="AR358" t="s">
        <v>8688</v>
      </c>
      <c r="AS358">
        <v>79</v>
      </c>
      <c r="AU358">
        <v>2015</v>
      </c>
      <c r="AV358" t="s">
        <v>170</v>
      </c>
      <c r="BC358" t="s">
        <v>174</v>
      </c>
      <c r="BD358" t="s">
        <v>8689</v>
      </c>
      <c r="BE358" t="s">
        <v>8690</v>
      </c>
      <c r="BF358" t="s">
        <v>8691</v>
      </c>
      <c r="BG358">
        <v>82</v>
      </c>
      <c r="BH358">
        <v>9.06</v>
      </c>
      <c r="BI358">
        <v>2018</v>
      </c>
      <c r="BJ358">
        <v>19</v>
      </c>
      <c r="BK358" t="s">
        <v>8692</v>
      </c>
      <c r="BL358">
        <v>53</v>
      </c>
      <c r="BN358" t="s">
        <v>174</v>
      </c>
      <c r="BO358" t="s">
        <v>8640</v>
      </c>
      <c r="BP358" t="s">
        <v>522</v>
      </c>
      <c r="BQ358" t="s">
        <v>8693</v>
      </c>
      <c r="BR358">
        <v>75</v>
      </c>
      <c r="BT358">
        <v>2020</v>
      </c>
      <c r="BU358">
        <v>31</v>
      </c>
      <c r="BV358" t="s">
        <v>5683</v>
      </c>
      <c r="BW358">
        <v>53</v>
      </c>
      <c r="BY358" t="s">
        <v>174</v>
      </c>
      <c r="BZ358" t="s">
        <v>2010</v>
      </c>
      <c r="CA358" t="s">
        <v>8694</v>
      </c>
      <c r="CB358" t="s">
        <v>762</v>
      </c>
      <c r="CC358">
        <v>92</v>
      </c>
      <c r="CE358">
        <v>2025</v>
      </c>
      <c r="CF358" t="s">
        <v>174</v>
      </c>
      <c r="CG358" t="s">
        <v>8695</v>
      </c>
      <c r="CH358" t="s">
        <v>8696</v>
      </c>
      <c r="CI358" t="s">
        <v>373</v>
      </c>
      <c r="CK358" t="s">
        <v>170</v>
      </c>
      <c r="CL358" t="s">
        <v>174</v>
      </c>
      <c r="CM358" t="s">
        <v>8697</v>
      </c>
      <c r="CN358" t="s">
        <v>174</v>
      </c>
      <c r="CO358" t="s">
        <v>8698</v>
      </c>
      <c r="CP358" t="s">
        <v>8699</v>
      </c>
      <c r="CQ358" t="s">
        <v>174</v>
      </c>
      <c r="CR358">
        <v>0</v>
      </c>
      <c r="CS358">
        <v>0</v>
      </c>
      <c r="CT358">
        <v>3</v>
      </c>
      <c r="CU358" t="s">
        <v>8700</v>
      </c>
      <c r="CV358" t="s">
        <v>170</v>
      </c>
      <c r="CZ358" t="s">
        <v>170</v>
      </c>
      <c r="DB358" t="s">
        <v>8701</v>
      </c>
      <c r="DC358" t="s">
        <v>8702</v>
      </c>
      <c r="DD358" t="s">
        <v>170</v>
      </c>
      <c r="DF358" t="s">
        <v>170</v>
      </c>
      <c r="DL358" t="s">
        <v>170</v>
      </c>
      <c r="DN358" t="s">
        <v>170</v>
      </c>
      <c r="DP358" t="s">
        <v>8703</v>
      </c>
      <c r="DQ358" t="s">
        <v>202</v>
      </c>
      <c r="DR358" t="str">
        <f>HYPERLINK("https://nconnect.nicmar.ac.in/pdf/444_resume_1771817561.pdf/Y2FyZWVy","View Resume")</f>
        <v>0</v>
      </c>
      <c r="DS358" t="s">
        <v>574</v>
      </c>
      <c r="DT358" t="s">
        <v>8704</v>
      </c>
      <c r="DU358" t="s">
        <v>211</v>
      </c>
      <c r="DV358" t="s">
        <v>646</v>
      </c>
      <c r="DW358" t="s">
        <v>246</v>
      </c>
      <c r="DX358" t="s">
        <v>820</v>
      </c>
      <c r="DY358" t="s">
        <v>464</v>
      </c>
      <c r="DZ358" t="s">
        <v>865</v>
      </c>
      <c r="EA358" t="s">
        <v>8705</v>
      </c>
      <c r="EB358" t="s">
        <v>211</v>
      </c>
      <c r="EC358" t="s">
        <v>962</v>
      </c>
      <c r="ED358" t="s">
        <v>246</v>
      </c>
      <c r="EE358" t="s">
        <v>505</v>
      </c>
      <c r="EF358" t="s">
        <v>2373</v>
      </c>
      <c r="EG358" t="s">
        <v>460</v>
      </c>
    </row>
    <row r="359" spans="1:158">
      <c r="A359" t="s">
        <v>1897</v>
      </c>
      <c r="B359" t="s">
        <v>211</v>
      </c>
      <c r="C359" t="s">
        <v>267</v>
      </c>
      <c r="D359" t="s">
        <v>1898</v>
      </c>
      <c r="E359" t="s">
        <v>8680</v>
      </c>
      <c r="F359" t="s">
        <v>8681</v>
      </c>
      <c r="G359">
        <v>9188536803</v>
      </c>
      <c r="H359" t="s">
        <v>271</v>
      </c>
      <c r="I359" t="s">
        <v>8682</v>
      </c>
      <c r="J359" t="s">
        <v>217</v>
      </c>
      <c r="K359" t="s">
        <v>8683</v>
      </c>
      <c r="L359" t="s">
        <v>8684</v>
      </c>
      <c r="M359" t="s">
        <v>8685</v>
      </c>
      <c r="N359" t="s">
        <v>170</v>
      </c>
      <c r="AI359" t="s">
        <v>8686</v>
      </c>
      <c r="AJ359" t="s">
        <v>8687</v>
      </c>
      <c r="AK359" t="s">
        <v>2033</v>
      </c>
      <c r="AL359">
        <v>89</v>
      </c>
      <c r="AM359">
        <v>9.4</v>
      </c>
      <c r="AN359">
        <v>2013</v>
      </c>
      <c r="AO359" t="s">
        <v>174</v>
      </c>
      <c r="AP359" t="s">
        <v>8686</v>
      </c>
      <c r="AQ359" t="s">
        <v>8687</v>
      </c>
      <c r="AR359" t="s">
        <v>8688</v>
      </c>
      <c r="AS359">
        <v>79</v>
      </c>
      <c r="AU359">
        <v>2015</v>
      </c>
      <c r="AV359" t="s">
        <v>170</v>
      </c>
      <c r="BC359" t="s">
        <v>174</v>
      </c>
      <c r="BD359" t="s">
        <v>8689</v>
      </c>
      <c r="BE359" t="s">
        <v>8690</v>
      </c>
      <c r="BF359" t="s">
        <v>8691</v>
      </c>
      <c r="BG359">
        <v>82</v>
      </c>
      <c r="BH359">
        <v>9.06</v>
      </c>
      <c r="BI359">
        <v>2018</v>
      </c>
      <c r="BJ359">
        <v>19</v>
      </c>
      <c r="BK359" t="s">
        <v>8692</v>
      </c>
      <c r="BL359">
        <v>53</v>
      </c>
      <c r="BN359" t="s">
        <v>174</v>
      </c>
      <c r="BO359" t="s">
        <v>8640</v>
      </c>
      <c r="BP359" t="s">
        <v>522</v>
      </c>
      <c r="BQ359" t="s">
        <v>8693</v>
      </c>
      <c r="BR359">
        <v>75</v>
      </c>
      <c r="BT359">
        <v>2020</v>
      </c>
      <c r="BU359">
        <v>31</v>
      </c>
      <c r="BV359" t="s">
        <v>5683</v>
      </c>
      <c r="BW359">
        <v>53</v>
      </c>
      <c r="BY359" t="s">
        <v>174</v>
      </c>
      <c r="BZ359" t="s">
        <v>2010</v>
      </c>
      <c r="CA359" t="s">
        <v>8694</v>
      </c>
      <c r="CB359" t="s">
        <v>762</v>
      </c>
      <c r="CC359">
        <v>92</v>
      </c>
      <c r="CE359">
        <v>2025</v>
      </c>
      <c r="CF359" t="s">
        <v>174</v>
      </c>
      <c r="CG359" t="s">
        <v>8695</v>
      </c>
      <c r="CH359" t="s">
        <v>8696</v>
      </c>
      <c r="CI359" t="s">
        <v>373</v>
      </c>
      <c r="CK359" t="s">
        <v>170</v>
      </c>
      <c r="CL359" t="s">
        <v>174</v>
      </c>
      <c r="CM359" t="s">
        <v>8697</v>
      </c>
      <c r="CN359" t="s">
        <v>174</v>
      </c>
      <c r="CO359" t="s">
        <v>8698</v>
      </c>
      <c r="CP359" t="s">
        <v>8699</v>
      </c>
      <c r="CQ359" t="s">
        <v>174</v>
      </c>
      <c r="CR359">
        <v>0</v>
      </c>
      <c r="CS359">
        <v>0</v>
      </c>
      <c r="CT359">
        <v>3</v>
      </c>
      <c r="CU359" t="s">
        <v>8700</v>
      </c>
      <c r="CV359" t="s">
        <v>170</v>
      </c>
      <c r="CZ359" t="s">
        <v>170</v>
      </c>
      <c r="DB359" t="s">
        <v>8701</v>
      </c>
      <c r="DC359" t="s">
        <v>8702</v>
      </c>
      <c r="DD359" t="s">
        <v>170</v>
      </c>
      <c r="DF359" t="s">
        <v>170</v>
      </c>
      <c r="DL359" t="s">
        <v>170</v>
      </c>
      <c r="DN359" t="s">
        <v>170</v>
      </c>
      <c r="DP359" t="s">
        <v>8703</v>
      </c>
      <c r="DQ359" t="s">
        <v>202</v>
      </c>
      <c r="DR359" t="str">
        <f>HYPERLINK("https://nconnect.nicmar.ac.in/pdf/444_resume_1771817561.pdf/Y2FyZWVy","View Resume")</f>
        <v>0</v>
      </c>
      <c r="DS359" t="s">
        <v>574</v>
      </c>
      <c r="DT359" t="s">
        <v>8704</v>
      </c>
      <c r="DU359" t="s">
        <v>211</v>
      </c>
      <c r="DV359" t="s">
        <v>646</v>
      </c>
      <c r="DW359" t="s">
        <v>246</v>
      </c>
      <c r="DX359" t="s">
        <v>820</v>
      </c>
      <c r="DY359" t="s">
        <v>464</v>
      </c>
      <c r="DZ359" t="s">
        <v>865</v>
      </c>
      <c r="EA359" t="s">
        <v>8705</v>
      </c>
      <c r="EB359" t="s">
        <v>211</v>
      </c>
      <c r="EC359" t="s">
        <v>962</v>
      </c>
      <c r="ED359" t="s">
        <v>246</v>
      </c>
      <c r="EE359" t="s">
        <v>505</v>
      </c>
      <c r="EF359" t="s">
        <v>2373</v>
      </c>
      <c r="EG359" t="s">
        <v>460</v>
      </c>
    </row>
    <row r="360" spans="1:158">
      <c r="A360" t="s">
        <v>826</v>
      </c>
      <c r="B360" t="s">
        <v>211</v>
      </c>
      <c r="C360" t="s">
        <v>267</v>
      </c>
      <c r="D360" t="s">
        <v>827</v>
      </c>
      <c r="E360" t="s">
        <v>8706</v>
      </c>
      <c r="F360" t="s">
        <v>8707</v>
      </c>
      <c r="G360">
        <v>9910801434</v>
      </c>
      <c r="H360" t="s">
        <v>164</v>
      </c>
      <c r="I360" t="s">
        <v>8708</v>
      </c>
      <c r="J360" t="s">
        <v>166</v>
      </c>
      <c r="K360" t="s">
        <v>1994</v>
      </c>
      <c r="L360" t="s">
        <v>8709</v>
      </c>
      <c r="M360" t="s">
        <v>8710</v>
      </c>
      <c r="N360" t="s">
        <v>170</v>
      </c>
      <c r="AI360" t="s">
        <v>8711</v>
      </c>
      <c r="AJ360" t="s">
        <v>8712</v>
      </c>
      <c r="AK360" t="s">
        <v>1254</v>
      </c>
      <c r="AL360">
        <v>66</v>
      </c>
      <c r="AM360" t="s">
        <v>4998</v>
      </c>
      <c r="AN360">
        <v>2003</v>
      </c>
      <c r="AO360" t="s">
        <v>174</v>
      </c>
      <c r="AP360" t="s">
        <v>8713</v>
      </c>
      <c r="AQ360" t="s">
        <v>8714</v>
      </c>
      <c r="AR360" t="s">
        <v>8715</v>
      </c>
      <c r="AS360">
        <v>48</v>
      </c>
      <c r="AT360" t="s">
        <v>4998</v>
      </c>
      <c r="AU360">
        <v>2005</v>
      </c>
      <c r="AV360" t="s">
        <v>170</v>
      </c>
      <c r="BC360" t="s">
        <v>174</v>
      </c>
      <c r="BD360" t="s">
        <v>8716</v>
      </c>
      <c r="BE360" t="s">
        <v>3674</v>
      </c>
      <c r="BF360" t="s">
        <v>1005</v>
      </c>
      <c r="BG360">
        <v>62</v>
      </c>
      <c r="BH360" t="s">
        <v>4998</v>
      </c>
      <c r="BI360">
        <v>2011</v>
      </c>
      <c r="BJ360">
        <v>19</v>
      </c>
      <c r="BK360" t="s">
        <v>8716</v>
      </c>
      <c r="BL360">
        <v>11</v>
      </c>
      <c r="BN360" t="s">
        <v>174</v>
      </c>
      <c r="BO360" t="s">
        <v>8717</v>
      </c>
      <c r="BP360" t="s">
        <v>8718</v>
      </c>
      <c r="BQ360" t="s">
        <v>399</v>
      </c>
      <c r="BR360">
        <v>70</v>
      </c>
      <c r="BS360">
        <v>7.38</v>
      </c>
      <c r="BT360">
        <v>2014</v>
      </c>
      <c r="BU360">
        <v>31</v>
      </c>
      <c r="BV360" t="s">
        <v>8719</v>
      </c>
      <c r="BW360">
        <v>54</v>
      </c>
      <c r="BY360" t="s">
        <v>170</v>
      </c>
      <c r="CF360" t="s">
        <v>174</v>
      </c>
      <c r="CG360" t="s">
        <v>1005</v>
      </c>
      <c r="CH360" t="s">
        <v>8720</v>
      </c>
      <c r="CI360" t="s">
        <v>193</v>
      </c>
      <c r="CJ360">
        <v>2025</v>
      </c>
      <c r="CL360" t="s">
        <v>170</v>
      </c>
      <c r="CN360" t="s">
        <v>174</v>
      </c>
      <c r="CO360" t="s">
        <v>8721</v>
      </c>
      <c r="CP360" t="s">
        <v>8722</v>
      </c>
      <c r="CQ360" t="s">
        <v>174</v>
      </c>
      <c r="CR360">
        <v>12</v>
      </c>
      <c r="CS360">
        <v>6</v>
      </c>
      <c r="CT360">
        <v>9</v>
      </c>
      <c r="CU360" t="s">
        <v>8723</v>
      </c>
      <c r="CV360" t="s">
        <v>170</v>
      </c>
      <c r="CZ360" t="s">
        <v>170</v>
      </c>
      <c r="DB360" t="s">
        <v>8724</v>
      </c>
      <c r="DC360" t="s">
        <v>1747</v>
      </c>
      <c r="DD360" t="s">
        <v>170</v>
      </c>
      <c r="DF360" t="s">
        <v>174</v>
      </c>
      <c r="DG360">
        <v>2</v>
      </c>
      <c r="DH360" t="s">
        <v>4998</v>
      </c>
      <c r="DI360" t="s">
        <v>4998</v>
      </c>
      <c r="DJ360" t="s">
        <v>4998</v>
      </c>
      <c r="DK360" t="s">
        <v>4998</v>
      </c>
      <c r="DL360" t="s">
        <v>170</v>
      </c>
      <c r="DN360" t="s">
        <v>170</v>
      </c>
      <c r="DP360" t="s">
        <v>8725</v>
      </c>
      <c r="DQ360" t="str">
        <f>HYPERLINK("https://nconnect.nicmar.ac.in/storage/profile/699bd2e2df426.png","Download")</f>
        <v>0</v>
      </c>
      <c r="DR360" t="str">
        <f>HYPERLINK("https://nconnect.nicmar.ac.in/pdf/524_resume_1771821944.pdf/Y2FyZWVy","View Resume")</f>
        <v>0</v>
      </c>
      <c r="DS360" t="s">
        <v>989</v>
      </c>
      <c r="DT360" t="s">
        <v>8726</v>
      </c>
      <c r="DU360" t="s">
        <v>211</v>
      </c>
      <c r="DV360" t="s">
        <v>2283</v>
      </c>
      <c r="DW360" t="s">
        <v>246</v>
      </c>
      <c r="DX360" t="s">
        <v>1685</v>
      </c>
      <c r="DY360" t="s">
        <v>209</v>
      </c>
      <c r="DZ360" t="s">
        <v>989</v>
      </c>
    </row>
    <row r="361" spans="1:158">
      <c r="A361" t="s">
        <v>581</v>
      </c>
      <c r="B361" t="s">
        <v>211</v>
      </c>
      <c r="C361" t="s">
        <v>471</v>
      </c>
      <c r="D361" t="s">
        <v>582</v>
      </c>
      <c r="E361" t="s">
        <v>8727</v>
      </c>
      <c r="F361" t="s">
        <v>8728</v>
      </c>
      <c r="G361">
        <v>9564419041</v>
      </c>
      <c r="H361" t="s">
        <v>271</v>
      </c>
      <c r="I361" t="s">
        <v>8729</v>
      </c>
      <c r="J361" t="s">
        <v>217</v>
      </c>
      <c r="K361" t="s">
        <v>2323</v>
      </c>
      <c r="L361" t="s">
        <v>8730</v>
      </c>
      <c r="M361" t="s">
        <v>8731</v>
      </c>
      <c r="N361" t="s">
        <v>170</v>
      </c>
      <c r="AI361" t="s">
        <v>8732</v>
      </c>
      <c r="AJ361" t="s">
        <v>8733</v>
      </c>
      <c r="AK361" t="s">
        <v>8734</v>
      </c>
      <c r="AL361">
        <v>74</v>
      </c>
      <c r="AM361">
        <v>7.4</v>
      </c>
      <c r="AN361">
        <v>2017</v>
      </c>
      <c r="AO361" t="s">
        <v>174</v>
      </c>
      <c r="AP361" t="s">
        <v>8732</v>
      </c>
      <c r="AQ361" t="s">
        <v>8733</v>
      </c>
      <c r="AR361" t="s">
        <v>8735</v>
      </c>
      <c r="AS361">
        <v>75.8</v>
      </c>
      <c r="AT361">
        <v>7.58</v>
      </c>
      <c r="AU361">
        <v>2019</v>
      </c>
      <c r="AV361" t="s">
        <v>170</v>
      </c>
      <c r="BC361" t="s">
        <v>174</v>
      </c>
      <c r="BD361" t="s">
        <v>8736</v>
      </c>
      <c r="BE361" t="s">
        <v>8736</v>
      </c>
      <c r="BF361" t="s">
        <v>229</v>
      </c>
      <c r="BG361">
        <v>82.2</v>
      </c>
      <c r="BH361">
        <v>8.22</v>
      </c>
      <c r="BI361">
        <v>2023</v>
      </c>
      <c r="BJ361">
        <v>1</v>
      </c>
      <c r="BL361">
        <v>9</v>
      </c>
      <c r="BN361" t="s">
        <v>174</v>
      </c>
      <c r="BO361" t="s">
        <v>8737</v>
      </c>
      <c r="BP361" t="s">
        <v>8737</v>
      </c>
      <c r="BQ361" t="s">
        <v>231</v>
      </c>
      <c r="BR361">
        <v>78.8</v>
      </c>
      <c r="BS361">
        <v>7.88</v>
      </c>
      <c r="BT361">
        <v>2025</v>
      </c>
      <c r="BU361">
        <v>14</v>
      </c>
      <c r="BW361">
        <v>9</v>
      </c>
      <c r="BY361" t="s">
        <v>170</v>
      </c>
      <c r="CF361" t="s">
        <v>170</v>
      </c>
      <c r="CL361" t="s">
        <v>174</v>
      </c>
      <c r="CM361" t="s">
        <v>8738</v>
      </c>
      <c r="CN361" t="s">
        <v>174</v>
      </c>
      <c r="CO361" t="s">
        <v>8739</v>
      </c>
      <c r="CP361" t="s">
        <v>8740</v>
      </c>
      <c r="CQ361" t="s">
        <v>170</v>
      </c>
      <c r="CU361" t="s">
        <v>8741</v>
      </c>
      <c r="CV361" t="s">
        <v>170</v>
      </c>
      <c r="CZ361" t="s">
        <v>170</v>
      </c>
      <c r="DB361" t="s">
        <v>8742</v>
      </c>
      <c r="DC361" t="s">
        <v>8743</v>
      </c>
      <c r="DD361" t="s">
        <v>174</v>
      </c>
      <c r="DE361" t="s">
        <v>8744</v>
      </c>
      <c r="DF361" t="s">
        <v>174</v>
      </c>
      <c r="DG361" t="s">
        <v>8745</v>
      </c>
      <c r="DH361" t="s">
        <v>8746</v>
      </c>
      <c r="DI361" t="s">
        <v>2105</v>
      </c>
      <c r="DJ361" t="s">
        <v>1975</v>
      </c>
      <c r="DK361">
        <v>10</v>
      </c>
      <c r="DL361" t="s">
        <v>170</v>
      </c>
      <c r="DN361" t="s">
        <v>170</v>
      </c>
      <c r="DP361" t="s">
        <v>8747</v>
      </c>
      <c r="DQ361" t="s">
        <v>202</v>
      </c>
      <c r="DR361" t="str">
        <f>HYPERLINK("https://nconnect.nicmar.ac.in/pdf/367_resume_1771823025.pdf/Y2FyZWVy","View Resume")</f>
        <v>0</v>
      </c>
      <c r="DS361" t="s">
        <v>908</v>
      </c>
      <c r="DT361" t="s">
        <v>8748</v>
      </c>
      <c r="DU361" t="s">
        <v>8749</v>
      </c>
      <c r="DV361" t="s">
        <v>8750</v>
      </c>
      <c r="DW361" t="s">
        <v>246</v>
      </c>
      <c r="DX361" t="s">
        <v>980</v>
      </c>
      <c r="DY361" t="s">
        <v>209</v>
      </c>
      <c r="DZ361" t="s">
        <v>908</v>
      </c>
    </row>
    <row r="362" spans="1:158">
      <c r="A362" t="s">
        <v>584</v>
      </c>
      <c r="B362" t="s">
        <v>211</v>
      </c>
      <c r="C362" t="s">
        <v>471</v>
      </c>
      <c r="D362" t="s">
        <v>585</v>
      </c>
      <c r="E362" t="s">
        <v>8727</v>
      </c>
      <c r="F362" t="s">
        <v>8728</v>
      </c>
      <c r="G362">
        <v>9564419041</v>
      </c>
      <c r="H362" t="s">
        <v>271</v>
      </c>
      <c r="I362" t="s">
        <v>8729</v>
      </c>
      <c r="J362" t="s">
        <v>217</v>
      </c>
      <c r="K362" t="s">
        <v>2323</v>
      </c>
      <c r="L362" t="s">
        <v>8730</v>
      </c>
      <c r="M362" t="s">
        <v>8731</v>
      </c>
      <c r="N362" t="s">
        <v>170</v>
      </c>
      <c r="AI362" t="s">
        <v>8732</v>
      </c>
      <c r="AJ362" t="s">
        <v>8733</v>
      </c>
      <c r="AK362" t="s">
        <v>8734</v>
      </c>
      <c r="AL362">
        <v>74</v>
      </c>
      <c r="AM362">
        <v>7.4</v>
      </c>
      <c r="AN362">
        <v>2017</v>
      </c>
      <c r="AO362" t="s">
        <v>174</v>
      </c>
      <c r="AP362" t="s">
        <v>8732</v>
      </c>
      <c r="AQ362" t="s">
        <v>8733</v>
      </c>
      <c r="AR362" t="s">
        <v>8735</v>
      </c>
      <c r="AS362">
        <v>75.8</v>
      </c>
      <c r="AT362">
        <v>7.58</v>
      </c>
      <c r="AU362">
        <v>2019</v>
      </c>
      <c r="AV362" t="s">
        <v>170</v>
      </c>
      <c r="BC362" t="s">
        <v>174</v>
      </c>
      <c r="BD362" t="s">
        <v>8736</v>
      </c>
      <c r="BE362" t="s">
        <v>8736</v>
      </c>
      <c r="BF362" t="s">
        <v>229</v>
      </c>
      <c r="BG362">
        <v>82.2</v>
      </c>
      <c r="BH362">
        <v>8.22</v>
      </c>
      <c r="BI362">
        <v>2023</v>
      </c>
      <c r="BJ362">
        <v>1</v>
      </c>
      <c r="BL362">
        <v>9</v>
      </c>
      <c r="BN362" t="s">
        <v>174</v>
      </c>
      <c r="BO362" t="s">
        <v>8737</v>
      </c>
      <c r="BP362" t="s">
        <v>8737</v>
      </c>
      <c r="BQ362" t="s">
        <v>231</v>
      </c>
      <c r="BR362">
        <v>78.8</v>
      </c>
      <c r="BS362">
        <v>7.88</v>
      </c>
      <c r="BT362">
        <v>2025</v>
      </c>
      <c r="BU362">
        <v>14</v>
      </c>
      <c r="BW362">
        <v>9</v>
      </c>
      <c r="BY362" t="s">
        <v>170</v>
      </c>
      <c r="CF362" t="s">
        <v>170</v>
      </c>
      <c r="CL362" t="s">
        <v>174</v>
      </c>
      <c r="CM362" t="s">
        <v>8738</v>
      </c>
      <c r="CN362" t="s">
        <v>174</v>
      </c>
      <c r="CO362" t="s">
        <v>8739</v>
      </c>
      <c r="CP362" t="s">
        <v>8740</v>
      </c>
      <c r="CQ362" t="s">
        <v>170</v>
      </c>
      <c r="CU362" t="s">
        <v>8741</v>
      </c>
      <c r="CV362" t="s">
        <v>170</v>
      </c>
      <c r="CZ362" t="s">
        <v>170</v>
      </c>
      <c r="DB362" t="s">
        <v>8742</v>
      </c>
      <c r="DC362" t="s">
        <v>8743</v>
      </c>
      <c r="DD362" t="s">
        <v>174</v>
      </c>
      <c r="DE362" t="s">
        <v>8744</v>
      </c>
      <c r="DF362" t="s">
        <v>174</v>
      </c>
      <c r="DG362" t="s">
        <v>8745</v>
      </c>
      <c r="DH362" t="s">
        <v>8746</v>
      </c>
      <c r="DI362" t="s">
        <v>2105</v>
      </c>
      <c r="DJ362" t="s">
        <v>1975</v>
      </c>
      <c r="DK362">
        <v>10</v>
      </c>
      <c r="DL362" t="s">
        <v>170</v>
      </c>
      <c r="DN362" t="s">
        <v>170</v>
      </c>
      <c r="DP362" t="s">
        <v>8751</v>
      </c>
      <c r="DQ362" t="s">
        <v>202</v>
      </c>
      <c r="DR362" t="str">
        <f>HYPERLINK("https://nconnect.nicmar.ac.in/pdf/367_resume_1771823025.pdf/Y2FyZWVy","View Resume")</f>
        <v>0</v>
      </c>
      <c r="DS362" t="s">
        <v>908</v>
      </c>
      <c r="DT362" t="s">
        <v>8748</v>
      </c>
      <c r="DU362" t="s">
        <v>8749</v>
      </c>
      <c r="DV362" t="s">
        <v>8750</v>
      </c>
      <c r="DW362" t="s">
        <v>246</v>
      </c>
      <c r="DX362" t="s">
        <v>980</v>
      </c>
      <c r="DY362" t="s">
        <v>209</v>
      </c>
      <c r="DZ362" t="s">
        <v>908</v>
      </c>
    </row>
    <row r="363" spans="1:158">
      <c r="A363" t="s">
        <v>356</v>
      </c>
      <c r="B363" t="s">
        <v>211</v>
      </c>
      <c r="C363" t="s">
        <v>267</v>
      </c>
      <c r="D363" t="s">
        <v>357</v>
      </c>
      <c r="E363" t="s">
        <v>8752</v>
      </c>
      <c r="F363" t="s">
        <v>8753</v>
      </c>
      <c r="G363">
        <v>9623766469</v>
      </c>
      <c r="H363" t="s">
        <v>271</v>
      </c>
      <c r="I363" t="s">
        <v>8754</v>
      </c>
      <c r="J363" t="s">
        <v>166</v>
      </c>
      <c r="K363" t="s">
        <v>831</v>
      </c>
      <c r="L363" t="s">
        <v>8755</v>
      </c>
      <c r="M363" t="s">
        <v>8756</v>
      </c>
      <c r="N363" t="s">
        <v>170</v>
      </c>
      <c r="AI363" t="s">
        <v>8757</v>
      </c>
      <c r="AJ363" t="s">
        <v>2383</v>
      </c>
      <c r="AK363" t="s">
        <v>8758</v>
      </c>
      <c r="AL363">
        <v>75.33</v>
      </c>
      <c r="AN363">
        <v>2005</v>
      </c>
      <c r="AO363" t="s">
        <v>174</v>
      </c>
      <c r="AP363" t="s">
        <v>8759</v>
      </c>
      <c r="AQ363" t="s">
        <v>2383</v>
      </c>
      <c r="AR363" t="s">
        <v>438</v>
      </c>
      <c r="AS363">
        <v>63.33</v>
      </c>
      <c r="AU363">
        <v>2007</v>
      </c>
      <c r="AV363" t="s">
        <v>170</v>
      </c>
      <c r="BC363" t="s">
        <v>174</v>
      </c>
      <c r="BD363" t="s">
        <v>554</v>
      </c>
      <c r="BE363" t="s">
        <v>8760</v>
      </c>
      <c r="BF363" t="s">
        <v>8761</v>
      </c>
      <c r="BG363">
        <v>67.33</v>
      </c>
      <c r="BI363">
        <v>2014</v>
      </c>
      <c r="BJ363">
        <v>19</v>
      </c>
      <c r="BK363" t="s">
        <v>8762</v>
      </c>
      <c r="BL363">
        <v>54</v>
      </c>
      <c r="BN363" t="s">
        <v>174</v>
      </c>
      <c r="BO363" t="s">
        <v>8763</v>
      </c>
      <c r="BP363" t="s">
        <v>8764</v>
      </c>
      <c r="BQ363" t="s">
        <v>8765</v>
      </c>
      <c r="BR363">
        <v>86.83</v>
      </c>
      <c r="BS363">
        <v>9.14</v>
      </c>
      <c r="BT363">
        <v>2023</v>
      </c>
      <c r="BU363">
        <v>31</v>
      </c>
      <c r="BV363" t="s">
        <v>8766</v>
      </c>
      <c r="BW363">
        <v>53</v>
      </c>
      <c r="BX363" t="s">
        <v>8767</v>
      </c>
      <c r="BY363" t="s">
        <v>170</v>
      </c>
      <c r="CF363" t="s">
        <v>174</v>
      </c>
      <c r="CG363" t="s">
        <v>8765</v>
      </c>
      <c r="CH363" t="s">
        <v>8768</v>
      </c>
      <c r="CI363" t="s">
        <v>373</v>
      </c>
      <c r="CK363" t="s">
        <v>170</v>
      </c>
      <c r="CL363" t="s">
        <v>170</v>
      </c>
      <c r="CN363" t="s">
        <v>170</v>
      </c>
      <c r="CP363" t="s">
        <v>8769</v>
      </c>
      <c r="CQ363" t="s">
        <v>170</v>
      </c>
      <c r="CV363" t="s">
        <v>170</v>
      </c>
      <c r="CZ363" t="s">
        <v>170</v>
      </c>
      <c r="DC363" t="s">
        <v>8770</v>
      </c>
      <c r="DD363" t="s">
        <v>174</v>
      </c>
      <c r="DE363" t="s">
        <v>8771</v>
      </c>
      <c r="DF363" t="s">
        <v>170</v>
      </c>
      <c r="DL363" t="s">
        <v>170</v>
      </c>
      <c r="DN363" t="s">
        <v>170</v>
      </c>
      <c r="DP363" t="s">
        <v>8772</v>
      </c>
      <c r="DQ363" t="str">
        <f>HYPERLINK("https://nconnect.nicmar.ac.in/storage/profile/699be5bd219e6.png","Download")</f>
        <v>0</v>
      </c>
      <c r="DR363" t="str">
        <f>HYPERLINK("https://nconnect.nicmar.ac.in/pdf/283_resume_1771824842.pdf/Y2FyZWVy","View Resume")</f>
        <v>0</v>
      </c>
      <c r="DS363" t="s">
        <v>8773</v>
      </c>
      <c r="DT363" t="s">
        <v>2245</v>
      </c>
      <c r="DU363" t="s">
        <v>8774</v>
      </c>
      <c r="DV363" t="s">
        <v>818</v>
      </c>
      <c r="DW363" t="s">
        <v>246</v>
      </c>
      <c r="DX363" t="s">
        <v>1685</v>
      </c>
      <c r="DY363" t="s">
        <v>209</v>
      </c>
      <c r="DZ363" t="s">
        <v>989</v>
      </c>
      <c r="EA363" t="s">
        <v>8775</v>
      </c>
      <c r="EB363" t="s">
        <v>8776</v>
      </c>
      <c r="EC363" t="s">
        <v>818</v>
      </c>
      <c r="ED363" t="s">
        <v>207</v>
      </c>
      <c r="EE363" t="s">
        <v>2319</v>
      </c>
      <c r="EF363" t="s">
        <v>1685</v>
      </c>
      <c r="EG363" t="s">
        <v>8000</v>
      </c>
    </row>
    <row r="364" spans="1:158">
      <c r="A364" t="s">
        <v>356</v>
      </c>
      <c r="B364" t="s">
        <v>211</v>
      </c>
      <c r="C364" t="s">
        <v>267</v>
      </c>
      <c r="D364" t="s">
        <v>357</v>
      </c>
      <c r="E364" t="s">
        <v>8777</v>
      </c>
      <c r="F364" t="s">
        <v>8778</v>
      </c>
      <c r="G364">
        <v>8126349444</v>
      </c>
      <c r="H364" t="s">
        <v>271</v>
      </c>
      <c r="I364" t="s">
        <v>8779</v>
      </c>
      <c r="J364" t="s">
        <v>166</v>
      </c>
      <c r="K364" t="s">
        <v>797</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4169</v>
      </c>
      <c r="BG364">
        <v>77.56</v>
      </c>
      <c r="BI364">
        <v>2007</v>
      </c>
      <c r="BJ364">
        <v>19</v>
      </c>
      <c r="BK364" t="s">
        <v>4392</v>
      </c>
      <c r="BL364">
        <v>20</v>
      </c>
      <c r="BN364" t="s">
        <v>174</v>
      </c>
      <c r="BO364" t="s">
        <v>8789</v>
      </c>
      <c r="BP364" t="s">
        <v>8789</v>
      </c>
      <c r="BQ364" t="s">
        <v>8790</v>
      </c>
      <c r="BR364">
        <v>78</v>
      </c>
      <c r="BT364">
        <v>2009</v>
      </c>
      <c r="BU364">
        <v>31</v>
      </c>
      <c r="BV364" t="s">
        <v>528</v>
      </c>
      <c r="BW364">
        <v>53</v>
      </c>
      <c r="BX364" t="s">
        <v>8791</v>
      </c>
      <c r="BY364" t="s">
        <v>174</v>
      </c>
      <c r="BZ364" t="s">
        <v>1305</v>
      </c>
      <c r="CA364" t="s">
        <v>1305</v>
      </c>
      <c r="CB364" t="s">
        <v>2570</v>
      </c>
      <c r="CC364">
        <v>65.14</v>
      </c>
      <c r="CE364">
        <v>2012</v>
      </c>
      <c r="CF364" t="s">
        <v>174</v>
      </c>
      <c r="CG364" t="s">
        <v>2570</v>
      </c>
      <c r="CH364" t="s">
        <v>8792</v>
      </c>
      <c r="CI364" t="s">
        <v>193</v>
      </c>
      <c r="CJ364">
        <v>2018</v>
      </c>
      <c r="CL364" t="s">
        <v>174</v>
      </c>
      <c r="CN364" t="s">
        <v>174</v>
      </c>
      <c r="CO364" t="s">
        <v>8793</v>
      </c>
      <c r="CP364" t="s">
        <v>721</v>
      </c>
      <c r="CQ364" t="s">
        <v>174</v>
      </c>
      <c r="CR364">
        <v>11</v>
      </c>
      <c r="CS364">
        <v>9</v>
      </c>
      <c r="CT364">
        <v>18</v>
      </c>
      <c r="CU364" t="s">
        <v>8794</v>
      </c>
      <c r="CV364" t="s">
        <v>174</v>
      </c>
      <c r="CW364" t="s">
        <v>8795</v>
      </c>
      <c r="CX364" t="s">
        <v>193</v>
      </c>
      <c r="CY364">
        <v>2025</v>
      </c>
      <c r="CZ364" t="s">
        <v>174</v>
      </c>
      <c r="DA364" t="s">
        <v>8796</v>
      </c>
      <c r="DB364" t="s">
        <v>8797</v>
      </c>
      <c r="DC364" t="s">
        <v>7815</v>
      </c>
      <c r="DD364" t="s">
        <v>174</v>
      </c>
      <c r="DE364" t="s">
        <v>8798</v>
      </c>
      <c r="DF364" t="s">
        <v>174</v>
      </c>
      <c r="DG364">
        <v>3</v>
      </c>
      <c r="DH364" t="s">
        <v>783</v>
      </c>
      <c r="DI364" t="s">
        <v>783</v>
      </c>
      <c r="DJ364" t="s">
        <v>783</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507</v>
      </c>
      <c r="DV364" t="s">
        <v>688</v>
      </c>
      <c r="DW364" t="s">
        <v>246</v>
      </c>
      <c r="DX364" t="s">
        <v>2205</v>
      </c>
      <c r="DY364" t="s">
        <v>209</v>
      </c>
      <c r="DZ364" t="s">
        <v>4973</v>
      </c>
    </row>
    <row r="365" spans="1:158">
      <c r="A365" t="s">
        <v>1778</v>
      </c>
      <c r="B365" t="s">
        <v>159</v>
      </c>
      <c r="C365" t="s">
        <v>160</v>
      </c>
      <c r="D365" t="s">
        <v>1779</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1154</v>
      </c>
      <c r="BE365" t="s">
        <v>1154</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4832</v>
      </c>
      <c r="DT365" t="s">
        <v>8824</v>
      </c>
      <c r="DU365" t="s">
        <v>211</v>
      </c>
      <c r="DV365" t="s">
        <v>8825</v>
      </c>
      <c r="DW365" t="s">
        <v>246</v>
      </c>
      <c r="DX365" t="s">
        <v>983</v>
      </c>
      <c r="DY365" t="s">
        <v>418</v>
      </c>
      <c r="DZ365" t="s">
        <v>248</v>
      </c>
      <c r="EA365" t="s">
        <v>8826</v>
      </c>
      <c r="EB365" t="s">
        <v>1810</v>
      </c>
      <c r="EC365" t="s">
        <v>8825</v>
      </c>
      <c r="ED365" t="s">
        <v>207</v>
      </c>
      <c r="EE365" t="s">
        <v>2318</v>
      </c>
      <c r="EF365" t="s">
        <v>2853</v>
      </c>
      <c r="EG365" t="s">
        <v>2244</v>
      </c>
      <c r="EH365" t="s">
        <v>8827</v>
      </c>
      <c r="EI365" t="s">
        <v>6237</v>
      </c>
      <c r="EJ365" t="s">
        <v>8828</v>
      </c>
      <c r="EK365" t="s">
        <v>207</v>
      </c>
      <c r="EL365" t="s">
        <v>2955</v>
      </c>
      <c r="EM365" t="s">
        <v>4275</v>
      </c>
      <c r="EN365" t="s">
        <v>248</v>
      </c>
    </row>
    <row r="366" spans="1:158">
      <c r="A366" t="s">
        <v>266</v>
      </c>
      <c r="B366" t="s">
        <v>211</v>
      </c>
      <c r="C366" t="s">
        <v>267</v>
      </c>
      <c r="D366" t="s">
        <v>268</v>
      </c>
      <c r="E366" t="s">
        <v>8829</v>
      </c>
      <c r="F366" t="s">
        <v>8830</v>
      </c>
      <c r="G366">
        <v>7205557163</v>
      </c>
      <c r="H366" t="s">
        <v>164</v>
      </c>
      <c r="I366" t="s">
        <v>8831</v>
      </c>
      <c r="J366" t="s">
        <v>166</v>
      </c>
      <c r="K366" t="s">
        <v>1692</v>
      </c>
      <c r="L366" t="s">
        <v>8832</v>
      </c>
      <c r="M366" t="s">
        <v>8833</v>
      </c>
      <c r="N366" t="s">
        <v>170</v>
      </c>
      <c r="AI366" t="s">
        <v>8834</v>
      </c>
      <c r="AJ366" t="s">
        <v>8835</v>
      </c>
      <c r="AK366" t="s">
        <v>8836</v>
      </c>
      <c r="AL366">
        <v>70.13</v>
      </c>
      <c r="AN366">
        <v>2000</v>
      </c>
      <c r="AO366" t="s">
        <v>174</v>
      </c>
      <c r="AP366" t="s">
        <v>8837</v>
      </c>
      <c r="AQ366" t="s">
        <v>8838</v>
      </c>
      <c r="AR366" t="s">
        <v>8839</v>
      </c>
      <c r="AS366">
        <v>49.88</v>
      </c>
      <c r="AU366">
        <v>2002</v>
      </c>
      <c r="AV366" t="s">
        <v>174</v>
      </c>
      <c r="AW366" t="s">
        <v>8840</v>
      </c>
      <c r="AX366" t="s">
        <v>8841</v>
      </c>
      <c r="AY366" t="s">
        <v>8842</v>
      </c>
      <c r="AZ366">
        <v>73.06</v>
      </c>
      <c r="BB366">
        <v>2005</v>
      </c>
      <c r="BC366" t="s">
        <v>174</v>
      </c>
      <c r="BD366" t="s">
        <v>8843</v>
      </c>
      <c r="BE366" t="s">
        <v>8844</v>
      </c>
      <c r="BF366" t="s">
        <v>8845</v>
      </c>
      <c r="BG366">
        <v>76.25</v>
      </c>
      <c r="BI366">
        <v>2011</v>
      </c>
      <c r="BJ366">
        <v>19</v>
      </c>
      <c r="BK366" t="s">
        <v>8846</v>
      </c>
      <c r="BL366">
        <v>34</v>
      </c>
      <c r="BN366" t="s">
        <v>174</v>
      </c>
      <c r="BO366" t="s">
        <v>8847</v>
      </c>
      <c r="BP366" t="s">
        <v>8848</v>
      </c>
      <c r="BQ366" t="s">
        <v>8849</v>
      </c>
      <c r="BR366">
        <v>85.1</v>
      </c>
      <c r="BS366">
        <v>8.71</v>
      </c>
      <c r="BT366">
        <v>2016</v>
      </c>
      <c r="BU366">
        <v>31</v>
      </c>
      <c r="BV366" t="s">
        <v>8850</v>
      </c>
      <c r="BW366">
        <v>34</v>
      </c>
      <c r="BY366" t="s">
        <v>174</v>
      </c>
      <c r="BZ366" t="s">
        <v>8851</v>
      </c>
      <c r="CA366" t="s">
        <v>8852</v>
      </c>
      <c r="CB366" t="s">
        <v>8853</v>
      </c>
      <c r="CC366">
        <v>83.66</v>
      </c>
      <c r="CD366">
        <v>8.41</v>
      </c>
      <c r="CE366">
        <v>2022</v>
      </c>
      <c r="CF366" t="s">
        <v>174</v>
      </c>
      <c r="CG366" t="s">
        <v>8854</v>
      </c>
      <c r="CH366" t="s">
        <v>8855</v>
      </c>
      <c r="CI366" t="s">
        <v>193</v>
      </c>
      <c r="CJ366">
        <v>2023</v>
      </c>
      <c r="CL366" t="s">
        <v>174</v>
      </c>
      <c r="CN366" t="s">
        <v>174</v>
      </c>
      <c r="CO366" t="s">
        <v>8856</v>
      </c>
      <c r="CP366" t="s">
        <v>8857</v>
      </c>
      <c r="CQ366" t="s">
        <v>174</v>
      </c>
      <c r="CR366">
        <v>2</v>
      </c>
      <c r="CS366">
        <v>3</v>
      </c>
      <c r="CU366" t="s">
        <v>8858</v>
      </c>
      <c r="CV366" t="s">
        <v>170</v>
      </c>
      <c r="CZ366" t="s">
        <v>170</v>
      </c>
      <c r="DB366" t="s">
        <v>8859</v>
      </c>
      <c r="DC366" t="s">
        <v>8860</v>
      </c>
      <c r="DD366" t="s">
        <v>174</v>
      </c>
      <c r="DE366" t="s">
        <v>8861</v>
      </c>
      <c r="DF366" t="s">
        <v>174</v>
      </c>
      <c r="DG366" t="s">
        <v>378</v>
      </c>
      <c r="DH366" t="s">
        <v>8862</v>
      </c>
      <c r="DI366" t="s">
        <v>8863</v>
      </c>
      <c r="DJ366" t="s">
        <v>378</v>
      </c>
      <c r="DK366">
        <v>8</v>
      </c>
      <c r="DL366" t="s">
        <v>174</v>
      </c>
      <c r="DM366" t="s">
        <v>8864</v>
      </c>
      <c r="DN366" t="s">
        <v>174</v>
      </c>
      <c r="DO366" t="s">
        <v>8865</v>
      </c>
      <c r="DP366" t="s">
        <v>8866</v>
      </c>
      <c r="DQ366" t="str">
        <f>HYPERLINK("https://nconnect.nicmar.ac.in/storage/profile/699936d1aff60.png","Download")</f>
        <v>0</v>
      </c>
      <c r="DR366" t="str">
        <f>HYPERLINK("https://nconnect.nicmar.ac.in/pdf/528_resume_1771827354.pdf/Y2FyZWVy","View Resume")</f>
        <v>0</v>
      </c>
      <c r="DS366" t="s">
        <v>3511</v>
      </c>
      <c r="DT366" t="s">
        <v>8867</v>
      </c>
      <c r="DU366" t="s">
        <v>4156</v>
      </c>
      <c r="DV366" t="s">
        <v>8868</v>
      </c>
      <c r="DW366" t="s">
        <v>246</v>
      </c>
      <c r="DX366" t="s">
        <v>941</v>
      </c>
      <c r="DY366" t="s">
        <v>209</v>
      </c>
      <c r="DZ366" t="s">
        <v>460</v>
      </c>
      <c r="EA366" t="s">
        <v>8855</v>
      </c>
      <c r="EB366" t="s">
        <v>8869</v>
      </c>
      <c r="EC366" t="s">
        <v>8870</v>
      </c>
      <c r="ED366" t="s">
        <v>246</v>
      </c>
      <c r="EE366" t="s">
        <v>757</v>
      </c>
      <c r="EF366" t="s">
        <v>820</v>
      </c>
      <c r="EG366" t="s">
        <v>1387</v>
      </c>
      <c r="EH366" t="s">
        <v>8871</v>
      </c>
      <c r="EI366" t="s">
        <v>211</v>
      </c>
      <c r="EJ366" t="s">
        <v>8872</v>
      </c>
      <c r="EK366" t="s">
        <v>246</v>
      </c>
      <c r="EL366" t="s">
        <v>6641</v>
      </c>
      <c r="EM366" t="s">
        <v>2955</v>
      </c>
      <c r="EN366" t="s">
        <v>3110</v>
      </c>
      <c r="EO366" t="s">
        <v>8873</v>
      </c>
      <c r="EP366" t="s">
        <v>7077</v>
      </c>
      <c r="EQ366" t="s">
        <v>818</v>
      </c>
      <c r="ER366" t="s">
        <v>207</v>
      </c>
      <c r="ES366" t="s">
        <v>7078</v>
      </c>
      <c r="ET366" t="s">
        <v>8874</v>
      </c>
      <c r="EU366" t="s">
        <v>6908</v>
      </c>
      <c r="EV366" t="s">
        <v>8875</v>
      </c>
      <c r="EW366" t="s">
        <v>8876</v>
      </c>
      <c r="EX366" t="s">
        <v>818</v>
      </c>
      <c r="EY366" t="s">
        <v>207</v>
      </c>
      <c r="EZ366" t="s">
        <v>2134</v>
      </c>
      <c r="FA366" t="s">
        <v>6641</v>
      </c>
      <c r="FB366" t="s">
        <v>292</v>
      </c>
    </row>
    <row r="367" spans="1:158">
      <c r="A367" t="s">
        <v>266</v>
      </c>
      <c r="B367" t="s">
        <v>211</v>
      </c>
      <c r="C367" t="s">
        <v>267</v>
      </c>
      <c r="D367" t="s">
        <v>268</v>
      </c>
      <c r="E367" t="s">
        <v>8877</v>
      </c>
      <c r="F367" t="s">
        <v>8878</v>
      </c>
      <c r="G367">
        <v>8462998478</v>
      </c>
      <c r="H367" t="s">
        <v>164</v>
      </c>
      <c r="I367" t="s">
        <v>8879</v>
      </c>
      <c r="J367" t="s">
        <v>217</v>
      </c>
      <c r="K367" t="s">
        <v>6391</v>
      </c>
      <c r="L367" t="s">
        <v>8880</v>
      </c>
      <c r="M367" t="s">
        <v>8881</v>
      </c>
      <c r="N367" t="s">
        <v>170</v>
      </c>
      <c r="AI367" t="s">
        <v>8882</v>
      </c>
      <c r="AJ367" t="s">
        <v>8883</v>
      </c>
      <c r="AK367" t="s">
        <v>8884</v>
      </c>
      <c r="AL367">
        <v>80</v>
      </c>
      <c r="AN367">
        <v>2005</v>
      </c>
      <c r="AO367" t="s">
        <v>174</v>
      </c>
      <c r="AP367" t="s">
        <v>8885</v>
      </c>
      <c r="AQ367" t="s">
        <v>8883</v>
      </c>
      <c r="AR367" t="s">
        <v>8886</v>
      </c>
      <c r="AS367">
        <v>81</v>
      </c>
      <c r="AU367">
        <v>2007</v>
      </c>
      <c r="AV367" t="s">
        <v>170</v>
      </c>
      <c r="BC367" t="s">
        <v>174</v>
      </c>
      <c r="BD367" t="s">
        <v>8887</v>
      </c>
      <c r="BE367" t="s">
        <v>8888</v>
      </c>
      <c r="BF367" t="s">
        <v>6158</v>
      </c>
      <c r="BG367">
        <v>79</v>
      </c>
      <c r="BI367">
        <v>2012</v>
      </c>
      <c r="BJ367">
        <v>19</v>
      </c>
      <c r="BK367" t="s">
        <v>8889</v>
      </c>
      <c r="BL367">
        <v>34</v>
      </c>
      <c r="BN367" t="s">
        <v>174</v>
      </c>
      <c r="BO367" t="s">
        <v>8890</v>
      </c>
      <c r="BP367" t="s">
        <v>8890</v>
      </c>
      <c r="BQ367" t="s">
        <v>8891</v>
      </c>
      <c r="BR367">
        <v>81</v>
      </c>
      <c r="BS367">
        <v>8.68</v>
      </c>
      <c r="BT367">
        <v>2016</v>
      </c>
      <c r="BU367">
        <v>31</v>
      </c>
      <c r="BV367" t="s">
        <v>8892</v>
      </c>
      <c r="BW367">
        <v>32</v>
      </c>
      <c r="BY367" t="s">
        <v>170</v>
      </c>
      <c r="CF367" t="s">
        <v>174</v>
      </c>
      <c r="CG367" t="s">
        <v>2230</v>
      </c>
      <c r="CH367" t="s">
        <v>8893</v>
      </c>
      <c r="CI367" t="s">
        <v>373</v>
      </c>
      <c r="CK367" t="s">
        <v>174</v>
      </c>
      <c r="CL367" t="s">
        <v>174</v>
      </c>
      <c r="CM367" t="s">
        <v>8894</v>
      </c>
      <c r="CN367" t="s">
        <v>174</v>
      </c>
      <c r="CO367" t="s">
        <v>8895</v>
      </c>
      <c r="CP367" t="s">
        <v>8896</v>
      </c>
      <c r="CQ367" t="s">
        <v>174</v>
      </c>
      <c r="CR367" t="s">
        <v>6101</v>
      </c>
      <c r="CS367">
        <v>0</v>
      </c>
      <c r="CT367" t="s">
        <v>676</v>
      </c>
      <c r="CU367" t="s">
        <v>8897</v>
      </c>
      <c r="CV367" t="s">
        <v>170</v>
      </c>
      <c r="CZ367" t="s">
        <v>170</v>
      </c>
      <c r="DB367" t="s">
        <v>378</v>
      </c>
      <c r="DC367" t="s">
        <v>326</v>
      </c>
      <c r="DD367" t="s">
        <v>170</v>
      </c>
      <c r="DF367" t="s">
        <v>174</v>
      </c>
      <c r="DG367" t="s">
        <v>678</v>
      </c>
      <c r="DH367">
        <v>0</v>
      </c>
      <c r="DI367" t="s">
        <v>677</v>
      </c>
      <c r="DJ367" t="s">
        <v>2678</v>
      </c>
      <c r="DK367" t="s">
        <v>5893</v>
      </c>
      <c r="DL367" t="s">
        <v>174</v>
      </c>
      <c r="DM367" t="s">
        <v>8898</v>
      </c>
      <c r="DN367" t="s">
        <v>170</v>
      </c>
      <c r="DO367" t="s">
        <v>326</v>
      </c>
      <c r="DP367" t="s">
        <v>8899</v>
      </c>
      <c r="DQ367" t="str">
        <f>HYPERLINK("https://nconnect.nicmar.ac.in/storage/profile/699ad2991cc32.png","Download")</f>
        <v>0</v>
      </c>
      <c r="DR367" t="str">
        <f>HYPERLINK("https://nconnect.nicmar.ac.in/pdf/494_resume_1771826677.pdf/Y2FyZWVy","View Resume")</f>
        <v>0</v>
      </c>
      <c r="DS367" t="s">
        <v>697</v>
      </c>
      <c r="DT367" t="s">
        <v>8900</v>
      </c>
      <c r="DU367" t="s">
        <v>1282</v>
      </c>
      <c r="DV367" t="s">
        <v>8901</v>
      </c>
      <c r="DW367" t="s">
        <v>246</v>
      </c>
      <c r="DX367" t="s">
        <v>3628</v>
      </c>
      <c r="DY367" t="s">
        <v>2319</v>
      </c>
      <c r="DZ367" t="s">
        <v>697</v>
      </c>
    </row>
    <row r="368" spans="1:158">
      <c r="A368" t="s">
        <v>1347</v>
      </c>
      <c r="B368" t="s">
        <v>211</v>
      </c>
      <c r="C368" t="s">
        <v>267</v>
      </c>
      <c r="D368" t="s">
        <v>1348</v>
      </c>
      <c r="E368" t="s">
        <v>8902</v>
      </c>
      <c r="F368" t="s">
        <v>8903</v>
      </c>
      <c r="G368">
        <v>9823154868</v>
      </c>
      <c r="H368" t="s">
        <v>164</v>
      </c>
      <c r="I368" t="s">
        <v>8904</v>
      </c>
      <c r="J368" t="s">
        <v>166</v>
      </c>
      <c r="K368" t="s">
        <v>6147</v>
      </c>
      <c r="L368" t="s">
        <v>4109</v>
      </c>
      <c r="M368" t="s">
        <v>8905</v>
      </c>
      <c r="N368" t="s">
        <v>170</v>
      </c>
      <c r="AI368" t="s">
        <v>8906</v>
      </c>
      <c r="AJ368" t="s">
        <v>1174</v>
      </c>
      <c r="AK368" t="s">
        <v>1334</v>
      </c>
      <c r="AL368">
        <v>58</v>
      </c>
      <c r="AM368">
        <v>5</v>
      </c>
      <c r="AN368">
        <v>2000</v>
      </c>
      <c r="AO368" t="s">
        <v>174</v>
      </c>
      <c r="AP368" t="s">
        <v>8907</v>
      </c>
      <c r="AQ368" t="s">
        <v>3879</v>
      </c>
      <c r="AR368" t="s">
        <v>1703</v>
      </c>
      <c r="AS368">
        <v>56</v>
      </c>
      <c r="AT368">
        <v>5</v>
      </c>
      <c r="AU368">
        <v>2002</v>
      </c>
      <c r="AV368" t="s">
        <v>170</v>
      </c>
      <c r="BC368" t="s">
        <v>174</v>
      </c>
      <c r="BD368" t="s">
        <v>554</v>
      </c>
      <c r="BE368" t="s">
        <v>8907</v>
      </c>
      <c r="BF368" t="s">
        <v>1703</v>
      </c>
      <c r="BG368">
        <v>57</v>
      </c>
      <c r="BH368">
        <v>6</v>
      </c>
      <c r="BI368">
        <v>2005</v>
      </c>
      <c r="BJ368">
        <v>19</v>
      </c>
      <c r="BK368" t="s">
        <v>2565</v>
      </c>
      <c r="BL368">
        <v>17</v>
      </c>
      <c r="BN368" t="s">
        <v>174</v>
      </c>
      <c r="BO368" t="s">
        <v>1908</v>
      </c>
      <c r="BP368" t="s">
        <v>8907</v>
      </c>
      <c r="BQ368" t="s">
        <v>1703</v>
      </c>
      <c r="BR368">
        <v>68</v>
      </c>
      <c r="BS368">
        <v>6.8</v>
      </c>
      <c r="BT368">
        <v>2007</v>
      </c>
      <c r="BU368">
        <v>31</v>
      </c>
      <c r="BV368" t="s">
        <v>1703</v>
      </c>
      <c r="BW368">
        <v>17</v>
      </c>
      <c r="BY368" t="s">
        <v>174</v>
      </c>
      <c r="BZ368" t="s">
        <v>8908</v>
      </c>
      <c r="CA368" t="s">
        <v>8909</v>
      </c>
      <c r="CB368" t="s">
        <v>5170</v>
      </c>
      <c r="CC368">
        <v>70</v>
      </c>
      <c r="CD368">
        <v>8</v>
      </c>
      <c r="CE368">
        <v>2009</v>
      </c>
      <c r="CF368" t="s">
        <v>174</v>
      </c>
      <c r="CG368" t="s">
        <v>1703</v>
      </c>
      <c r="CH368" t="s">
        <v>440</v>
      </c>
      <c r="CI368" t="s">
        <v>193</v>
      </c>
      <c r="CJ368">
        <v>2015</v>
      </c>
      <c r="CL368" t="s">
        <v>170</v>
      </c>
      <c r="CN368" t="s">
        <v>174</v>
      </c>
      <c r="CO368" t="s">
        <v>8910</v>
      </c>
      <c r="CP368" t="s">
        <v>721</v>
      </c>
      <c r="CQ368" t="s">
        <v>174</v>
      </c>
      <c r="CR368">
        <v>0</v>
      </c>
      <c r="CS368">
        <v>2</v>
      </c>
      <c r="CT368">
        <v>8</v>
      </c>
      <c r="CU368" t="s">
        <v>8911</v>
      </c>
      <c r="CV368" t="s">
        <v>170</v>
      </c>
      <c r="CZ368" t="s">
        <v>170</v>
      </c>
      <c r="DB368" t="s">
        <v>8912</v>
      </c>
      <c r="DC368" t="s">
        <v>8913</v>
      </c>
      <c r="DD368" t="s">
        <v>174</v>
      </c>
      <c r="DE368" t="s">
        <v>8914</v>
      </c>
      <c r="DF368" t="s">
        <v>174</v>
      </c>
      <c r="DG368" t="s">
        <v>8915</v>
      </c>
      <c r="DH368" t="s">
        <v>8916</v>
      </c>
      <c r="DI368" t="s">
        <v>170</v>
      </c>
      <c r="DJ368" t="s">
        <v>170</v>
      </c>
      <c r="DK368">
        <v>8</v>
      </c>
      <c r="DL368" t="s">
        <v>170</v>
      </c>
      <c r="DN368" t="s">
        <v>170</v>
      </c>
      <c r="DP368" t="s">
        <v>8917</v>
      </c>
      <c r="DQ368" t="str">
        <f>HYPERLINK("https://nconnect.nicmar.ac.in/storage/profile/699bee6c93d45.png","Download")</f>
        <v>0</v>
      </c>
      <c r="DR368" t="str">
        <f>HYPERLINK("https://nconnect.nicmar.ac.in/pdf/533_resume_1771828698.pdf/Y2FyZWVy","View Resume")</f>
        <v>0</v>
      </c>
      <c r="DS368" t="s">
        <v>501</v>
      </c>
      <c r="DT368" t="s">
        <v>8918</v>
      </c>
      <c r="DU368" t="s">
        <v>507</v>
      </c>
      <c r="DV368" t="s">
        <v>818</v>
      </c>
      <c r="DW368" t="s">
        <v>246</v>
      </c>
      <c r="DX368" t="s">
        <v>500</v>
      </c>
      <c r="DY368" t="s">
        <v>209</v>
      </c>
      <c r="DZ368" t="s">
        <v>501</v>
      </c>
    </row>
    <row r="369" spans="1:158">
      <c r="A369" t="s">
        <v>506</v>
      </c>
      <c r="B369" t="s">
        <v>507</v>
      </c>
      <c r="C369" t="s">
        <v>267</v>
      </c>
      <c r="D369" t="s">
        <v>508</v>
      </c>
      <c r="E369" t="s">
        <v>8902</v>
      </c>
      <c r="F369" t="s">
        <v>8903</v>
      </c>
      <c r="G369">
        <v>9823154868</v>
      </c>
      <c r="H369" t="s">
        <v>164</v>
      </c>
      <c r="I369" t="s">
        <v>8904</v>
      </c>
      <c r="J369" t="s">
        <v>166</v>
      </c>
      <c r="K369" t="s">
        <v>6147</v>
      </c>
      <c r="L369" t="s">
        <v>4109</v>
      </c>
      <c r="M369" t="s">
        <v>8905</v>
      </c>
      <c r="N369" t="s">
        <v>170</v>
      </c>
      <c r="AI369" t="s">
        <v>8906</v>
      </c>
      <c r="AJ369" t="s">
        <v>1174</v>
      </c>
      <c r="AK369" t="s">
        <v>1334</v>
      </c>
      <c r="AL369">
        <v>58</v>
      </c>
      <c r="AM369">
        <v>5</v>
      </c>
      <c r="AN369">
        <v>2000</v>
      </c>
      <c r="AO369" t="s">
        <v>174</v>
      </c>
      <c r="AP369" t="s">
        <v>8907</v>
      </c>
      <c r="AQ369" t="s">
        <v>3879</v>
      </c>
      <c r="AR369" t="s">
        <v>1703</v>
      </c>
      <c r="AS369">
        <v>56</v>
      </c>
      <c r="AT369">
        <v>5</v>
      </c>
      <c r="AU369">
        <v>2002</v>
      </c>
      <c r="AV369" t="s">
        <v>170</v>
      </c>
      <c r="BC369" t="s">
        <v>174</v>
      </c>
      <c r="BD369" t="s">
        <v>554</v>
      </c>
      <c r="BE369" t="s">
        <v>8907</v>
      </c>
      <c r="BF369" t="s">
        <v>1703</v>
      </c>
      <c r="BG369">
        <v>57</v>
      </c>
      <c r="BH369">
        <v>6</v>
      </c>
      <c r="BI369">
        <v>2005</v>
      </c>
      <c r="BJ369">
        <v>19</v>
      </c>
      <c r="BK369" t="s">
        <v>2565</v>
      </c>
      <c r="BL369">
        <v>17</v>
      </c>
      <c r="BN369" t="s">
        <v>174</v>
      </c>
      <c r="BO369" t="s">
        <v>1908</v>
      </c>
      <c r="BP369" t="s">
        <v>8907</v>
      </c>
      <c r="BQ369" t="s">
        <v>1703</v>
      </c>
      <c r="BR369">
        <v>68</v>
      </c>
      <c r="BS369">
        <v>6.8</v>
      </c>
      <c r="BT369">
        <v>2007</v>
      </c>
      <c r="BU369">
        <v>31</v>
      </c>
      <c r="BV369" t="s">
        <v>1703</v>
      </c>
      <c r="BW369">
        <v>17</v>
      </c>
      <c r="BY369" t="s">
        <v>174</v>
      </c>
      <c r="BZ369" t="s">
        <v>8908</v>
      </c>
      <c r="CA369" t="s">
        <v>8909</v>
      </c>
      <c r="CB369" t="s">
        <v>5170</v>
      </c>
      <c r="CC369">
        <v>70</v>
      </c>
      <c r="CD369">
        <v>8</v>
      </c>
      <c r="CE369">
        <v>2009</v>
      </c>
      <c r="CF369" t="s">
        <v>174</v>
      </c>
      <c r="CG369" t="s">
        <v>1703</v>
      </c>
      <c r="CH369" t="s">
        <v>440</v>
      </c>
      <c r="CI369" t="s">
        <v>193</v>
      </c>
      <c r="CJ369">
        <v>2015</v>
      </c>
      <c r="CL369" t="s">
        <v>170</v>
      </c>
      <c r="CN369" t="s">
        <v>174</v>
      </c>
      <c r="CO369" t="s">
        <v>8910</v>
      </c>
      <c r="CP369" t="s">
        <v>721</v>
      </c>
      <c r="CQ369" t="s">
        <v>174</v>
      </c>
      <c r="CR369">
        <v>0</v>
      </c>
      <c r="CS369">
        <v>2</v>
      </c>
      <c r="CT369">
        <v>8</v>
      </c>
      <c r="CU369" t="s">
        <v>8911</v>
      </c>
      <c r="CV369" t="s">
        <v>170</v>
      </c>
      <c r="CZ369" t="s">
        <v>170</v>
      </c>
      <c r="DB369" t="s">
        <v>8912</v>
      </c>
      <c r="DC369" t="s">
        <v>8913</v>
      </c>
      <c r="DD369" t="s">
        <v>174</v>
      </c>
      <c r="DE369" t="s">
        <v>8914</v>
      </c>
      <c r="DF369" t="s">
        <v>174</v>
      </c>
      <c r="DG369" t="s">
        <v>8915</v>
      </c>
      <c r="DH369" t="s">
        <v>8916</v>
      </c>
      <c r="DI369" t="s">
        <v>170</v>
      </c>
      <c r="DJ369" t="s">
        <v>170</v>
      </c>
      <c r="DK369">
        <v>8</v>
      </c>
      <c r="DL369" t="s">
        <v>170</v>
      </c>
      <c r="DN369" t="s">
        <v>170</v>
      </c>
      <c r="DP369" t="s">
        <v>8919</v>
      </c>
      <c r="DQ369" t="str">
        <f>HYPERLINK("https://nconnect.nicmar.ac.in/storage/profile/699bee6c93d45.png","Download")</f>
        <v>0</v>
      </c>
      <c r="DR369" t="str">
        <f>HYPERLINK("https://nconnect.nicmar.ac.in/pdf/533_resume_1771828698.pdf/Y2FyZWVy","View Resume")</f>
        <v>0</v>
      </c>
      <c r="DS369" t="s">
        <v>501</v>
      </c>
      <c r="DT369" t="s">
        <v>8918</v>
      </c>
      <c r="DU369" t="s">
        <v>507</v>
      </c>
      <c r="DV369" t="s">
        <v>818</v>
      </c>
      <c r="DW369" t="s">
        <v>246</v>
      </c>
      <c r="DX369" t="s">
        <v>500</v>
      </c>
      <c r="DY369" t="s">
        <v>209</v>
      </c>
      <c r="DZ369" t="s">
        <v>501</v>
      </c>
    </row>
    <row r="370" spans="1:158">
      <c r="A370" t="s">
        <v>539</v>
      </c>
      <c r="B370" t="s">
        <v>159</v>
      </c>
      <c r="C370" t="s">
        <v>471</v>
      </c>
      <c r="D370" t="s">
        <v>540</v>
      </c>
      <c r="E370" t="s">
        <v>8920</v>
      </c>
      <c r="F370" t="s">
        <v>8921</v>
      </c>
      <c r="G370">
        <v>9173002996</v>
      </c>
      <c r="H370" t="s">
        <v>271</v>
      </c>
      <c r="I370" t="s">
        <v>8922</v>
      </c>
      <c r="J370" t="s">
        <v>166</v>
      </c>
      <c r="K370" t="s">
        <v>8923</v>
      </c>
      <c r="L370" t="s">
        <v>8924</v>
      </c>
      <c r="M370" t="s">
        <v>8925</v>
      </c>
      <c r="N370" t="s">
        <v>170</v>
      </c>
      <c r="AI370" t="s">
        <v>8926</v>
      </c>
      <c r="AJ370" t="s">
        <v>8927</v>
      </c>
      <c r="AK370" t="s">
        <v>8928</v>
      </c>
      <c r="AL370">
        <v>74</v>
      </c>
      <c r="AN370">
        <v>1999</v>
      </c>
      <c r="AO370" t="s">
        <v>170</v>
      </c>
      <c r="AV370" t="s">
        <v>174</v>
      </c>
      <c r="AW370" t="s">
        <v>485</v>
      </c>
      <c r="AX370" t="s">
        <v>8929</v>
      </c>
      <c r="AY370" t="s">
        <v>8275</v>
      </c>
      <c r="AZ370">
        <v>68</v>
      </c>
      <c r="BA370">
        <v>6.0</v>
      </c>
      <c r="BB370">
        <v>2004</v>
      </c>
      <c r="BC370" t="s">
        <v>174</v>
      </c>
      <c r="BD370" t="s">
        <v>8930</v>
      </c>
      <c r="BE370" t="s">
        <v>8931</v>
      </c>
      <c r="BF370" t="s">
        <v>8932</v>
      </c>
      <c r="BG370">
        <v>90</v>
      </c>
      <c r="BH370">
        <v>9.01</v>
      </c>
      <c r="BI370">
        <v>2008</v>
      </c>
      <c r="BJ370">
        <v>1</v>
      </c>
      <c r="BL370">
        <v>9</v>
      </c>
      <c r="BN370" t="s">
        <v>174</v>
      </c>
      <c r="BO370" t="s">
        <v>8933</v>
      </c>
      <c r="BP370" t="s">
        <v>8934</v>
      </c>
      <c r="BQ370" t="s">
        <v>8935</v>
      </c>
      <c r="BR370">
        <v>85</v>
      </c>
      <c r="BS370">
        <v>8.5</v>
      </c>
      <c r="BT370">
        <v>2014</v>
      </c>
      <c r="BU370">
        <v>16</v>
      </c>
      <c r="BW370">
        <v>49</v>
      </c>
      <c r="BY370" t="s">
        <v>170</v>
      </c>
      <c r="CF370" t="s">
        <v>174</v>
      </c>
      <c r="CG370" t="s">
        <v>8936</v>
      </c>
      <c r="CH370" t="s">
        <v>8937</v>
      </c>
      <c r="CI370" t="s">
        <v>193</v>
      </c>
      <c r="CJ370">
        <v>2025</v>
      </c>
      <c r="CL370" t="s">
        <v>174</v>
      </c>
      <c r="CM370" t="s">
        <v>8938</v>
      </c>
      <c r="CN370" t="s">
        <v>174</v>
      </c>
      <c r="CO370" t="s">
        <v>8939</v>
      </c>
      <c r="CP370" t="s">
        <v>721</v>
      </c>
      <c r="CQ370" t="s">
        <v>174</v>
      </c>
      <c r="CR370" t="s">
        <v>8940</v>
      </c>
      <c r="CS370">
        <v>5</v>
      </c>
      <c r="CT370">
        <v>0</v>
      </c>
      <c r="CU370" t="s">
        <v>8941</v>
      </c>
      <c r="CV370" t="s">
        <v>170</v>
      </c>
      <c r="CZ370" t="s">
        <v>170</v>
      </c>
      <c r="DB370" t="s">
        <v>378</v>
      </c>
      <c r="DC370" t="s">
        <v>326</v>
      </c>
      <c r="DD370" t="s">
        <v>174</v>
      </c>
      <c r="DE370" t="s">
        <v>8942</v>
      </c>
      <c r="DF370" t="s">
        <v>170</v>
      </c>
      <c r="DL370" t="s">
        <v>170</v>
      </c>
      <c r="DN370" t="s">
        <v>170</v>
      </c>
      <c r="DP370" t="s">
        <v>8943</v>
      </c>
      <c r="DQ370" t="s">
        <v>202</v>
      </c>
      <c r="DR370" t="str">
        <f>HYPERLINK("https://nconnect.nicmar.ac.in/pdf/282_resume_1771581587.pdf/Y2FyZWVy","View Resume")</f>
        <v>0</v>
      </c>
      <c r="DS370" t="s">
        <v>1979</v>
      </c>
      <c r="DT370" t="s">
        <v>8944</v>
      </c>
      <c r="DU370" t="s">
        <v>8945</v>
      </c>
      <c r="DV370" t="s">
        <v>8946</v>
      </c>
      <c r="DW370" t="s">
        <v>207</v>
      </c>
      <c r="DX370" t="s">
        <v>1197</v>
      </c>
      <c r="DY370" t="s">
        <v>2696</v>
      </c>
      <c r="DZ370" t="s">
        <v>469</v>
      </c>
      <c r="EA370" t="s">
        <v>8947</v>
      </c>
      <c r="EB370" t="s">
        <v>8948</v>
      </c>
      <c r="EC370" t="s">
        <v>4474</v>
      </c>
      <c r="ED370" t="s">
        <v>246</v>
      </c>
      <c r="EE370" t="s">
        <v>1098</v>
      </c>
      <c r="EF370" t="s">
        <v>6641</v>
      </c>
      <c r="EG370" t="s">
        <v>3195</v>
      </c>
      <c r="EH370" t="s">
        <v>8949</v>
      </c>
      <c r="EI370" t="s">
        <v>8948</v>
      </c>
      <c r="EJ370" t="s">
        <v>4474</v>
      </c>
      <c r="EK370" t="s">
        <v>246</v>
      </c>
      <c r="EL370" t="s">
        <v>579</v>
      </c>
      <c r="EM370" t="s">
        <v>2522</v>
      </c>
      <c r="EN370" t="s">
        <v>2926</v>
      </c>
      <c r="EO370" t="s">
        <v>8950</v>
      </c>
      <c r="EP370" t="s">
        <v>8948</v>
      </c>
      <c r="EQ370" t="s">
        <v>8951</v>
      </c>
      <c r="ER370" t="s">
        <v>246</v>
      </c>
      <c r="ES370" t="s">
        <v>2025</v>
      </c>
      <c r="ET370" t="s">
        <v>2955</v>
      </c>
      <c r="EU370" t="s">
        <v>942</v>
      </c>
      <c r="EV370" t="s">
        <v>8952</v>
      </c>
      <c r="EW370" t="s">
        <v>8948</v>
      </c>
      <c r="EX370" t="s">
        <v>2249</v>
      </c>
      <c r="EY370" t="s">
        <v>246</v>
      </c>
      <c r="EZ370" t="s">
        <v>5182</v>
      </c>
      <c r="FA370" t="s">
        <v>982</v>
      </c>
      <c r="FB370" t="s">
        <v>821</v>
      </c>
    </row>
    <row r="371" spans="1:158">
      <c r="A371" t="s">
        <v>1136</v>
      </c>
      <c r="B371" t="s">
        <v>211</v>
      </c>
      <c r="C371" t="s">
        <v>1137</v>
      </c>
      <c r="D371" t="s">
        <v>1138</v>
      </c>
      <c r="E371" t="s">
        <v>8920</v>
      </c>
      <c r="F371" t="s">
        <v>8921</v>
      </c>
      <c r="G371">
        <v>9173002996</v>
      </c>
      <c r="H371" t="s">
        <v>271</v>
      </c>
      <c r="I371" t="s">
        <v>8922</v>
      </c>
      <c r="J371" t="s">
        <v>166</v>
      </c>
      <c r="K371" t="s">
        <v>8923</v>
      </c>
      <c r="L371" t="s">
        <v>8924</v>
      </c>
      <c r="M371" t="s">
        <v>8925</v>
      </c>
      <c r="N371" t="s">
        <v>170</v>
      </c>
      <c r="AI371" t="s">
        <v>8926</v>
      </c>
      <c r="AJ371" t="s">
        <v>8927</v>
      </c>
      <c r="AK371" t="s">
        <v>8928</v>
      </c>
      <c r="AL371">
        <v>74</v>
      </c>
      <c r="AN371">
        <v>1999</v>
      </c>
      <c r="AO371" t="s">
        <v>170</v>
      </c>
      <c r="AV371" t="s">
        <v>174</v>
      </c>
      <c r="AW371" t="s">
        <v>485</v>
      </c>
      <c r="AX371" t="s">
        <v>8929</v>
      </c>
      <c r="AY371" t="s">
        <v>8275</v>
      </c>
      <c r="AZ371">
        <v>68</v>
      </c>
      <c r="BA371">
        <v>6.0</v>
      </c>
      <c r="BB371">
        <v>2004</v>
      </c>
      <c r="BC371" t="s">
        <v>174</v>
      </c>
      <c r="BD371" t="s">
        <v>8930</v>
      </c>
      <c r="BE371" t="s">
        <v>8931</v>
      </c>
      <c r="BF371" t="s">
        <v>8932</v>
      </c>
      <c r="BG371">
        <v>90</v>
      </c>
      <c r="BH371">
        <v>9.01</v>
      </c>
      <c r="BI371">
        <v>2008</v>
      </c>
      <c r="BJ371">
        <v>1</v>
      </c>
      <c r="BL371">
        <v>9</v>
      </c>
      <c r="BN371" t="s">
        <v>174</v>
      </c>
      <c r="BO371" t="s">
        <v>8933</v>
      </c>
      <c r="BP371" t="s">
        <v>8934</v>
      </c>
      <c r="BQ371" t="s">
        <v>8935</v>
      </c>
      <c r="BR371">
        <v>85</v>
      </c>
      <c r="BS371">
        <v>8.5</v>
      </c>
      <c r="BT371">
        <v>2014</v>
      </c>
      <c r="BU371">
        <v>16</v>
      </c>
      <c r="BW371">
        <v>49</v>
      </c>
      <c r="BY371" t="s">
        <v>170</v>
      </c>
      <c r="CF371" t="s">
        <v>174</v>
      </c>
      <c r="CG371" t="s">
        <v>8936</v>
      </c>
      <c r="CH371" t="s">
        <v>8937</v>
      </c>
      <c r="CI371" t="s">
        <v>193</v>
      </c>
      <c r="CJ371">
        <v>2025</v>
      </c>
      <c r="CL371" t="s">
        <v>174</v>
      </c>
      <c r="CM371" t="s">
        <v>8938</v>
      </c>
      <c r="CN371" t="s">
        <v>174</v>
      </c>
      <c r="CO371" t="s">
        <v>8939</v>
      </c>
      <c r="CP371" t="s">
        <v>721</v>
      </c>
      <c r="CQ371" t="s">
        <v>174</v>
      </c>
      <c r="CR371" t="s">
        <v>8940</v>
      </c>
      <c r="CS371">
        <v>5</v>
      </c>
      <c r="CT371">
        <v>0</v>
      </c>
      <c r="CU371" t="s">
        <v>8941</v>
      </c>
      <c r="CV371" t="s">
        <v>170</v>
      </c>
      <c r="CZ371" t="s">
        <v>170</v>
      </c>
      <c r="DB371" t="s">
        <v>378</v>
      </c>
      <c r="DC371" t="s">
        <v>326</v>
      </c>
      <c r="DD371" t="s">
        <v>174</v>
      </c>
      <c r="DE371" t="s">
        <v>8942</v>
      </c>
      <c r="DF371" t="s">
        <v>170</v>
      </c>
      <c r="DL371" t="s">
        <v>170</v>
      </c>
      <c r="DN371" t="s">
        <v>170</v>
      </c>
      <c r="DP371" t="s">
        <v>8953</v>
      </c>
      <c r="DQ371" t="s">
        <v>202</v>
      </c>
      <c r="DR371" t="str">
        <f>HYPERLINK("https://nconnect.nicmar.ac.in/pdf/282_resume_1771581587.pdf/Y2FyZWVy","View Resume")</f>
        <v>0</v>
      </c>
      <c r="DS371" t="s">
        <v>1979</v>
      </c>
      <c r="DT371" t="s">
        <v>8944</v>
      </c>
      <c r="DU371" t="s">
        <v>8945</v>
      </c>
      <c r="DV371" t="s">
        <v>8946</v>
      </c>
      <c r="DW371" t="s">
        <v>207</v>
      </c>
      <c r="DX371" t="s">
        <v>1197</v>
      </c>
      <c r="DY371" t="s">
        <v>2696</v>
      </c>
      <c r="DZ371" t="s">
        <v>469</v>
      </c>
      <c r="EA371" t="s">
        <v>8947</v>
      </c>
      <c r="EB371" t="s">
        <v>8948</v>
      </c>
      <c r="EC371" t="s">
        <v>4474</v>
      </c>
      <c r="ED371" t="s">
        <v>246</v>
      </c>
      <c r="EE371" t="s">
        <v>1098</v>
      </c>
      <c r="EF371" t="s">
        <v>6641</v>
      </c>
      <c r="EG371" t="s">
        <v>3195</v>
      </c>
      <c r="EH371" t="s">
        <v>8949</v>
      </c>
      <c r="EI371" t="s">
        <v>8948</v>
      </c>
      <c r="EJ371" t="s">
        <v>4474</v>
      </c>
      <c r="EK371" t="s">
        <v>246</v>
      </c>
      <c r="EL371" t="s">
        <v>579</v>
      </c>
      <c r="EM371" t="s">
        <v>2522</v>
      </c>
      <c r="EN371" t="s">
        <v>2926</v>
      </c>
      <c r="EO371" t="s">
        <v>8950</v>
      </c>
      <c r="EP371" t="s">
        <v>8948</v>
      </c>
      <c r="EQ371" t="s">
        <v>8951</v>
      </c>
      <c r="ER371" t="s">
        <v>246</v>
      </c>
      <c r="ES371" t="s">
        <v>2025</v>
      </c>
      <c r="ET371" t="s">
        <v>2955</v>
      </c>
      <c r="EU371" t="s">
        <v>942</v>
      </c>
      <c r="EV371" t="s">
        <v>8952</v>
      </c>
      <c r="EW371" t="s">
        <v>8948</v>
      </c>
      <c r="EX371" t="s">
        <v>2249</v>
      </c>
      <c r="EY371" t="s">
        <v>246</v>
      </c>
      <c r="EZ371" t="s">
        <v>5182</v>
      </c>
      <c r="FA371" t="s">
        <v>982</v>
      </c>
      <c r="FB371" t="s">
        <v>821</v>
      </c>
    </row>
    <row r="372" spans="1:158">
      <c r="A372" t="s">
        <v>356</v>
      </c>
      <c r="B372" t="s">
        <v>211</v>
      </c>
      <c r="C372" t="s">
        <v>267</v>
      </c>
      <c r="D372" t="s">
        <v>357</v>
      </c>
      <c r="E372" t="s">
        <v>8954</v>
      </c>
      <c r="F372" t="s">
        <v>8955</v>
      </c>
      <c r="G372">
        <v>9075545577</v>
      </c>
      <c r="H372" t="s">
        <v>271</v>
      </c>
      <c r="I372" t="s">
        <v>8956</v>
      </c>
      <c r="J372" t="s">
        <v>166</v>
      </c>
      <c r="K372" t="s">
        <v>8957</v>
      </c>
      <c r="L372" t="s">
        <v>8958</v>
      </c>
      <c r="M372" t="s">
        <v>8959</v>
      </c>
      <c r="N372" t="s">
        <v>170</v>
      </c>
      <c r="AI372" t="s">
        <v>8960</v>
      </c>
      <c r="AJ372" t="s">
        <v>8961</v>
      </c>
      <c r="AK372" t="s">
        <v>8962</v>
      </c>
      <c r="AL372">
        <v>70.26</v>
      </c>
      <c r="AN372">
        <v>2005</v>
      </c>
      <c r="AO372" t="s">
        <v>174</v>
      </c>
      <c r="AP372" t="s">
        <v>8963</v>
      </c>
      <c r="AQ372" t="s">
        <v>8961</v>
      </c>
      <c r="AR372" t="s">
        <v>8964</v>
      </c>
      <c r="AS372">
        <v>74.83</v>
      </c>
      <c r="AU372">
        <v>2007</v>
      </c>
      <c r="AV372" t="s">
        <v>170</v>
      </c>
      <c r="BC372" t="s">
        <v>174</v>
      </c>
      <c r="BD372" t="s">
        <v>8965</v>
      </c>
      <c r="BE372" t="s">
        <v>8966</v>
      </c>
      <c r="BF372" t="s">
        <v>8967</v>
      </c>
      <c r="BG372">
        <v>71.26</v>
      </c>
      <c r="BI372">
        <v>2010</v>
      </c>
      <c r="BJ372">
        <v>9</v>
      </c>
      <c r="BL372">
        <v>53</v>
      </c>
      <c r="BM372" t="s">
        <v>8968</v>
      </c>
      <c r="BN372" t="s">
        <v>174</v>
      </c>
      <c r="BO372" t="s">
        <v>8969</v>
      </c>
      <c r="BP372" t="s">
        <v>8970</v>
      </c>
      <c r="BQ372" t="s">
        <v>3427</v>
      </c>
      <c r="BR372">
        <v>62.53</v>
      </c>
      <c r="BT372">
        <v>2013</v>
      </c>
      <c r="BU372">
        <v>31</v>
      </c>
      <c r="BW372">
        <v>11</v>
      </c>
      <c r="BY372" t="s">
        <v>174</v>
      </c>
      <c r="BZ372" t="s">
        <v>8969</v>
      </c>
      <c r="CA372" t="s">
        <v>8971</v>
      </c>
      <c r="CB372" t="s">
        <v>2360</v>
      </c>
      <c r="CC372">
        <v>75.25</v>
      </c>
      <c r="CE372">
        <v>2018</v>
      </c>
      <c r="CF372" t="s">
        <v>174</v>
      </c>
      <c r="CG372" t="s">
        <v>3427</v>
      </c>
      <c r="CH372" t="s">
        <v>8972</v>
      </c>
      <c r="CI372" t="s">
        <v>193</v>
      </c>
      <c r="CJ372">
        <v>2025</v>
      </c>
      <c r="CL372" t="s">
        <v>174</v>
      </c>
      <c r="CM372" t="s">
        <v>8973</v>
      </c>
      <c r="CN372" t="s">
        <v>174</v>
      </c>
      <c r="CO372" t="s">
        <v>8974</v>
      </c>
      <c r="CP372" t="s">
        <v>174</v>
      </c>
      <c r="CQ372" t="s">
        <v>170</v>
      </c>
      <c r="CV372" t="s">
        <v>170</v>
      </c>
      <c r="CZ372" t="s">
        <v>174</v>
      </c>
      <c r="DA372" t="s">
        <v>8975</v>
      </c>
      <c r="DC372" t="s">
        <v>8976</v>
      </c>
      <c r="DD372" t="s">
        <v>174</v>
      </c>
      <c r="DE372" t="s">
        <v>8977</v>
      </c>
      <c r="DF372" t="s">
        <v>174</v>
      </c>
      <c r="DG372" t="s">
        <v>8978</v>
      </c>
      <c r="DH372" t="s">
        <v>8979</v>
      </c>
      <c r="DI372" t="s">
        <v>8980</v>
      </c>
      <c r="DJ372" t="s">
        <v>170</v>
      </c>
      <c r="DK372">
        <v>9</v>
      </c>
      <c r="DL372" t="s">
        <v>174</v>
      </c>
      <c r="DM372" t="s">
        <v>8981</v>
      </c>
      <c r="DN372" t="s">
        <v>170</v>
      </c>
      <c r="DP372" t="s">
        <v>8982</v>
      </c>
      <c r="DQ372" t="s">
        <v>202</v>
      </c>
      <c r="DR372" t="str">
        <f>HYPERLINK("https://nconnect.nicmar.ac.in/pdf/536_resume_1771832627.pdf/Y2FyZWVy","View Resume")</f>
        <v>0</v>
      </c>
      <c r="DS372" t="s">
        <v>4211</v>
      </c>
      <c r="DT372" t="s">
        <v>8983</v>
      </c>
      <c r="DU372" t="s">
        <v>211</v>
      </c>
      <c r="DV372" t="s">
        <v>8984</v>
      </c>
      <c r="DW372" t="s">
        <v>246</v>
      </c>
      <c r="DX372" t="s">
        <v>905</v>
      </c>
      <c r="DY372" t="s">
        <v>209</v>
      </c>
      <c r="DZ372" t="s">
        <v>4211</v>
      </c>
    </row>
    <row r="373" spans="1:158">
      <c r="A373" t="s">
        <v>826</v>
      </c>
      <c r="B373" t="s">
        <v>211</v>
      </c>
      <c r="C373" t="s">
        <v>267</v>
      </c>
      <c r="D373" t="s">
        <v>827</v>
      </c>
      <c r="E373" t="s">
        <v>8985</v>
      </c>
      <c r="F373" t="s">
        <v>8986</v>
      </c>
      <c r="G373">
        <v>9764700016</v>
      </c>
      <c r="H373" t="s">
        <v>164</v>
      </c>
      <c r="I373" t="s">
        <v>8987</v>
      </c>
      <c r="J373" t="s">
        <v>166</v>
      </c>
      <c r="K373" t="s">
        <v>657</v>
      </c>
      <c r="L373" t="s">
        <v>8988</v>
      </c>
      <c r="M373" t="s">
        <v>8989</v>
      </c>
      <c r="N373" t="s">
        <v>170</v>
      </c>
      <c r="AI373" t="s">
        <v>8990</v>
      </c>
      <c r="AJ373" t="s">
        <v>8991</v>
      </c>
      <c r="AK373" t="s">
        <v>378</v>
      </c>
      <c r="AL373">
        <v>59</v>
      </c>
      <c r="AN373">
        <v>1995</v>
      </c>
      <c r="AO373" t="s">
        <v>174</v>
      </c>
      <c r="AP373" t="s">
        <v>8992</v>
      </c>
      <c r="AQ373" t="s">
        <v>277</v>
      </c>
      <c r="AR373" t="s">
        <v>8968</v>
      </c>
      <c r="AS373">
        <v>68</v>
      </c>
      <c r="AU373">
        <v>1997</v>
      </c>
      <c r="AV373" t="s">
        <v>174</v>
      </c>
      <c r="AW373" t="s">
        <v>6618</v>
      </c>
      <c r="AX373" t="s">
        <v>8993</v>
      </c>
      <c r="AY373" t="s">
        <v>8968</v>
      </c>
      <c r="AZ373">
        <v>69</v>
      </c>
      <c r="BB373">
        <v>1999</v>
      </c>
      <c r="BC373" t="s">
        <v>174</v>
      </c>
      <c r="BD373" t="s">
        <v>3883</v>
      </c>
      <c r="BE373" t="s">
        <v>8994</v>
      </c>
      <c r="BF373" t="s">
        <v>8995</v>
      </c>
      <c r="BG373">
        <v>62</v>
      </c>
      <c r="BI373">
        <v>2002</v>
      </c>
      <c r="BJ373">
        <v>19</v>
      </c>
      <c r="BK373" t="s">
        <v>8996</v>
      </c>
      <c r="BL373">
        <v>11</v>
      </c>
      <c r="BN373" t="s">
        <v>170</v>
      </c>
      <c r="BY373" t="s">
        <v>170</v>
      </c>
      <c r="CF373" t="s">
        <v>170</v>
      </c>
      <c r="CL373" t="s">
        <v>174</v>
      </c>
      <c r="CM373" t="s">
        <v>8997</v>
      </c>
      <c r="CN373" t="s">
        <v>170</v>
      </c>
      <c r="CP373" t="s">
        <v>8998</v>
      </c>
      <c r="CQ373" t="s">
        <v>170</v>
      </c>
      <c r="CV373" t="s">
        <v>170</v>
      </c>
      <c r="CZ373" t="s">
        <v>170</v>
      </c>
      <c r="DB373" t="s">
        <v>8999</v>
      </c>
      <c r="DC373" t="s">
        <v>326</v>
      </c>
      <c r="DD373" t="s">
        <v>174</v>
      </c>
      <c r="DE373" t="s">
        <v>9000</v>
      </c>
      <c r="DF373" t="s">
        <v>170</v>
      </c>
      <c r="DL373" t="s">
        <v>170</v>
      </c>
      <c r="DN373" t="s">
        <v>174</v>
      </c>
      <c r="DO373" t="s">
        <v>9001</v>
      </c>
      <c r="DP373" t="s">
        <v>9002</v>
      </c>
      <c r="DQ373" t="s">
        <v>202</v>
      </c>
      <c r="DR373" t="str">
        <f>HYPERLINK("https://nconnect.nicmar.ac.in/pdf/540_resume_1771832859.pdf/Y2FyZWVy","View Resume")</f>
        <v>0</v>
      </c>
      <c r="DS373" t="s">
        <v>6080</v>
      </c>
      <c r="DT373" t="s">
        <v>9003</v>
      </c>
      <c r="DU373" t="s">
        <v>4349</v>
      </c>
      <c r="DV373" t="s">
        <v>818</v>
      </c>
      <c r="DW373" t="s">
        <v>207</v>
      </c>
      <c r="DX373" t="s">
        <v>1724</v>
      </c>
      <c r="DY373" t="s">
        <v>3389</v>
      </c>
      <c r="DZ373" t="s">
        <v>6080</v>
      </c>
    </row>
    <row r="374" spans="1:158">
      <c r="A374" t="s">
        <v>210</v>
      </c>
      <c r="B374" t="s">
        <v>211</v>
      </c>
      <c r="C374" t="s">
        <v>212</v>
      </c>
      <c r="D374" t="s">
        <v>213</v>
      </c>
      <c r="E374" t="s">
        <v>9004</v>
      </c>
      <c r="F374" t="s">
        <v>9005</v>
      </c>
      <c r="G374">
        <v>9935217008</v>
      </c>
      <c r="H374" t="s">
        <v>164</v>
      </c>
      <c r="I374" t="s">
        <v>9006</v>
      </c>
      <c r="J374" t="s">
        <v>166</v>
      </c>
      <c r="K374" t="s">
        <v>9007</v>
      </c>
      <c r="L374" t="s">
        <v>9008</v>
      </c>
      <c r="M374" t="s">
        <v>9009</v>
      </c>
      <c r="N374" t="s">
        <v>170</v>
      </c>
      <c r="AI374" t="s">
        <v>9010</v>
      </c>
      <c r="AJ374" t="s">
        <v>9011</v>
      </c>
      <c r="AK374" t="s">
        <v>9012</v>
      </c>
      <c r="AL374">
        <v>76</v>
      </c>
      <c r="AN374">
        <v>2006</v>
      </c>
      <c r="AO374" t="s">
        <v>174</v>
      </c>
      <c r="AP374" t="s">
        <v>9010</v>
      </c>
      <c r="AQ374" t="s">
        <v>9011</v>
      </c>
      <c r="AR374" t="s">
        <v>9013</v>
      </c>
      <c r="AS374">
        <v>76.4</v>
      </c>
      <c r="AU374">
        <v>2008</v>
      </c>
      <c r="AV374" t="s">
        <v>174</v>
      </c>
      <c r="AW374" t="s">
        <v>9014</v>
      </c>
      <c r="AX374" t="s">
        <v>9015</v>
      </c>
      <c r="AY374" t="s">
        <v>485</v>
      </c>
      <c r="AZ374">
        <v>86</v>
      </c>
      <c r="BA374">
        <v>4.3</v>
      </c>
      <c r="BB374">
        <v>2023</v>
      </c>
      <c r="BC374" t="s">
        <v>174</v>
      </c>
      <c r="BD374" t="s">
        <v>9016</v>
      </c>
      <c r="BE374" t="s">
        <v>9017</v>
      </c>
      <c r="BF374" t="s">
        <v>485</v>
      </c>
      <c r="BG374">
        <v>80.32</v>
      </c>
      <c r="BI374">
        <v>2014</v>
      </c>
      <c r="BJ374">
        <v>1</v>
      </c>
      <c r="BL374">
        <v>9</v>
      </c>
      <c r="BN374" t="s">
        <v>170</v>
      </c>
      <c r="BY374" t="s">
        <v>170</v>
      </c>
      <c r="CF374" t="s">
        <v>174</v>
      </c>
      <c r="CG374" t="s">
        <v>9018</v>
      </c>
      <c r="CH374" t="s">
        <v>9019</v>
      </c>
      <c r="CI374" t="s">
        <v>193</v>
      </c>
      <c r="CJ374">
        <v>2021</v>
      </c>
      <c r="CL374" t="s">
        <v>174</v>
      </c>
      <c r="CM374" t="s">
        <v>9020</v>
      </c>
      <c r="CN374" t="s">
        <v>174</v>
      </c>
      <c r="CO374" t="s">
        <v>9021</v>
      </c>
      <c r="CP374" t="s">
        <v>9012</v>
      </c>
      <c r="CQ374" t="s">
        <v>174</v>
      </c>
      <c r="CR374">
        <v>3</v>
      </c>
      <c r="CS374">
        <v>14</v>
      </c>
      <c r="CT374">
        <v>23</v>
      </c>
      <c r="CU374" t="s">
        <v>9022</v>
      </c>
      <c r="CV374" t="s">
        <v>170</v>
      </c>
      <c r="CZ374" t="s">
        <v>170</v>
      </c>
      <c r="DB374" t="s">
        <v>9023</v>
      </c>
      <c r="DC374" t="s">
        <v>9024</v>
      </c>
      <c r="DD374" t="s">
        <v>174</v>
      </c>
      <c r="DE374" t="s">
        <v>9025</v>
      </c>
      <c r="DF374" t="s">
        <v>174</v>
      </c>
      <c r="DG374">
        <v>6</v>
      </c>
      <c r="DH374">
        <v>1</v>
      </c>
      <c r="DI374" t="s">
        <v>174</v>
      </c>
      <c r="DJ374" t="s">
        <v>174</v>
      </c>
      <c r="DK374">
        <v>9</v>
      </c>
      <c r="DL374" t="s">
        <v>174</v>
      </c>
      <c r="DM374" t="s">
        <v>9026</v>
      </c>
      <c r="DN374" t="s">
        <v>174</v>
      </c>
      <c r="DO374" t="s">
        <v>9027</v>
      </c>
      <c r="DP374" t="s">
        <v>9028</v>
      </c>
      <c r="DQ374" t="str">
        <f>HYPERLINK("https://nconnect.nicmar.ac.in/storage/profile/699bd338d8386.png","Download")</f>
        <v>0</v>
      </c>
      <c r="DR374" t="str">
        <f>HYPERLINK("https://nconnect.nicmar.ac.in/pdf/326_resume_1771828077.pdf/Y2FyZWVy","View Resume")</f>
        <v>0</v>
      </c>
      <c r="DS374" t="s">
        <v>4832</v>
      </c>
      <c r="DT374" t="s">
        <v>9029</v>
      </c>
      <c r="DU374" t="s">
        <v>211</v>
      </c>
      <c r="DV374" t="s">
        <v>818</v>
      </c>
      <c r="DW374" t="s">
        <v>246</v>
      </c>
      <c r="DX374" t="s">
        <v>2528</v>
      </c>
      <c r="DY374" t="s">
        <v>209</v>
      </c>
      <c r="DZ374" t="s">
        <v>942</v>
      </c>
      <c r="EA374" t="s">
        <v>9030</v>
      </c>
      <c r="EB374" t="s">
        <v>9031</v>
      </c>
      <c r="EC374" t="s">
        <v>9032</v>
      </c>
      <c r="ED374" t="s">
        <v>207</v>
      </c>
      <c r="EE374" t="s">
        <v>907</v>
      </c>
      <c r="EF374" t="s">
        <v>1093</v>
      </c>
      <c r="EG374" t="s">
        <v>574</v>
      </c>
      <c r="EH374" t="s">
        <v>9033</v>
      </c>
      <c r="EI374" t="s">
        <v>211</v>
      </c>
      <c r="EJ374" t="s">
        <v>9034</v>
      </c>
      <c r="EK374" t="s">
        <v>246</v>
      </c>
      <c r="EL374" t="s">
        <v>1024</v>
      </c>
      <c r="EM374" t="s">
        <v>427</v>
      </c>
      <c r="EN374" t="s">
        <v>821</v>
      </c>
      <c r="EO374" t="s">
        <v>9035</v>
      </c>
      <c r="EP374" t="s">
        <v>8050</v>
      </c>
      <c r="EQ374" t="s">
        <v>9034</v>
      </c>
      <c r="ER374" t="s">
        <v>207</v>
      </c>
      <c r="ES374" t="s">
        <v>579</v>
      </c>
      <c r="ET374" t="s">
        <v>1135</v>
      </c>
      <c r="EU374" t="s">
        <v>821</v>
      </c>
    </row>
    <row r="375" spans="1:158">
      <c r="A375" t="s">
        <v>1897</v>
      </c>
      <c r="B375" t="s">
        <v>211</v>
      </c>
      <c r="C375" t="s">
        <v>267</v>
      </c>
      <c r="D375" t="s">
        <v>1898</v>
      </c>
      <c r="E375" t="s">
        <v>9036</v>
      </c>
      <c r="F375" t="s">
        <v>9037</v>
      </c>
      <c r="G375">
        <v>9482537964</v>
      </c>
      <c r="H375" t="s">
        <v>164</v>
      </c>
      <c r="I375" t="s">
        <v>5870</v>
      </c>
      <c r="J375" t="s">
        <v>1430</v>
      </c>
      <c r="K375" t="s">
        <v>762</v>
      </c>
      <c r="L375" t="s">
        <v>9038</v>
      </c>
      <c r="M375" t="s">
        <v>9039</v>
      </c>
      <c r="N375" t="s">
        <v>170</v>
      </c>
      <c r="AI375" t="s">
        <v>9040</v>
      </c>
      <c r="AJ375" t="s">
        <v>9041</v>
      </c>
      <c r="AK375" t="s">
        <v>9042</v>
      </c>
      <c r="AL375">
        <v>60</v>
      </c>
      <c r="AN375">
        <v>1988</v>
      </c>
      <c r="AO375" t="s">
        <v>174</v>
      </c>
      <c r="AP375" t="s">
        <v>9043</v>
      </c>
      <c r="AQ375" t="s">
        <v>9044</v>
      </c>
      <c r="AR375" t="s">
        <v>9045</v>
      </c>
      <c r="AS375">
        <v>60</v>
      </c>
      <c r="AU375">
        <v>1992</v>
      </c>
      <c r="AV375" t="s">
        <v>170</v>
      </c>
      <c r="BC375" t="s">
        <v>174</v>
      </c>
      <c r="BD375" t="s">
        <v>9046</v>
      </c>
      <c r="BE375" t="s">
        <v>9047</v>
      </c>
      <c r="BF375" t="s">
        <v>9048</v>
      </c>
      <c r="BG375">
        <v>60</v>
      </c>
      <c r="BI375">
        <v>1997</v>
      </c>
      <c r="BJ375">
        <v>19</v>
      </c>
      <c r="BK375" t="s">
        <v>3019</v>
      </c>
      <c r="BL375">
        <v>53</v>
      </c>
      <c r="BM375" t="s">
        <v>9049</v>
      </c>
      <c r="BN375" t="s">
        <v>174</v>
      </c>
      <c r="BO375" t="s">
        <v>537</v>
      </c>
      <c r="BP375" t="s">
        <v>9050</v>
      </c>
      <c r="BQ375" t="s">
        <v>9051</v>
      </c>
      <c r="BR375">
        <v>69</v>
      </c>
      <c r="BT375">
        <v>1999</v>
      </c>
      <c r="BU375">
        <v>31</v>
      </c>
      <c r="BV375" t="s">
        <v>3021</v>
      </c>
      <c r="BW375">
        <v>53</v>
      </c>
      <c r="BX375" t="s">
        <v>5269</v>
      </c>
      <c r="BY375" t="s">
        <v>174</v>
      </c>
      <c r="BZ375" t="s">
        <v>9052</v>
      </c>
      <c r="CA375" t="s">
        <v>9053</v>
      </c>
      <c r="CB375" t="s">
        <v>9054</v>
      </c>
      <c r="CC375">
        <v>60</v>
      </c>
      <c r="CE375">
        <v>2014</v>
      </c>
      <c r="CF375" t="s">
        <v>174</v>
      </c>
      <c r="CG375" t="s">
        <v>9055</v>
      </c>
      <c r="CH375" t="s">
        <v>9056</v>
      </c>
      <c r="CI375" t="s">
        <v>193</v>
      </c>
      <c r="CJ375">
        <v>2018</v>
      </c>
      <c r="CL375" t="s">
        <v>174</v>
      </c>
      <c r="CN375" t="s">
        <v>174</v>
      </c>
      <c r="CO375" t="s">
        <v>9057</v>
      </c>
      <c r="CP375" t="s">
        <v>9058</v>
      </c>
      <c r="CQ375" t="s">
        <v>174</v>
      </c>
      <c r="CR375">
        <v>0</v>
      </c>
      <c r="CS375">
        <v>8</v>
      </c>
      <c r="CT375">
        <v>60</v>
      </c>
      <c r="CU375" t="s">
        <v>9059</v>
      </c>
      <c r="CV375" t="s">
        <v>170</v>
      </c>
      <c r="CZ375" t="s">
        <v>170</v>
      </c>
      <c r="DB375" t="s">
        <v>9060</v>
      </c>
      <c r="DC375" t="s">
        <v>9061</v>
      </c>
      <c r="DD375" t="s">
        <v>174</v>
      </c>
      <c r="DE375" t="s">
        <v>9062</v>
      </c>
      <c r="DF375" t="s">
        <v>174</v>
      </c>
      <c r="DG375" t="s">
        <v>110</v>
      </c>
      <c r="DH375" t="s">
        <v>9063</v>
      </c>
      <c r="DI375" t="s">
        <v>378</v>
      </c>
      <c r="DJ375" t="s">
        <v>378</v>
      </c>
      <c r="DK375">
        <v>7</v>
      </c>
      <c r="DL375" t="s">
        <v>174</v>
      </c>
      <c r="DM375" t="s">
        <v>9057</v>
      </c>
      <c r="DN375" t="s">
        <v>174</v>
      </c>
      <c r="DO375" t="s">
        <v>9064</v>
      </c>
      <c r="DP375" t="s">
        <v>9065</v>
      </c>
      <c r="DQ375" t="str">
        <f>HYPERLINK("https://nconnect.nicmar.ac.in/storage/profile/699c05fdbb880.png","Download")</f>
        <v>0</v>
      </c>
      <c r="DR375" t="str">
        <f>HYPERLINK("https://nconnect.nicmar.ac.in/pdf/542_resume_1771835370.pdf/Y2FyZWVy","View Resume")</f>
        <v>0</v>
      </c>
      <c r="DS375" t="s">
        <v>1463</v>
      </c>
      <c r="DT375" t="s">
        <v>9066</v>
      </c>
      <c r="DU375" t="s">
        <v>507</v>
      </c>
      <c r="DV375" t="s">
        <v>9067</v>
      </c>
      <c r="DW375" t="s">
        <v>246</v>
      </c>
      <c r="DX375" t="s">
        <v>384</v>
      </c>
      <c r="DY375" t="s">
        <v>464</v>
      </c>
      <c r="DZ375" t="s">
        <v>1463</v>
      </c>
    </row>
    <row r="376" spans="1:158">
      <c r="A376" t="s">
        <v>1347</v>
      </c>
      <c r="B376" t="s">
        <v>211</v>
      </c>
      <c r="C376" t="s">
        <v>267</v>
      </c>
      <c r="D376" t="s">
        <v>1348</v>
      </c>
      <c r="E376" t="s">
        <v>9036</v>
      </c>
      <c r="F376" t="s">
        <v>9037</v>
      </c>
      <c r="G376">
        <v>9482537964</v>
      </c>
      <c r="H376" t="s">
        <v>164</v>
      </c>
      <c r="I376" t="s">
        <v>5870</v>
      </c>
      <c r="J376" t="s">
        <v>1430</v>
      </c>
      <c r="K376" t="s">
        <v>762</v>
      </c>
      <c r="L376" t="s">
        <v>9038</v>
      </c>
      <c r="M376" t="s">
        <v>9039</v>
      </c>
      <c r="N376" t="s">
        <v>170</v>
      </c>
      <c r="AI376" t="s">
        <v>9040</v>
      </c>
      <c r="AJ376" t="s">
        <v>9041</v>
      </c>
      <c r="AK376" t="s">
        <v>9042</v>
      </c>
      <c r="AL376">
        <v>60</v>
      </c>
      <c r="AN376">
        <v>1988</v>
      </c>
      <c r="AO376" t="s">
        <v>174</v>
      </c>
      <c r="AP376" t="s">
        <v>9043</v>
      </c>
      <c r="AQ376" t="s">
        <v>9044</v>
      </c>
      <c r="AR376" t="s">
        <v>9045</v>
      </c>
      <c r="AS376">
        <v>60</v>
      </c>
      <c r="AU376">
        <v>1992</v>
      </c>
      <c r="AV376" t="s">
        <v>170</v>
      </c>
      <c r="BC376" t="s">
        <v>174</v>
      </c>
      <c r="BD376" t="s">
        <v>9046</v>
      </c>
      <c r="BE376" t="s">
        <v>9047</v>
      </c>
      <c r="BF376" t="s">
        <v>9048</v>
      </c>
      <c r="BG376">
        <v>60</v>
      </c>
      <c r="BI376">
        <v>1997</v>
      </c>
      <c r="BJ376">
        <v>19</v>
      </c>
      <c r="BK376" t="s">
        <v>3019</v>
      </c>
      <c r="BL376">
        <v>53</v>
      </c>
      <c r="BM376" t="s">
        <v>9049</v>
      </c>
      <c r="BN376" t="s">
        <v>174</v>
      </c>
      <c r="BO376" t="s">
        <v>537</v>
      </c>
      <c r="BP376" t="s">
        <v>9050</v>
      </c>
      <c r="BQ376" t="s">
        <v>9051</v>
      </c>
      <c r="BR376">
        <v>69</v>
      </c>
      <c r="BT376">
        <v>1999</v>
      </c>
      <c r="BU376">
        <v>31</v>
      </c>
      <c r="BV376" t="s">
        <v>3021</v>
      </c>
      <c r="BW376">
        <v>53</v>
      </c>
      <c r="BX376" t="s">
        <v>5269</v>
      </c>
      <c r="BY376" t="s">
        <v>174</v>
      </c>
      <c r="BZ376" t="s">
        <v>9052</v>
      </c>
      <c r="CA376" t="s">
        <v>9053</v>
      </c>
      <c r="CB376" t="s">
        <v>9054</v>
      </c>
      <c r="CC376">
        <v>60</v>
      </c>
      <c r="CE376">
        <v>2014</v>
      </c>
      <c r="CF376" t="s">
        <v>174</v>
      </c>
      <c r="CG376" t="s">
        <v>9055</v>
      </c>
      <c r="CH376" t="s">
        <v>9056</v>
      </c>
      <c r="CI376" t="s">
        <v>193</v>
      </c>
      <c r="CJ376">
        <v>2018</v>
      </c>
      <c r="CL376" t="s">
        <v>174</v>
      </c>
      <c r="CN376" t="s">
        <v>174</v>
      </c>
      <c r="CO376" t="s">
        <v>9057</v>
      </c>
      <c r="CP376" t="s">
        <v>9058</v>
      </c>
      <c r="CQ376" t="s">
        <v>174</v>
      </c>
      <c r="CR376">
        <v>0</v>
      </c>
      <c r="CS376">
        <v>8</v>
      </c>
      <c r="CT376">
        <v>60</v>
      </c>
      <c r="CU376" t="s">
        <v>9059</v>
      </c>
      <c r="CV376" t="s">
        <v>170</v>
      </c>
      <c r="CZ376" t="s">
        <v>170</v>
      </c>
      <c r="DB376" t="s">
        <v>9060</v>
      </c>
      <c r="DC376" t="s">
        <v>9061</v>
      </c>
      <c r="DD376" t="s">
        <v>174</v>
      </c>
      <c r="DE376" t="s">
        <v>9062</v>
      </c>
      <c r="DF376" t="s">
        <v>174</v>
      </c>
      <c r="DG376" t="s">
        <v>110</v>
      </c>
      <c r="DH376" t="s">
        <v>9063</v>
      </c>
      <c r="DI376" t="s">
        <v>378</v>
      </c>
      <c r="DJ376" t="s">
        <v>378</v>
      </c>
      <c r="DK376">
        <v>7</v>
      </c>
      <c r="DL376" t="s">
        <v>174</v>
      </c>
      <c r="DM376" t="s">
        <v>9057</v>
      </c>
      <c r="DN376" t="s">
        <v>174</v>
      </c>
      <c r="DO376" t="s">
        <v>9064</v>
      </c>
      <c r="DP376" t="s">
        <v>9068</v>
      </c>
      <c r="DQ376" t="str">
        <f>HYPERLINK("https://nconnect.nicmar.ac.in/storage/profile/699c05fdbb880.png","Download")</f>
        <v>0</v>
      </c>
      <c r="DR376" t="str">
        <f>HYPERLINK("https://nconnect.nicmar.ac.in/pdf/542_resume_1771835370.pdf/Y2FyZWVy","View Resume")</f>
        <v>0</v>
      </c>
      <c r="DS376" t="s">
        <v>1463</v>
      </c>
      <c r="DT376" t="s">
        <v>9066</v>
      </c>
      <c r="DU376" t="s">
        <v>507</v>
      </c>
      <c r="DV376" t="s">
        <v>9067</v>
      </c>
      <c r="DW376" t="s">
        <v>246</v>
      </c>
      <c r="DX376" t="s">
        <v>384</v>
      </c>
      <c r="DY376" t="s">
        <v>464</v>
      </c>
      <c r="DZ376" t="s">
        <v>1463</v>
      </c>
    </row>
    <row r="377" spans="1:158">
      <c r="A377" t="s">
        <v>1244</v>
      </c>
      <c r="B377" t="s">
        <v>159</v>
      </c>
      <c r="C377" t="s">
        <v>1137</v>
      </c>
      <c r="D377" t="s">
        <v>1245</v>
      </c>
      <c r="E377" t="s">
        <v>9069</v>
      </c>
      <c r="F377" t="s">
        <v>9070</v>
      </c>
      <c r="G377">
        <v>9850443887</v>
      </c>
      <c r="H377" t="s">
        <v>164</v>
      </c>
      <c r="I377" t="s">
        <v>9071</v>
      </c>
      <c r="J377" t="s">
        <v>166</v>
      </c>
      <c r="K377" t="s">
        <v>797</v>
      </c>
      <c r="L377" t="s">
        <v>9072</v>
      </c>
      <c r="M377" t="s">
        <v>9073</v>
      </c>
      <c r="N377" t="s">
        <v>170</v>
      </c>
      <c r="AI377" t="s">
        <v>4634</v>
      </c>
      <c r="AJ377" t="s">
        <v>9074</v>
      </c>
      <c r="AK377" t="s">
        <v>9075</v>
      </c>
      <c r="AL377">
        <v>76</v>
      </c>
      <c r="AN377">
        <v>2002</v>
      </c>
      <c r="AO377" t="s">
        <v>174</v>
      </c>
      <c r="AP377" t="s">
        <v>9076</v>
      </c>
      <c r="AQ377" t="s">
        <v>9077</v>
      </c>
      <c r="AR377" t="s">
        <v>9078</v>
      </c>
      <c r="AS377">
        <v>70</v>
      </c>
      <c r="AU377">
        <v>2004</v>
      </c>
      <c r="AV377" t="s">
        <v>170</v>
      </c>
      <c r="BC377" t="s">
        <v>174</v>
      </c>
      <c r="BD377" t="s">
        <v>440</v>
      </c>
      <c r="BE377" t="s">
        <v>9079</v>
      </c>
      <c r="BF377" t="s">
        <v>1184</v>
      </c>
      <c r="BG377">
        <v>64.83</v>
      </c>
      <c r="BI377">
        <v>2007</v>
      </c>
      <c r="BJ377">
        <v>19</v>
      </c>
      <c r="BK377" t="s">
        <v>9080</v>
      </c>
      <c r="BL377">
        <v>33</v>
      </c>
      <c r="BN377" t="s">
        <v>174</v>
      </c>
      <c r="BO377" t="s">
        <v>400</v>
      </c>
      <c r="BP377" t="s">
        <v>9081</v>
      </c>
      <c r="BQ377" t="s">
        <v>9082</v>
      </c>
      <c r="BR377">
        <v>67</v>
      </c>
      <c r="BS377">
        <v>2.68</v>
      </c>
      <c r="BT377">
        <v>2012</v>
      </c>
      <c r="BU377">
        <v>31</v>
      </c>
      <c r="BV377" t="s">
        <v>9083</v>
      </c>
      <c r="BW377">
        <v>52</v>
      </c>
      <c r="BX377" t="s">
        <v>9082</v>
      </c>
      <c r="BY377" t="s">
        <v>174</v>
      </c>
      <c r="BZ377" t="s">
        <v>440</v>
      </c>
      <c r="CA377" t="s">
        <v>9084</v>
      </c>
      <c r="CB377" t="s">
        <v>1184</v>
      </c>
      <c r="CC377">
        <v>62</v>
      </c>
      <c r="CE377">
        <v>2009</v>
      </c>
      <c r="CF377" t="s">
        <v>174</v>
      </c>
      <c r="CG377" t="s">
        <v>1184</v>
      </c>
      <c r="CH377" t="s">
        <v>9085</v>
      </c>
      <c r="CI377" t="s">
        <v>193</v>
      </c>
      <c r="CJ377">
        <v>2023</v>
      </c>
      <c r="CL377" t="s">
        <v>170</v>
      </c>
      <c r="CN377" t="s">
        <v>170</v>
      </c>
      <c r="CP377" t="s">
        <v>721</v>
      </c>
      <c r="CQ377" t="s">
        <v>170</v>
      </c>
      <c r="CU377" t="s">
        <v>9086</v>
      </c>
      <c r="CV377" t="s">
        <v>170</v>
      </c>
      <c r="CZ377" t="s">
        <v>170</v>
      </c>
      <c r="DB377" t="s">
        <v>9087</v>
      </c>
      <c r="DC377" t="s">
        <v>9088</v>
      </c>
      <c r="DD377" t="s">
        <v>174</v>
      </c>
      <c r="DE377" t="s">
        <v>9089</v>
      </c>
      <c r="DF377" t="s">
        <v>170</v>
      </c>
      <c r="DL377" t="s">
        <v>170</v>
      </c>
      <c r="DN377" t="s">
        <v>174</v>
      </c>
      <c r="DO377" t="s">
        <v>9090</v>
      </c>
      <c r="DP377" t="s">
        <v>9091</v>
      </c>
      <c r="DQ377" t="s">
        <v>202</v>
      </c>
      <c r="DR377" t="str">
        <f>HYPERLINK("https://nconnect.nicmar.ac.in/pdf/462_resume_1771836381.pdf/Y2FyZWVy","View Resume")</f>
        <v>0</v>
      </c>
      <c r="DS377" t="s">
        <v>9092</v>
      </c>
      <c r="DT377" t="s">
        <v>9093</v>
      </c>
      <c r="DU377" t="s">
        <v>9089</v>
      </c>
      <c r="DV377" t="s">
        <v>818</v>
      </c>
      <c r="DW377" t="s">
        <v>246</v>
      </c>
      <c r="DX377" t="s">
        <v>4275</v>
      </c>
      <c r="DY377" t="s">
        <v>209</v>
      </c>
      <c r="DZ377" t="s">
        <v>2526</v>
      </c>
      <c r="EA377" t="s">
        <v>9094</v>
      </c>
      <c r="EB377" t="s">
        <v>211</v>
      </c>
      <c r="EC377" t="s">
        <v>818</v>
      </c>
      <c r="ED377" t="s">
        <v>246</v>
      </c>
      <c r="EE377" t="s">
        <v>1345</v>
      </c>
      <c r="EF377" t="s">
        <v>5755</v>
      </c>
      <c r="EG377" t="s">
        <v>248</v>
      </c>
      <c r="EH377" t="s">
        <v>9095</v>
      </c>
      <c r="EI377" t="s">
        <v>9096</v>
      </c>
      <c r="EJ377" t="s">
        <v>6011</v>
      </c>
      <c r="EK377" t="s">
        <v>207</v>
      </c>
      <c r="EL377" t="s">
        <v>2025</v>
      </c>
      <c r="EM377" t="s">
        <v>1345</v>
      </c>
      <c r="EN377" t="s">
        <v>906</v>
      </c>
      <c r="EO377" t="s">
        <v>9097</v>
      </c>
      <c r="EP377" t="s">
        <v>7192</v>
      </c>
      <c r="EQ377" t="s">
        <v>818</v>
      </c>
      <c r="ER377" t="s">
        <v>207</v>
      </c>
      <c r="ES377" t="s">
        <v>9098</v>
      </c>
      <c r="ET377" t="s">
        <v>3202</v>
      </c>
      <c r="EU377" t="s">
        <v>429</v>
      </c>
      <c r="EV377" t="s">
        <v>9099</v>
      </c>
      <c r="EW377" t="s">
        <v>9100</v>
      </c>
      <c r="EX377" t="s">
        <v>818</v>
      </c>
      <c r="EY377" t="s">
        <v>207</v>
      </c>
      <c r="EZ377" t="s">
        <v>5507</v>
      </c>
      <c r="FA377" t="s">
        <v>1135</v>
      </c>
      <c r="FB377" t="s">
        <v>1591</v>
      </c>
    </row>
    <row r="378" spans="1:158">
      <c r="A378" t="s">
        <v>586</v>
      </c>
      <c r="B378" t="s">
        <v>159</v>
      </c>
      <c r="C378" t="s">
        <v>267</v>
      </c>
      <c r="D378" t="s">
        <v>357</v>
      </c>
      <c r="E378" t="s">
        <v>9069</v>
      </c>
      <c r="F378" t="s">
        <v>9070</v>
      </c>
      <c r="G378">
        <v>9850443887</v>
      </c>
      <c r="H378" t="s">
        <v>164</v>
      </c>
      <c r="I378" t="s">
        <v>9071</v>
      </c>
      <c r="J378" t="s">
        <v>166</v>
      </c>
      <c r="K378" t="s">
        <v>797</v>
      </c>
      <c r="L378" t="s">
        <v>9072</v>
      </c>
      <c r="M378" t="s">
        <v>9073</v>
      </c>
      <c r="N378" t="s">
        <v>170</v>
      </c>
      <c r="AI378" t="s">
        <v>4634</v>
      </c>
      <c r="AJ378" t="s">
        <v>9074</v>
      </c>
      <c r="AK378" t="s">
        <v>9075</v>
      </c>
      <c r="AL378">
        <v>76</v>
      </c>
      <c r="AN378">
        <v>2002</v>
      </c>
      <c r="AO378" t="s">
        <v>174</v>
      </c>
      <c r="AP378" t="s">
        <v>9076</v>
      </c>
      <c r="AQ378" t="s">
        <v>9077</v>
      </c>
      <c r="AR378" t="s">
        <v>9078</v>
      </c>
      <c r="AS378">
        <v>70</v>
      </c>
      <c r="AU378">
        <v>2004</v>
      </c>
      <c r="AV378" t="s">
        <v>170</v>
      </c>
      <c r="BC378" t="s">
        <v>174</v>
      </c>
      <c r="BD378" t="s">
        <v>440</v>
      </c>
      <c r="BE378" t="s">
        <v>9079</v>
      </c>
      <c r="BF378" t="s">
        <v>1184</v>
      </c>
      <c r="BG378">
        <v>64.83</v>
      </c>
      <c r="BI378">
        <v>2007</v>
      </c>
      <c r="BJ378">
        <v>19</v>
      </c>
      <c r="BK378" t="s">
        <v>9080</v>
      </c>
      <c r="BL378">
        <v>33</v>
      </c>
      <c r="BN378" t="s">
        <v>174</v>
      </c>
      <c r="BO378" t="s">
        <v>400</v>
      </c>
      <c r="BP378" t="s">
        <v>9081</v>
      </c>
      <c r="BQ378" t="s">
        <v>9082</v>
      </c>
      <c r="BR378">
        <v>67</v>
      </c>
      <c r="BS378">
        <v>2.68</v>
      </c>
      <c r="BT378">
        <v>2012</v>
      </c>
      <c r="BU378">
        <v>31</v>
      </c>
      <c r="BV378" t="s">
        <v>9083</v>
      </c>
      <c r="BW378">
        <v>52</v>
      </c>
      <c r="BX378" t="s">
        <v>9082</v>
      </c>
      <c r="BY378" t="s">
        <v>174</v>
      </c>
      <c r="BZ378" t="s">
        <v>440</v>
      </c>
      <c r="CA378" t="s">
        <v>9084</v>
      </c>
      <c r="CB378" t="s">
        <v>1184</v>
      </c>
      <c r="CC378">
        <v>62</v>
      </c>
      <c r="CE378">
        <v>2009</v>
      </c>
      <c r="CF378" t="s">
        <v>174</v>
      </c>
      <c r="CG378" t="s">
        <v>1184</v>
      </c>
      <c r="CH378" t="s">
        <v>9085</v>
      </c>
      <c r="CI378" t="s">
        <v>193</v>
      </c>
      <c r="CJ378">
        <v>2023</v>
      </c>
      <c r="CL378" t="s">
        <v>170</v>
      </c>
      <c r="CN378" t="s">
        <v>170</v>
      </c>
      <c r="CP378" t="s">
        <v>721</v>
      </c>
      <c r="CQ378" t="s">
        <v>170</v>
      </c>
      <c r="CU378" t="s">
        <v>9086</v>
      </c>
      <c r="CV378" t="s">
        <v>170</v>
      </c>
      <c r="CZ378" t="s">
        <v>170</v>
      </c>
      <c r="DB378" t="s">
        <v>9087</v>
      </c>
      <c r="DC378" t="s">
        <v>9088</v>
      </c>
      <c r="DD378" t="s">
        <v>174</v>
      </c>
      <c r="DE378" t="s">
        <v>9089</v>
      </c>
      <c r="DF378" t="s">
        <v>170</v>
      </c>
      <c r="DL378" t="s">
        <v>170</v>
      </c>
      <c r="DN378" t="s">
        <v>174</v>
      </c>
      <c r="DO378" t="s">
        <v>9090</v>
      </c>
      <c r="DP378" t="s">
        <v>9101</v>
      </c>
      <c r="DQ378" t="s">
        <v>202</v>
      </c>
      <c r="DR378" t="str">
        <f>HYPERLINK("https://nconnect.nicmar.ac.in/pdf/462_resume_1771836381.pdf/Y2FyZWVy","View Resume")</f>
        <v>0</v>
      </c>
      <c r="DS378" t="s">
        <v>9092</v>
      </c>
      <c r="DT378" t="s">
        <v>9093</v>
      </c>
      <c r="DU378" t="s">
        <v>9089</v>
      </c>
      <c r="DV378" t="s">
        <v>818</v>
      </c>
      <c r="DW378" t="s">
        <v>246</v>
      </c>
      <c r="DX378" t="s">
        <v>4275</v>
      </c>
      <c r="DY378" t="s">
        <v>209</v>
      </c>
      <c r="DZ378" t="s">
        <v>2526</v>
      </c>
      <c r="EA378" t="s">
        <v>9094</v>
      </c>
      <c r="EB378" t="s">
        <v>211</v>
      </c>
      <c r="EC378" t="s">
        <v>818</v>
      </c>
      <c r="ED378" t="s">
        <v>246</v>
      </c>
      <c r="EE378" t="s">
        <v>1345</v>
      </c>
      <c r="EF378" t="s">
        <v>5755</v>
      </c>
      <c r="EG378" t="s">
        <v>248</v>
      </c>
      <c r="EH378" t="s">
        <v>9095</v>
      </c>
      <c r="EI378" t="s">
        <v>9096</v>
      </c>
      <c r="EJ378" t="s">
        <v>6011</v>
      </c>
      <c r="EK378" t="s">
        <v>207</v>
      </c>
      <c r="EL378" t="s">
        <v>2025</v>
      </c>
      <c r="EM378" t="s">
        <v>1345</v>
      </c>
      <c r="EN378" t="s">
        <v>906</v>
      </c>
      <c r="EO378" t="s">
        <v>9097</v>
      </c>
      <c r="EP378" t="s">
        <v>7192</v>
      </c>
      <c r="EQ378" t="s">
        <v>818</v>
      </c>
      <c r="ER378" t="s">
        <v>207</v>
      </c>
      <c r="ES378" t="s">
        <v>9098</v>
      </c>
      <c r="ET378" t="s">
        <v>3202</v>
      </c>
      <c r="EU378" t="s">
        <v>429</v>
      </c>
      <c r="EV378" t="s">
        <v>9099</v>
      </c>
      <c r="EW378" t="s">
        <v>9100</v>
      </c>
      <c r="EX378" t="s">
        <v>818</v>
      </c>
      <c r="EY378" t="s">
        <v>207</v>
      </c>
      <c r="EZ378" t="s">
        <v>5507</v>
      </c>
      <c r="FA378" t="s">
        <v>1135</v>
      </c>
      <c r="FB378" t="s">
        <v>1591</v>
      </c>
    </row>
    <row r="379" spans="1:158">
      <c r="A379" t="s">
        <v>586</v>
      </c>
      <c r="B379" t="s">
        <v>159</v>
      </c>
      <c r="C379" t="s">
        <v>267</v>
      </c>
      <c r="D379" t="s">
        <v>357</v>
      </c>
      <c r="E379" t="s">
        <v>8985</v>
      </c>
      <c r="F379" t="s">
        <v>8986</v>
      </c>
      <c r="G379">
        <v>9764700016</v>
      </c>
      <c r="H379" t="s">
        <v>164</v>
      </c>
      <c r="I379" t="s">
        <v>8987</v>
      </c>
      <c r="J379" t="s">
        <v>166</v>
      </c>
      <c r="K379" t="s">
        <v>657</v>
      </c>
      <c r="L379" t="s">
        <v>8988</v>
      </c>
      <c r="M379" t="s">
        <v>8989</v>
      </c>
      <c r="N379" t="s">
        <v>170</v>
      </c>
      <c r="AI379" t="s">
        <v>8990</v>
      </c>
      <c r="AJ379" t="s">
        <v>8991</v>
      </c>
      <c r="AK379" t="s">
        <v>378</v>
      </c>
      <c r="AL379">
        <v>59</v>
      </c>
      <c r="AN379">
        <v>1995</v>
      </c>
      <c r="AO379" t="s">
        <v>174</v>
      </c>
      <c r="AP379" t="s">
        <v>8992</v>
      </c>
      <c r="AQ379" t="s">
        <v>277</v>
      </c>
      <c r="AR379" t="s">
        <v>8968</v>
      </c>
      <c r="AS379">
        <v>68</v>
      </c>
      <c r="AU379">
        <v>1997</v>
      </c>
      <c r="AV379" t="s">
        <v>174</v>
      </c>
      <c r="AW379" t="s">
        <v>6618</v>
      </c>
      <c r="AX379" t="s">
        <v>8993</v>
      </c>
      <c r="AY379" t="s">
        <v>8968</v>
      </c>
      <c r="AZ379">
        <v>69</v>
      </c>
      <c r="BB379">
        <v>1999</v>
      </c>
      <c r="BC379" t="s">
        <v>174</v>
      </c>
      <c r="BD379" t="s">
        <v>3883</v>
      </c>
      <c r="BE379" t="s">
        <v>8994</v>
      </c>
      <c r="BF379" t="s">
        <v>8995</v>
      </c>
      <c r="BG379">
        <v>62</v>
      </c>
      <c r="BI379">
        <v>2002</v>
      </c>
      <c r="BJ379">
        <v>19</v>
      </c>
      <c r="BK379" t="s">
        <v>8996</v>
      </c>
      <c r="BL379">
        <v>11</v>
      </c>
      <c r="BN379" t="s">
        <v>170</v>
      </c>
      <c r="BY379" t="s">
        <v>170</v>
      </c>
      <c r="CF379" t="s">
        <v>170</v>
      </c>
      <c r="CL379" t="s">
        <v>174</v>
      </c>
      <c r="CM379" t="s">
        <v>8997</v>
      </c>
      <c r="CN379" t="s">
        <v>170</v>
      </c>
      <c r="CP379" t="s">
        <v>8998</v>
      </c>
      <c r="CQ379" t="s">
        <v>170</v>
      </c>
      <c r="CV379" t="s">
        <v>170</v>
      </c>
      <c r="CZ379" t="s">
        <v>170</v>
      </c>
      <c r="DB379" t="s">
        <v>8999</v>
      </c>
      <c r="DC379" t="s">
        <v>326</v>
      </c>
      <c r="DD379" t="s">
        <v>174</v>
      </c>
      <c r="DE379" t="s">
        <v>9000</v>
      </c>
      <c r="DF379" t="s">
        <v>170</v>
      </c>
      <c r="DL379" t="s">
        <v>170</v>
      </c>
      <c r="DN379" t="s">
        <v>174</v>
      </c>
      <c r="DO379" t="s">
        <v>9001</v>
      </c>
      <c r="DP379" t="s">
        <v>9102</v>
      </c>
      <c r="DQ379" t="s">
        <v>202</v>
      </c>
      <c r="DR379" t="str">
        <f>HYPERLINK("https://nconnect.nicmar.ac.in/pdf/540_resume_1771832859.pdf/Y2FyZWVy","View Resume")</f>
        <v>0</v>
      </c>
      <c r="DS379" t="s">
        <v>6080</v>
      </c>
      <c r="DT379" t="s">
        <v>9003</v>
      </c>
      <c r="DU379" t="s">
        <v>4349</v>
      </c>
      <c r="DV379" t="s">
        <v>818</v>
      </c>
      <c r="DW379" t="s">
        <v>207</v>
      </c>
      <c r="DX379" t="s">
        <v>1724</v>
      </c>
      <c r="DY379" t="s">
        <v>3389</v>
      </c>
      <c r="DZ379" t="s">
        <v>6080</v>
      </c>
    </row>
    <row r="380" spans="1:158">
      <c r="A380" t="s">
        <v>5429</v>
      </c>
      <c r="B380" t="s">
        <v>5430</v>
      </c>
      <c r="C380" t="s">
        <v>471</v>
      </c>
      <c r="D380" t="s">
        <v>472</v>
      </c>
      <c r="E380" t="s">
        <v>9103</v>
      </c>
      <c r="F380" t="s">
        <v>9104</v>
      </c>
      <c r="G380">
        <v>9600014440</v>
      </c>
      <c r="H380" t="s">
        <v>164</v>
      </c>
      <c r="I380" t="s">
        <v>9105</v>
      </c>
      <c r="J380" t="s">
        <v>166</v>
      </c>
      <c r="K380" t="s">
        <v>9106</v>
      </c>
      <c r="L380" t="s">
        <v>9107</v>
      </c>
      <c r="M380" t="s">
        <v>9108</v>
      </c>
      <c r="N380" t="s">
        <v>170</v>
      </c>
      <c r="AI380" t="s">
        <v>9109</v>
      </c>
      <c r="AJ380" t="s">
        <v>9110</v>
      </c>
      <c r="AK380" t="s">
        <v>9111</v>
      </c>
      <c r="AL380">
        <v>93.5</v>
      </c>
      <c r="AN380">
        <v>1982</v>
      </c>
      <c r="AO380" t="s">
        <v>174</v>
      </c>
      <c r="AP380" t="s">
        <v>9112</v>
      </c>
      <c r="AQ380" t="s">
        <v>9110</v>
      </c>
      <c r="AR380" t="s">
        <v>9113</v>
      </c>
      <c r="AS380">
        <v>93</v>
      </c>
      <c r="AU380">
        <v>1984</v>
      </c>
      <c r="AV380" t="s">
        <v>170</v>
      </c>
      <c r="BC380" t="s">
        <v>174</v>
      </c>
      <c r="BD380" t="s">
        <v>9114</v>
      </c>
      <c r="BE380" t="s">
        <v>9115</v>
      </c>
      <c r="BF380" t="s">
        <v>9116</v>
      </c>
      <c r="BG380">
        <v>67</v>
      </c>
      <c r="BI380">
        <v>1989</v>
      </c>
      <c r="BJ380">
        <v>8</v>
      </c>
      <c r="BL380">
        <v>2</v>
      </c>
      <c r="BN380" t="s">
        <v>174</v>
      </c>
      <c r="BO380" t="s">
        <v>9117</v>
      </c>
      <c r="BP380" t="s">
        <v>9118</v>
      </c>
      <c r="BQ380" t="s">
        <v>9119</v>
      </c>
      <c r="BR380">
        <v>64</v>
      </c>
      <c r="BT380">
        <v>1991</v>
      </c>
      <c r="BU380">
        <v>20</v>
      </c>
      <c r="BW380">
        <v>38</v>
      </c>
      <c r="BY380" t="s">
        <v>170</v>
      </c>
      <c r="CF380" t="s">
        <v>170</v>
      </c>
      <c r="CL380" t="s">
        <v>174</v>
      </c>
      <c r="CM380" t="s">
        <v>9120</v>
      </c>
      <c r="CN380" t="s">
        <v>174</v>
      </c>
      <c r="CO380" t="s">
        <v>9121</v>
      </c>
      <c r="CP380" t="s">
        <v>9122</v>
      </c>
      <c r="CQ380" t="s">
        <v>170</v>
      </c>
      <c r="CU380" t="s">
        <v>2078</v>
      </c>
      <c r="CV380" t="s">
        <v>170</v>
      </c>
      <c r="CZ380" t="s">
        <v>170</v>
      </c>
      <c r="DB380" t="s">
        <v>9123</v>
      </c>
      <c r="DC380" t="s">
        <v>6538</v>
      </c>
      <c r="DD380" t="s">
        <v>174</v>
      </c>
      <c r="DE380" t="s">
        <v>9124</v>
      </c>
      <c r="DF380" t="s">
        <v>170</v>
      </c>
      <c r="DL380" t="s">
        <v>174</v>
      </c>
      <c r="DM380" t="s">
        <v>9125</v>
      </c>
      <c r="DN380" t="s">
        <v>174</v>
      </c>
      <c r="DO380" t="s">
        <v>9126</v>
      </c>
      <c r="DP380" t="s">
        <v>9127</v>
      </c>
      <c r="DQ380" t="s">
        <v>202</v>
      </c>
      <c r="DR380" t="str">
        <f>HYPERLINK("https://nconnect.nicmar.ac.in/pdf/544_resume_1771838521.pdf/Y2FyZWVy","View Resume")</f>
        <v>0</v>
      </c>
      <c r="DS380" t="s">
        <v>4376</v>
      </c>
      <c r="DT380" t="s">
        <v>9128</v>
      </c>
      <c r="DU380" t="s">
        <v>9129</v>
      </c>
      <c r="DV380" t="s">
        <v>8946</v>
      </c>
      <c r="DW380" t="s">
        <v>207</v>
      </c>
      <c r="DX380" t="s">
        <v>1395</v>
      </c>
      <c r="DY380" t="s">
        <v>209</v>
      </c>
      <c r="DZ380" t="s">
        <v>4376</v>
      </c>
    </row>
    <row r="381" spans="1:158">
      <c r="A381" t="s">
        <v>506</v>
      </c>
      <c r="B381" t="s">
        <v>507</v>
      </c>
      <c r="C381" t="s">
        <v>267</v>
      </c>
      <c r="D381" t="s">
        <v>508</v>
      </c>
      <c r="E381" t="s">
        <v>9130</v>
      </c>
      <c r="F381" t="s">
        <v>9131</v>
      </c>
      <c r="G381">
        <v>9850693698</v>
      </c>
      <c r="H381" t="s">
        <v>271</v>
      </c>
      <c r="I381" t="s">
        <v>9132</v>
      </c>
      <c r="J381" t="s">
        <v>166</v>
      </c>
      <c r="K381" t="s">
        <v>361</v>
      </c>
      <c r="L381" t="s">
        <v>9133</v>
      </c>
      <c r="M381" t="s">
        <v>9134</v>
      </c>
      <c r="N381" t="s">
        <v>170</v>
      </c>
      <c r="AI381" t="s">
        <v>9135</v>
      </c>
      <c r="AJ381" t="s">
        <v>9136</v>
      </c>
      <c r="AK381" t="s">
        <v>6331</v>
      </c>
      <c r="AL381">
        <v>58</v>
      </c>
      <c r="AM381">
        <v>0</v>
      </c>
      <c r="AN381">
        <v>1999</v>
      </c>
      <c r="AO381" t="s">
        <v>174</v>
      </c>
      <c r="AP381" t="s">
        <v>9137</v>
      </c>
      <c r="AQ381" t="s">
        <v>9136</v>
      </c>
      <c r="AR381" t="s">
        <v>9138</v>
      </c>
      <c r="AS381">
        <v>74</v>
      </c>
      <c r="AU381">
        <v>2001</v>
      </c>
      <c r="AV381" t="s">
        <v>170</v>
      </c>
      <c r="BC381" t="s">
        <v>174</v>
      </c>
      <c r="BD381" t="s">
        <v>4117</v>
      </c>
      <c r="BE381" t="s">
        <v>9139</v>
      </c>
      <c r="BF381" t="s">
        <v>9140</v>
      </c>
      <c r="BG381">
        <v>65</v>
      </c>
      <c r="BI381">
        <v>2004</v>
      </c>
      <c r="BJ381">
        <v>19</v>
      </c>
      <c r="BK381" t="s">
        <v>3019</v>
      </c>
      <c r="BL381">
        <v>53</v>
      </c>
      <c r="BM381" t="s">
        <v>9140</v>
      </c>
      <c r="BN381" t="s">
        <v>174</v>
      </c>
      <c r="BO381" t="s">
        <v>4117</v>
      </c>
      <c r="BP381" t="s">
        <v>9141</v>
      </c>
      <c r="BQ381" t="s">
        <v>2073</v>
      </c>
      <c r="BR381">
        <v>64</v>
      </c>
      <c r="BT381">
        <v>2006</v>
      </c>
      <c r="BU381">
        <v>31</v>
      </c>
      <c r="BV381" t="s">
        <v>599</v>
      </c>
      <c r="BW381">
        <v>23</v>
      </c>
      <c r="BY381" t="s">
        <v>174</v>
      </c>
      <c r="BZ381" t="s">
        <v>4117</v>
      </c>
      <c r="CA381" t="s">
        <v>9142</v>
      </c>
      <c r="CB381" t="s">
        <v>527</v>
      </c>
      <c r="CC381">
        <v>63</v>
      </c>
      <c r="CE381">
        <v>2007</v>
      </c>
      <c r="CF381" t="s">
        <v>174</v>
      </c>
      <c r="CG381" t="s">
        <v>9143</v>
      </c>
      <c r="CH381" t="s">
        <v>9144</v>
      </c>
      <c r="CI381" t="s">
        <v>193</v>
      </c>
      <c r="CJ381">
        <v>2015</v>
      </c>
      <c r="CL381" t="s">
        <v>174</v>
      </c>
      <c r="CM381" t="s">
        <v>9145</v>
      </c>
      <c r="CN381" t="s">
        <v>174</v>
      </c>
      <c r="CO381" t="s">
        <v>9146</v>
      </c>
      <c r="CP381" t="s">
        <v>4935</v>
      </c>
      <c r="CQ381" t="s">
        <v>170</v>
      </c>
      <c r="CV381" t="s">
        <v>170</v>
      </c>
      <c r="CZ381" t="s">
        <v>174</v>
      </c>
      <c r="DA381" t="s">
        <v>9147</v>
      </c>
      <c r="DB381" t="s">
        <v>528</v>
      </c>
      <c r="DC381" t="s">
        <v>9148</v>
      </c>
      <c r="DD381" t="s">
        <v>174</v>
      </c>
      <c r="DE381" t="s">
        <v>9149</v>
      </c>
      <c r="DF381" t="s">
        <v>170</v>
      </c>
      <c r="DL381" t="s">
        <v>170</v>
      </c>
      <c r="DN381" t="s">
        <v>170</v>
      </c>
      <c r="DP381" t="s">
        <v>9150</v>
      </c>
      <c r="DQ381" t="str">
        <f>HYPERLINK("https://nconnect.nicmar.ac.in/storage/profile/699c1fae413ed.png","Download")</f>
        <v>0</v>
      </c>
      <c r="DR381" t="str">
        <f>HYPERLINK("https://nconnect.nicmar.ac.in/pdf/549_resume_1771839329.pdf/Y2FyZWVy","View Resume")</f>
        <v>0</v>
      </c>
      <c r="DS381" t="s">
        <v>9151</v>
      </c>
      <c r="DT381" t="s">
        <v>9152</v>
      </c>
      <c r="DU381" t="s">
        <v>536</v>
      </c>
      <c r="DV381" t="s">
        <v>818</v>
      </c>
      <c r="DW381" t="s">
        <v>246</v>
      </c>
      <c r="DX381" t="s">
        <v>2284</v>
      </c>
      <c r="DY381" t="s">
        <v>209</v>
      </c>
      <c r="DZ381" t="s">
        <v>9151</v>
      </c>
    </row>
    <row r="382" spans="1:158">
      <c r="A382" t="s">
        <v>266</v>
      </c>
      <c r="B382" t="s">
        <v>211</v>
      </c>
      <c r="C382" t="s">
        <v>267</v>
      </c>
      <c r="D382" t="s">
        <v>268</v>
      </c>
      <c r="E382" t="s">
        <v>9153</v>
      </c>
      <c r="F382" t="s">
        <v>9154</v>
      </c>
      <c r="G382">
        <v>8412020925</v>
      </c>
      <c r="H382" t="s">
        <v>271</v>
      </c>
      <c r="I382" t="s">
        <v>9155</v>
      </c>
      <c r="J382" t="s">
        <v>166</v>
      </c>
      <c r="K382" t="s">
        <v>9156</v>
      </c>
      <c r="L382" t="s">
        <v>9157</v>
      </c>
      <c r="M382" t="s">
        <v>9158</v>
      </c>
      <c r="N382" t="s">
        <v>170</v>
      </c>
      <c r="AI382" t="s">
        <v>9159</v>
      </c>
      <c r="AJ382" t="s">
        <v>7026</v>
      </c>
      <c r="AK382" t="s">
        <v>9160</v>
      </c>
      <c r="AL382">
        <v>92</v>
      </c>
      <c r="AN382">
        <v>2013</v>
      </c>
      <c r="AO382" t="s">
        <v>174</v>
      </c>
      <c r="AP382" t="s">
        <v>9161</v>
      </c>
      <c r="AQ382" t="s">
        <v>2383</v>
      </c>
      <c r="AR382" t="s">
        <v>9162</v>
      </c>
      <c r="AS382">
        <v>78</v>
      </c>
      <c r="AU382">
        <v>2015</v>
      </c>
      <c r="AV382" t="s">
        <v>174</v>
      </c>
      <c r="AW382" t="s">
        <v>1667</v>
      </c>
      <c r="AX382" t="s">
        <v>9163</v>
      </c>
      <c r="AY382" t="s">
        <v>1667</v>
      </c>
      <c r="AZ382">
        <v>88</v>
      </c>
      <c r="BB382">
        <v>2018</v>
      </c>
      <c r="BC382" t="s">
        <v>174</v>
      </c>
      <c r="BD382" t="s">
        <v>9164</v>
      </c>
      <c r="BE382" t="s">
        <v>9165</v>
      </c>
      <c r="BF382" t="s">
        <v>6206</v>
      </c>
      <c r="BG382">
        <v>63</v>
      </c>
      <c r="BI382">
        <v>2018</v>
      </c>
      <c r="BJ382">
        <v>19</v>
      </c>
      <c r="BK382" t="s">
        <v>9166</v>
      </c>
      <c r="BL382">
        <v>53</v>
      </c>
      <c r="BM382" t="s">
        <v>9167</v>
      </c>
      <c r="BN382" t="s">
        <v>174</v>
      </c>
      <c r="BO382" t="s">
        <v>440</v>
      </c>
      <c r="BP382" t="s">
        <v>9168</v>
      </c>
      <c r="BQ382" t="s">
        <v>9169</v>
      </c>
      <c r="BR382">
        <v>851</v>
      </c>
      <c r="BT382">
        <v>2021</v>
      </c>
      <c r="BU382">
        <v>31</v>
      </c>
      <c r="BV382" t="s">
        <v>9170</v>
      </c>
      <c r="BW382">
        <v>32</v>
      </c>
      <c r="BY382" t="s">
        <v>170</v>
      </c>
      <c r="CF382" t="s">
        <v>174</v>
      </c>
      <c r="CG382" t="s">
        <v>9171</v>
      </c>
      <c r="CH382" t="s">
        <v>1028</v>
      </c>
      <c r="CI382" t="s">
        <v>373</v>
      </c>
      <c r="CL382" t="s">
        <v>174</v>
      </c>
      <c r="CM382" t="s">
        <v>9172</v>
      </c>
      <c r="CN382" t="s">
        <v>174</v>
      </c>
      <c r="CO382" t="s">
        <v>9173</v>
      </c>
      <c r="CP382" t="s">
        <v>9174</v>
      </c>
      <c r="CQ382" t="s">
        <v>170</v>
      </c>
      <c r="CU382" t="s">
        <v>2364</v>
      </c>
      <c r="CV382" t="s">
        <v>170</v>
      </c>
      <c r="CZ382" t="s">
        <v>170</v>
      </c>
      <c r="DB382" t="s">
        <v>9175</v>
      </c>
      <c r="DC382" t="s">
        <v>2123</v>
      </c>
      <c r="DD382" t="s">
        <v>174</v>
      </c>
      <c r="DE382" t="s">
        <v>9176</v>
      </c>
      <c r="DF382" t="s">
        <v>170</v>
      </c>
      <c r="DL382" t="s">
        <v>170</v>
      </c>
      <c r="DN382" t="s">
        <v>170</v>
      </c>
      <c r="DP382" t="s">
        <v>9150</v>
      </c>
      <c r="DQ382" t="s">
        <v>202</v>
      </c>
      <c r="DR382" t="str">
        <f>HYPERLINK("https://nconnect.nicmar.ac.in/pdf/551_resume_1771839341.pdf/Y2FyZWVy","View Resume")</f>
        <v>0</v>
      </c>
      <c r="DS382" t="s">
        <v>906</v>
      </c>
      <c r="DT382" t="s">
        <v>1028</v>
      </c>
      <c r="DU382" t="s">
        <v>9177</v>
      </c>
      <c r="DV382" t="s">
        <v>818</v>
      </c>
      <c r="DW382" t="s">
        <v>246</v>
      </c>
      <c r="DX382" t="s">
        <v>2528</v>
      </c>
      <c r="DY382" t="s">
        <v>209</v>
      </c>
      <c r="DZ382" t="s">
        <v>906</v>
      </c>
    </row>
    <row r="383" spans="1:158">
      <c r="A383" t="s">
        <v>584</v>
      </c>
      <c r="B383" t="s">
        <v>211</v>
      </c>
      <c r="C383" t="s">
        <v>471</v>
      </c>
      <c r="D383" t="s">
        <v>585</v>
      </c>
      <c r="E383" t="s">
        <v>9178</v>
      </c>
      <c r="F383" t="s">
        <v>9179</v>
      </c>
      <c r="G383">
        <v>9020321332</v>
      </c>
      <c r="H383" t="s">
        <v>164</v>
      </c>
      <c r="I383" t="s">
        <v>9180</v>
      </c>
      <c r="J383" t="s">
        <v>166</v>
      </c>
      <c r="K383" t="s">
        <v>9181</v>
      </c>
      <c r="L383" t="s">
        <v>9182</v>
      </c>
      <c r="M383" t="s">
        <v>9183</v>
      </c>
      <c r="N383" t="s">
        <v>170</v>
      </c>
      <c r="AI383" t="s">
        <v>9184</v>
      </c>
      <c r="AJ383" t="s">
        <v>9185</v>
      </c>
      <c r="AK383" t="s">
        <v>9186</v>
      </c>
      <c r="AL383">
        <v>96</v>
      </c>
      <c r="AN383">
        <v>2009</v>
      </c>
      <c r="AO383" t="s">
        <v>174</v>
      </c>
      <c r="AP383" t="s">
        <v>9187</v>
      </c>
      <c r="AQ383" t="s">
        <v>9188</v>
      </c>
      <c r="AR383" t="s">
        <v>9189</v>
      </c>
      <c r="AS383">
        <v>92</v>
      </c>
      <c r="AU383">
        <v>2011</v>
      </c>
      <c r="AV383" t="s">
        <v>170</v>
      </c>
      <c r="BC383" t="s">
        <v>174</v>
      </c>
      <c r="BD383" t="s">
        <v>9190</v>
      </c>
      <c r="BE383" t="s">
        <v>9191</v>
      </c>
      <c r="BF383" t="s">
        <v>485</v>
      </c>
      <c r="BG383">
        <v>78</v>
      </c>
      <c r="BH383">
        <v>7.82</v>
      </c>
      <c r="BI383">
        <v>2015</v>
      </c>
      <c r="BJ383">
        <v>1</v>
      </c>
      <c r="BL383">
        <v>9</v>
      </c>
      <c r="BN383" t="s">
        <v>174</v>
      </c>
      <c r="BO383" t="s">
        <v>9192</v>
      </c>
      <c r="BP383" t="s">
        <v>2180</v>
      </c>
      <c r="BQ383" t="s">
        <v>2101</v>
      </c>
      <c r="BR383">
        <v>78</v>
      </c>
      <c r="BS383">
        <v>7.83</v>
      </c>
      <c r="BT383">
        <v>2019</v>
      </c>
      <c r="BU383">
        <v>12</v>
      </c>
      <c r="BW383">
        <v>15</v>
      </c>
      <c r="BY383" t="s">
        <v>170</v>
      </c>
      <c r="CF383" t="s">
        <v>174</v>
      </c>
      <c r="CG383" t="s">
        <v>8589</v>
      </c>
      <c r="CH383" t="s">
        <v>9193</v>
      </c>
      <c r="CI383" t="s">
        <v>373</v>
      </c>
      <c r="CK383" t="s">
        <v>174</v>
      </c>
      <c r="CL383" t="s">
        <v>174</v>
      </c>
      <c r="CM383" t="s">
        <v>9194</v>
      </c>
      <c r="CN383" t="s">
        <v>170</v>
      </c>
      <c r="CP383" t="s">
        <v>9195</v>
      </c>
      <c r="CQ383" t="s">
        <v>174</v>
      </c>
      <c r="CR383">
        <v>2</v>
      </c>
      <c r="CS383">
        <v>0</v>
      </c>
      <c r="CT383">
        <v>0</v>
      </c>
      <c r="CU383" t="s">
        <v>9196</v>
      </c>
      <c r="CV383" t="s">
        <v>170</v>
      </c>
      <c r="CZ383" t="s">
        <v>170</v>
      </c>
      <c r="DB383" t="s">
        <v>9197</v>
      </c>
      <c r="DC383" t="s">
        <v>9198</v>
      </c>
      <c r="DD383" t="s">
        <v>174</v>
      </c>
      <c r="DE383" t="s">
        <v>9199</v>
      </c>
      <c r="DF383" t="s">
        <v>170</v>
      </c>
      <c r="DL383" t="s">
        <v>170</v>
      </c>
      <c r="DN383" t="s">
        <v>170</v>
      </c>
      <c r="DP383" t="s">
        <v>9200</v>
      </c>
      <c r="DQ383" t="str">
        <f>HYPERLINK("https://nconnect.nicmar.ac.in/storage/profile/69982f24ae6f8.png","Download")</f>
        <v>0</v>
      </c>
      <c r="DR383" t="str">
        <f>HYPERLINK("https://nconnect.nicmar.ac.in/pdf/431_resume_1771823859.pdf/Y2FyZWVy","View Resume")</f>
        <v>0</v>
      </c>
      <c r="DS383" t="s">
        <v>344</v>
      </c>
      <c r="DT383" t="s">
        <v>9201</v>
      </c>
      <c r="DU383" t="s">
        <v>9202</v>
      </c>
      <c r="DV383" t="s">
        <v>9203</v>
      </c>
      <c r="DW383" t="s">
        <v>207</v>
      </c>
      <c r="DX383" t="s">
        <v>1135</v>
      </c>
      <c r="DY383" t="s">
        <v>427</v>
      </c>
      <c r="DZ383" t="s">
        <v>248</v>
      </c>
      <c r="EA383" t="s">
        <v>9204</v>
      </c>
      <c r="EB383" t="s">
        <v>211</v>
      </c>
      <c r="EC383" t="s">
        <v>9203</v>
      </c>
      <c r="ED383" t="s">
        <v>246</v>
      </c>
      <c r="EE383" t="s">
        <v>208</v>
      </c>
      <c r="EF383" t="s">
        <v>4216</v>
      </c>
      <c r="EG383" t="s">
        <v>989</v>
      </c>
    </row>
    <row r="384" spans="1:158">
      <c r="A384" t="s">
        <v>3910</v>
      </c>
      <c r="B384" t="s">
        <v>211</v>
      </c>
      <c r="C384" t="s">
        <v>471</v>
      </c>
      <c r="D384" t="s">
        <v>3911</v>
      </c>
      <c r="E384" t="s">
        <v>9178</v>
      </c>
      <c r="F384" t="s">
        <v>9179</v>
      </c>
      <c r="G384">
        <v>9020321332</v>
      </c>
      <c r="H384" t="s">
        <v>164</v>
      </c>
      <c r="I384" t="s">
        <v>9180</v>
      </c>
      <c r="J384" t="s">
        <v>166</v>
      </c>
      <c r="K384" t="s">
        <v>9181</v>
      </c>
      <c r="L384" t="s">
        <v>9182</v>
      </c>
      <c r="M384" t="s">
        <v>9183</v>
      </c>
      <c r="N384" t="s">
        <v>170</v>
      </c>
      <c r="AI384" t="s">
        <v>9184</v>
      </c>
      <c r="AJ384" t="s">
        <v>9185</v>
      </c>
      <c r="AK384" t="s">
        <v>9186</v>
      </c>
      <c r="AL384">
        <v>96</v>
      </c>
      <c r="AN384">
        <v>2009</v>
      </c>
      <c r="AO384" t="s">
        <v>174</v>
      </c>
      <c r="AP384" t="s">
        <v>9187</v>
      </c>
      <c r="AQ384" t="s">
        <v>9188</v>
      </c>
      <c r="AR384" t="s">
        <v>9189</v>
      </c>
      <c r="AS384">
        <v>92</v>
      </c>
      <c r="AU384">
        <v>2011</v>
      </c>
      <c r="AV384" t="s">
        <v>170</v>
      </c>
      <c r="BC384" t="s">
        <v>174</v>
      </c>
      <c r="BD384" t="s">
        <v>9190</v>
      </c>
      <c r="BE384" t="s">
        <v>9191</v>
      </c>
      <c r="BF384" t="s">
        <v>485</v>
      </c>
      <c r="BG384">
        <v>78</v>
      </c>
      <c r="BH384">
        <v>7.82</v>
      </c>
      <c r="BI384">
        <v>2015</v>
      </c>
      <c r="BJ384">
        <v>1</v>
      </c>
      <c r="BL384">
        <v>9</v>
      </c>
      <c r="BN384" t="s">
        <v>174</v>
      </c>
      <c r="BO384" t="s">
        <v>9192</v>
      </c>
      <c r="BP384" t="s">
        <v>2180</v>
      </c>
      <c r="BQ384" t="s">
        <v>2101</v>
      </c>
      <c r="BR384">
        <v>78</v>
      </c>
      <c r="BS384">
        <v>7.83</v>
      </c>
      <c r="BT384">
        <v>2019</v>
      </c>
      <c r="BU384">
        <v>12</v>
      </c>
      <c r="BW384">
        <v>15</v>
      </c>
      <c r="BY384" t="s">
        <v>170</v>
      </c>
      <c r="CF384" t="s">
        <v>174</v>
      </c>
      <c r="CG384" t="s">
        <v>8589</v>
      </c>
      <c r="CH384" t="s">
        <v>9193</v>
      </c>
      <c r="CI384" t="s">
        <v>373</v>
      </c>
      <c r="CK384" t="s">
        <v>174</v>
      </c>
      <c r="CL384" t="s">
        <v>174</v>
      </c>
      <c r="CM384" t="s">
        <v>9194</v>
      </c>
      <c r="CN384" t="s">
        <v>170</v>
      </c>
      <c r="CP384" t="s">
        <v>9195</v>
      </c>
      <c r="CQ384" t="s">
        <v>174</v>
      </c>
      <c r="CR384">
        <v>2</v>
      </c>
      <c r="CS384">
        <v>0</v>
      </c>
      <c r="CT384">
        <v>0</v>
      </c>
      <c r="CU384" t="s">
        <v>9196</v>
      </c>
      <c r="CV384" t="s">
        <v>170</v>
      </c>
      <c r="CZ384" t="s">
        <v>170</v>
      </c>
      <c r="DB384" t="s">
        <v>9197</v>
      </c>
      <c r="DC384" t="s">
        <v>9198</v>
      </c>
      <c r="DD384" t="s">
        <v>174</v>
      </c>
      <c r="DE384" t="s">
        <v>9199</v>
      </c>
      <c r="DF384" t="s">
        <v>170</v>
      </c>
      <c r="DL384" t="s">
        <v>170</v>
      </c>
      <c r="DN384" t="s">
        <v>170</v>
      </c>
      <c r="DP384" t="s">
        <v>9200</v>
      </c>
      <c r="DQ384" t="str">
        <f>HYPERLINK("https://nconnect.nicmar.ac.in/storage/profile/69982f24ae6f8.png","Download")</f>
        <v>0</v>
      </c>
      <c r="DR384" t="str">
        <f>HYPERLINK("https://nconnect.nicmar.ac.in/pdf/431_resume_1771823859.pdf/Y2FyZWVy","View Resume")</f>
        <v>0</v>
      </c>
      <c r="DS384" t="s">
        <v>344</v>
      </c>
      <c r="DT384" t="s">
        <v>9201</v>
      </c>
      <c r="DU384" t="s">
        <v>9202</v>
      </c>
      <c r="DV384" t="s">
        <v>9203</v>
      </c>
      <c r="DW384" t="s">
        <v>207</v>
      </c>
      <c r="DX384" t="s">
        <v>1135</v>
      </c>
      <c r="DY384" t="s">
        <v>427</v>
      </c>
      <c r="DZ384" t="s">
        <v>248</v>
      </c>
      <c r="EA384" t="s">
        <v>9204</v>
      </c>
      <c r="EB384" t="s">
        <v>211</v>
      </c>
      <c r="EC384" t="s">
        <v>9203</v>
      </c>
      <c r="ED384" t="s">
        <v>246</v>
      </c>
      <c r="EE384" t="s">
        <v>208</v>
      </c>
      <c r="EF384" t="s">
        <v>4216</v>
      </c>
      <c r="EG384" t="s">
        <v>989</v>
      </c>
    </row>
    <row r="385" spans="1:158">
      <c r="A385" t="s">
        <v>581</v>
      </c>
      <c r="B385" t="s">
        <v>211</v>
      </c>
      <c r="C385" t="s">
        <v>471</v>
      </c>
      <c r="D385" t="s">
        <v>582</v>
      </c>
      <c r="E385" t="s">
        <v>9178</v>
      </c>
      <c r="F385" t="s">
        <v>9179</v>
      </c>
      <c r="G385">
        <v>9020321332</v>
      </c>
      <c r="H385" t="s">
        <v>164</v>
      </c>
      <c r="I385" t="s">
        <v>9180</v>
      </c>
      <c r="J385" t="s">
        <v>166</v>
      </c>
      <c r="K385" t="s">
        <v>9181</v>
      </c>
      <c r="L385" t="s">
        <v>9182</v>
      </c>
      <c r="M385" t="s">
        <v>9183</v>
      </c>
      <c r="N385" t="s">
        <v>170</v>
      </c>
      <c r="AI385" t="s">
        <v>9184</v>
      </c>
      <c r="AJ385" t="s">
        <v>9185</v>
      </c>
      <c r="AK385" t="s">
        <v>9186</v>
      </c>
      <c r="AL385">
        <v>96</v>
      </c>
      <c r="AN385">
        <v>2009</v>
      </c>
      <c r="AO385" t="s">
        <v>174</v>
      </c>
      <c r="AP385" t="s">
        <v>9187</v>
      </c>
      <c r="AQ385" t="s">
        <v>9188</v>
      </c>
      <c r="AR385" t="s">
        <v>9189</v>
      </c>
      <c r="AS385">
        <v>92</v>
      </c>
      <c r="AU385">
        <v>2011</v>
      </c>
      <c r="AV385" t="s">
        <v>170</v>
      </c>
      <c r="BC385" t="s">
        <v>174</v>
      </c>
      <c r="BD385" t="s">
        <v>9190</v>
      </c>
      <c r="BE385" t="s">
        <v>9191</v>
      </c>
      <c r="BF385" t="s">
        <v>485</v>
      </c>
      <c r="BG385">
        <v>78</v>
      </c>
      <c r="BH385">
        <v>7.82</v>
      </c>
      <c r="BI385">
        <v>2015</v>
      </c>
      <c r="BJ385">
        <v>1</v>
      </c>
      <c r="BL385">
        <v>9</v>
      </c>
      <c r="BN385" t="s">
        <v>174</v>
      </c>
      <c r="BO385" t="s">
        <v>9192</v>
      </c>
      <c r="BP385" t="s">
        <v>2180</v>
      </c>
      <c r="BQ385" t="s">
        <v>2101</v>
      </c>
      <c r="BR385">
        <v>78</v>
      </c>
      <c r="BS385">
        <v>7.83</v>
      </c>
      <c r="BT385">
        <v>2019</v>
      </c>
      <c r="BU385">
        <v>12</v>
      </c>
      <c r="BW385">
        <v>15</v>
      </c>
      <c r="BY385" t="s">
        <v>170</v>
      </c>
      <c r="CF385" t="s">
        <v>174</v>
      </c>
      <c r="CG385" t="s">
        <v>8589</v>
      </c>
      <c r="CH385" t="s">
        <v>9193</v>
      </c>
      <c r="CI385" t="s">
        <v>373</v>
      </c>
      <c r="CK385" t="s">
        <v>174</v>
      </c>
      <c r="CL385" t="s">
        <v>174</v>
      </c>
      <c r="CM385" t="s">
        <v>9194</v>
      </c>
      <c r="CN385" t="s">
        <v>170</v>
      </c>
      <c r="CP385" t="s">
        <v>9195</v>
      </c>
      <c r="CQ385" t="s">
        <v>174</v>
      </c>
      <c r="CR385">
        <v>2</v>
      </c>
      <c r="CS385">
        <v>0</v>
      </c>
      <c r="CT385">
        <v>0</v>
      </c>
      <c r="CU385" t="s">
        <v>9196</v>
      </c>
      <c r="CV385" t="s">
        <v>170</v>
      </c>
      <c r="CZ385" t="s">
        <v>170</v>
      </c>
      <c r="DB385" t="s">
        <v>9197</v>
      </c>
      <c r="DC385" t="s">
        <v>9198</v>
      </c>
      <c r="DD385" t="s">
        <v>174</v>
      </c>
      <c r="DE385" t="s">
        <v>9199</v>
      </c>
      <c r="DF385" t="s">
        <v>170</v>
      </c>
      <c r="DL385" t="s">
        <v>170</v>
      </c>
      <c r="DN385" t="s">
        <v>170</v>
      </c>
      <c r="DP385" t="s">
        <v>9205</v>
      </c>
      <c r="DQ385" t="str">
        <f>HYPERLINK("https://nconnect.nicmar.ac.in/storage/profile/69982f24ae6f8.png","Download")</f>
        <v>0</v>
      </c>
      <c r="DR385" t="str">
        <f>HYPERLINK("https://nconnect.nicmar.ac.in/pdf/431_resume_1771823859.pdf/Y2FyZWVy","View Resume")</f>
        <v>0</v>
      </c>
      <c r="DS385" t="s">
        <v>344</v>
      </c>
      <c r="DT385" t="s">
        <v>9201</v>
      </c>
      <c r="DU385" t="s">
        <v>9202</v>
      </c>
      <c r="DV385" t="s">
        <v>9203</v>
      </c>
      <c r="DW385" t="s">
        <v>207</v>
      </c>
      <c r="DX385" t="s">
        <v>1135</v>
      </c>
      <c r="DY385" t="s">
        <v>427</v>
      </c>
      <c r="DZ385" t="s">
        <v>248</v>
      </c>
      <c r="EA385" t="s">
        <v>9204</v>
      </c>
      <c r="EB385" t="s">
        <v>211</v>
      </c>
      <c r="EC385" t="s">
        <v>9203</v>
      </c>
      <c r="ED385" t="s">
        <v>246</v>
      </c>
      <c r="EE385" t="s">
        <v>208</v>
      </c>
      <c r="EF385" t="s">
        <v>4216</v>
      </c>
      <c r="EG385" t="s">
        <v>989</v>
      </c>
    </row>
    <row r="386" spans="1:158">
      <c r="A386" t="s">
        <v>5429</v>
      </c>
      <c r="B386" t="s">
        <v>5430</v>
      </c>
      <c r="C386" t="s">
        <v>471</v>
      </c>
      <c r="D386" t="s">
        <v>472</v>
      </c>
      <c r="E386" t="s">
        <v>9178</v>
      </c>
      <c r="F386" t="s">
        <v>9179</v>
      </c>
      <c r="G386">
        <v>9020321332</v>
      </c>
      <c r="H386" t="s">
        <v>164</v>
      </c>
      <c r="I386" t="s">
        <v>9180</v>
      </c>
      <c r="J386" t="s">
        <v>166</v>
      </c>
      <c r="K386" t="s">
        <v>9181</v>
      </c>
      <c r="L386" t="s">
        <v>9182</v>
      </c>
      <c r="M386" t="s">
        <v>9183</v>
      </c>
      <c r="N386" t="s">
        <v>170</v>
      </c>
      <c r="AI386" t="s">
        <v>9184</v>
      </c>
      <c r="AJ386" t="s">
        <v>9185</v>
      </c>
      <c r="AK386" t="s">
        <v>9186</v>
      </c>
      <c r="AL386">
        <v>96</v>
      </c>
      <c r="AN386">
        <v>2009</v>
      </c>
      <c r="AO386" t="s">
        <v>174</v>
      </c>
      <c r="AP386" t="s">
        <v>9187</v>
      </c>
      <c r="AQ386" t="s">
        <v>9188</v>
      </c>
      <c r="AR386" t="s">
        <v>9189</v>
      </c>
      <c r="AS386">
        <v>92</v>
      </c>
      <c r="AU386">
        <v>2011</v>
      </c>
      <c r="AV386" t="s">
        <v>170</v>
      </c>
      <c r="BC386" t="s">
        <v>174</v>
      </c>
      <c r="BD386" t="s">
        <v>9190</v>
      </c>
      <c r="BE386" t="s">
        <v>9191</v>
      </c>
      <c r="BF386" t="s">
        <v>485</v>
      </c>
      <c r="BG386">
        <v>78</v>
      </c>
      <c r="BH386">
        <v>7.82</v>
      </c>
      <c r="BI386">
        <v>2015</v>
      </c>
      <c r="BJ386">
        <v>1</v>
      </c>
      <c r="BL386">
        <v>9</v>
      </c>
      <c r="BN386" t="s">
        <v>174</v>
      </c>
      <c r="BO386" t="s">
        <v>9192</v>
      </c>
      <c r="BP386" t="s">
        <v>2180</v>
      </c>
      <c r="BQ386" t="s">
        <v>2101</v>
      </c>
      <c r="BR386">
        <v>78</v>
      </c>
      <c r="BS386">
        <v>7.83</v>
      </c>
      <c r="BT386">
        <v>2019</v>
      </c>
      <c r="BU386">
        <v>12</v>
      </c>
      <c r="BW386">
        <v>15</v>
      </c>
      <c r="BY386" t="s">
        <v>170</v>
      </c>
      <c r="CF386" t="s">
        <v>174</v>
      </c>
      <c r="CG386" t="s">
        <v>8589</v>
      </c>
      <c r="CH386" t="s">
        <v>9193</v>
      </c>
      <c r="CI386" t="s">
        <v>373</v>
      </c>
      <c r="CK386" t="s">
        <v>174</v>
      </c>
      <c r="CL386" t="s">
        <v>174</v>
      </c>
      <c r="CM386" t="s">
        <v>9194</v>
      </c>
      <c r="CN386" t="s">
        <v>170</v>
      </c>
      <c r="CP386" t="s">
        <v>9195</v>
      </c>
      <c r="CQ386" t="s">
        <v>174</v>
      </c>
      <c r="CR386">
        <v>2</v>
      </c>
      <c r="CS386">
        <v>0</v>
      </c>
      <c r="CT386">
        <v>0</v>
      </c>
      <c r="CU386" t="s">
        <v>9196</v>
      </c>
      <c r="CV386" t="s">
        <v>170</v>
      </c>
      <c r="CZ386" t="s">
        <v>170</v>
      </c>
      <c r="DB386" t="s">
        <v>9197</v>
      </c>
      <c r="DC386" t="s">
        <v>9198</v>
      </c>
      <c r="DD386" t="s">
        <v>174</v>
      </c>
      <c r="DE386" t="s">
        <v>9199</v>
      </c>
      <c r="DF386" t="s">
        <v>170</v>
      </c>
      <c r="DL386" t="s">
        <v>170</v>
      </c>
      <c r="DN386" t="s">
        <v>170</v>
      </c>
      <c r="DP386" t="s">
        <v>9206</v>
      </c>
      <c r="DQ386" t="str">
        <f>HYPERLINK("https://nconnect.nicmar.ac.in/storage/profile/69982f24ae6f8.png","Download")</f>
        <v>0</v>
      </c>
      <c r="DR386" t="str">
        <f>HYPERLINK("https://nconnect.nicmar.ac.in/pdf/431_resume_1771823859.pdf/Y2FyZWVy","View Resume")</f>
        <v>0</v>
      </c>
      <c r="DS386" t="s">
        <v>344</v>
      </c>
      <c r="DT386" t="s">
        <v>9201</v>
      </c>
      <c r="DU386" t="s">
        <v>9202</v>
      </c>
      <c r="DV386" t="s">
        <v>9203</v>
      </c>
      <c r="DW386" t="s">
        <v>207</v>
      </c>
      <c r="DX386" t="s">
        <v>1135</v>
      </c>
      <c r="DY386" t="s">
        <v>427</v>
      </c>
      <c r="DZ386" t="s">
        <v>248</v>
      </c>
      <c r="EA386" t="s">
        <v>9204</v>
      </c>
      <c r="EB386" t="s">
        <v>211</v>
      </c>
      <c r="EC386" t="s">
        <v>9203</v>
      </c>
      <c r="ED386" t="s">
        <v>246</v>
      </c>
      <c r="EE386" t="s">
        <v>208</v>
      </c>
      <c r="EF386" t="s">
        <v>4216</v>
      </c>
      <c r="EG386" t="s">
        <v>989</v>
      </c>
    </row>
    <row r="387" spans="1:158">
      <c r="A387" t="s">
        <v>1897</v>
      </c>
      <c r="B387" t="s">
        <v>211</v>
      </c>
      <c r="C387" t="s">
        <v>267</v>
      </c>
      <c r="D387" t="s">
        <v>1898</v>
      </c>
      <c r="E387" t="s">
        <v>9207</v>
      </c>
      <c r="F387" t="s">
        <v>9208</v>
      </c>
      <c r="G387">
        <v>9309940987</v>
      </c>
      <c r="H387" t="s">
        <v>164</v>
      </c>
      <c r="I387" t="s">
        <v>9209</v>
      </c>
      <c r="J387" t="s">
        <v>166</v>
      </c>
      <c r="K387" t="s">
        <v>433</v>
      </c>
      <c r="L387" t="s">
        <v>9210</v>
      </c>
      <c r="M387" t="s">
        <v>9211</v>
      </c>
      <c r="N387" t="s">
        <v>170</v>
      </c>
      <c r="AI387" t="s">
        <v>9212</v>
      </c>
      <c r="AJ387" t="s">
        <v>9213</v>
      </c>
      <c r="AK387" t="s">
        <v>9214</v>
      </c>
      <c r="AL387">
        <v>80.18</v>
      </c>
      <c r="AN387">
        <v>2012</v>
      </c>
      <c r="AO387" t="s">
        <v>174</v>
      </c>
      <c r="AP387" t="s">
        <v>9215</v>
      </c>
      <c r="AQ387" t="s">
        <v>9213</v>
      </c>
      <c r="AR387" t="s">
        <v>627</v>
      </c>
      <c r="AS387">
        <v>53.38</v>
      </c>
      <c r="AU387">
        <v>2014</v>
      </c>
      <c r="AV387" t="s">
        <v>170</v>
      </c>
      <c r="BC387" t="s">
        <v>174</v>
      </c>
      <c r="BD387" t="s">
        <v>440</v>
      </c>
      <c r="BE387" t="s">
        <v>9216</v>
      </c>
      <c r="BF387" t="s">
        <v>9217</v>
      </c>
      <c r="BG387">
        <v>61.66</v>
      </c>
      <c r="BI387">
        <v>2018</v>
      </c>
      <c r="BJ387">
        <v>19</v>
      </c>
      <c r="BK387" t="s">
        <v>3767</v>
      </c>
      <c r="BL387">
        <v>53</v>
      </c>
      <c r="BM387" t="s">
        <v>2841</v>
      </c>
      <c r="BN387" t="s">
        <v>174</v>
      </c>
      <c r="BO387" t="s">
        <v>440</v>
      </c>
      <c r="BP387" t="s">
        <v>9218</v>
      </c>
      <c r="BQ387" t="s">
        <v>9219</v>
      </c>
      <c r="BR387">
        <v>68.23</v>
      </c>
      <c r="BT387">
        <v>2020</v>
      </c>
      <c r="BU387">
        <v>31</v>
      </c>
      <c r="BV387" t="s">
        <v>528</v>
      </c>
      <c r="BW387">
        <v>32</v>
      </c>
      <c r="BX387" t="s">
        <v>9171</v>
      </c>
      <c r="BY387" t="s">
        <v>170</v>
      </c>
      <c r="CF387" t="s">
        <v>174</v>
      </c>
      <c r="CG387" t="s">
        <v>9220</v>
      </c>
      <c r="CH387" t="s">
        <v>9221</v>
      </c>
      <c r="CI387" t="s">
        <v>373</v>
      </c>
      <c r="CK387" t="s">
        <v>170</v>
      </c>
      <c r="CL387" t="s">
        <v>174</v>
      </c>
      <c r="CM387" t="s">
        <v>9222</v>
      </c>
      <c r="CN387" t="s">
        <v>174</v>
      </c>
      <c r="CO387" t="s">
        <v>9223</v>
      </c>
      <c r="CP387" t="s">
        <v>9224</v>
      </c>
      <c r="CQ387" t="s">
        <v>170</v>
      </c>
      <c r="CV387" t="s">
        <v>170</v>
      </c>
      <c r="CZ387" t="s">
        <v>170</v>
      </c>
      <c r="DB387" t="s">
        <v>9225</v>
      </c>
      <c r="DC387" t="s">
        <v>9226</v>
      </c>
      <c r="DD387" t="s">
        <v>170</v>
      </c>
      <c r="DF387" t="s">
        <v>170</v>
      </c>
      <c r="DL387" t="s">
        <v>170</v>
      </c>
      <c r="DN387" t="s">
        <v>170</v>
      </c>
      <c r="DP387" t="s">
        <v>9227</v>
      </c>
      <c r="DQ387" t="str">
        <f>HYPERLINK("https://nconnect.nicmar.ac.in/storage/profile/699c25793e9bc.png","Download")</f>
        <v>0</v>
      </c>
      <c r="DR387" t="str">
        <f>HYPERLINK("https://nconnect.nicmar.ac.in/pdf/118_resume_1771840730.pdf/Y2FyZWVy","View Resume")</f>
        <v>0</v>
      </c>
      <c r="DS387" t="s">
        <v>4211</v>
      </c>
      <c r="DT387" t="s">
        <v>9228</v>
      </c>
      <c r="DU387" t="s">
        <v>211</v>
      </c>
      <c r="DV387" t="s">
        <v>9229</v>
      </c>
      <c r="DW387" t="s">
        <v>246</v>
      </c>
      <c r="DX387" t="s">
        <v>905</v>
      </c>
      <c r="DY387" t="s">
        <v>209</v>
      </c>
      <c r="DZ387" t="s">
        <v>4211</v>
      </c>
    </row>
    <row r="388" spans="1:158">
      <c r="A388" t="s">
        <v>5429</v>
      </c>
      <c r="B388" t="s">
        <v>5430</v>
      </c>
      <c r="C388" t="s">
        <v>471</v>
      </c>
      <c r="D388" t="s">
        <v>472</v>
      </c>
      <c r="E388" t="s">
        <v>9230</v>
      </c>
      <c r="F388" t="s">
        <v>9231</v>
      </c>
      <c r="G388">
        <v>7276231975</v>
      </c>
      <c r="H388" t="s">
        <v>164</v>
      </c>
      <c r="I388" t="s">
        <v>9232</v>
      </c>
      <c r="J388" t="s">
        <v>166</v>
      </c>
      <c r="K388" t="s">
        <v>6202</v>
      </c>
      <c r="L388" t="s">
        <v>9233</v>
      </c>
      <c r="M388" t="s">
        <v>9234</v>
      </c>
      <c r="N388" t="s">
        <v>170</v>
      </c>
      <c r="AI388" t="s">
        <v>9235</v>
      </c>
      <c r="AJ388" t="s">
        <v>548</v>
      </c>
      <c r="AK388" t="s">
        <v>8928</v>
      </c>
      <c r="AL388">
        <v>76.76</v>
      </c>
      <c r="AN388">
        <v>2007</v>
      </c>
      <c r="AO388" t="s">
        <v>170</v>
      </c>
      <c r="AV388" t="s">
        <v>174</v>
      </c>
      <c r="AW388" t="s">
        <v>550</v>
      </c>
      <c r="AX388" t="s">
        <v>9236</v>
      </c>
      <c r="AY388" t="s">
        <v>9237</v>
      </c>
      <c r="AZ388">
        <v>77.07</v>
      </c>
      <c r="BB388">
        <v>2010</v>
      </c>
      <c r="BC388" t="s">
        <v>174</v>
      </c>
      <c r="BD388" t="s">
        <v>554</v>
      </c>
      <c r="BE388" t="s">
        <v>9238</v>
      </c>
      <c r="BF388" t="s">
        <v>9239</v>
      </c>
      <c r="BG388">
        <v>74.45</v>
      </c>
      <c r="BI388">
        <v>2013</v>
      </c>
      <c r="BJ388">
        <v>2</v>
      </c>
      <c r="BL388">
        <v>9</v>
      </c>
      <c r="BN388" t="s">
        <v>174</v>
      </c>
      <c r="BO388" t="s">
        <v>9240</v>
      </c>
      <c r="BP388" t="s">
        <v>9241</v>
      </c>
      <c r="BQ388" t="s">
        <v>9242</v>
      </c>
      <c r="BR388">
        <v>67.45</v>
      </c>
      <c r="BT388">
        <v>2018</v>
      </c>
      <c r="BU388">
        <v>20</v>
      </c>
      <c r="BW388">
        <v>5</v>
      </c>
      <c r="BY388" t="s">
        <v>170</v>
      </c>
      <c r="CF388" t="s">
        <v>174</v>
      </c>
      <c r="CG388" t="s">
        <v>9243</v>
      </c>
      <c r="CH388" t="s">
        <v>9244</v>
      </c>
      <c r="CI388" t="s">
        <v>373</v>
      </c>
      <c r="CK388" t="s">
        <v>170</v>
      </c>
      <c r="CL388" t="s">
        <v>174</v>
      </c>
      <c r="CM388" t="s">
        <v>9245</v>
      </c>
      <c r="CN388" t="s">
        <v>174</v>
      </c>
      <c r="CO388" t="s">
        <v>9246</v>
      </c>
      <c r="CP388" t="s">
        <v>9247</v>
      </c>
      <c r="CQ388" t="s">
        <v>170</v>
      </c>
      <c r="CR388">
        <v>0</v>
      </c>
      <c r="CS388">
        <v>0</v>
      </c>
      <c r="CT388">
        <v>1</v>
      </c>
      <c r="CV388" t="s">
        <v>170</v>
      </c>
      <c r="CZ388" t="s">
        <v>170</v>
      </c>
      <c r="DB388" t="s">
        <v>9248</v>
      </c>
      <c r="DC388" t="s">
        <v>9249</v>
      </c>
      <c r="DD388" t="s">
        <v>174</v>
      </c>
      <c r="DE388" t="s">
        <v>9250</v>
      </c>
      <c r="DF388" t="s">
        <v>170</v>
      </c>
      <c r="DL388" t="s">
        <v>170</v>
      </c>
      <c r="DN388" t="s">
        <v>170</v>
      </c>
      <c r="DP388" t="s">
        <v>9251</v>
      </c>
      <c r="DQ388" t="s">
        <v>202</v>
      </c>
      <c r="DR388" t="str">
        <f>HYPERLINK("https://nconnect.nicmar.ac.in/pdf/547_resume_1771840334.pdf/Y2FyZWVy","View Resume")</f>
        <v>0</v>
      </c>
      <c r="DS388" t="s">
        <v>429</v>
      </c>
      <c r="DT388" t="s">
        <v>9252</v>
      </c>
      <c r="DU388" t="s">
        <v>1282</v>
      </c>
      <c r="DV388" t="s">
        <v>818</v>
      </c>
      <c r="DW388" t="s">
        <v>246</v>
      </c>
      <c r="DX388" t="s">
        <v>2433</v>
      </c>
      <c r="DY388" t="s">
        <v>209</v>
      </c>
      <c r="DZ388" t="s">
        <v>429</v>
      </c>
    </row>
    <row r="389" spans="1:158">
      <c r="A389" t="s">
        <v>584</v>
      </c>
      <c r="B389" t="s">
        <v>211</v>
      </c>
      <c r="C389" t="s">
        <v>471</v>
      </c>
      <c r="D389" t="s">
        <v>585</v>
      </c>
      <c r="E389" t="s">
        <v>9230</v>
      </c>
      <c r="F389" t="s">
        <v>9231</v>
      </c>
      <c r="G389">
        <v>7276231975</v>
      </c>
      <c r="H389" t="s">
        <v>164</v>
      </c>
      <c r="I389" t="s">
        <v>9232</v>
      </c>
      <c r="J389" t="s">
        <v>166</v>
      </c>
      <c r="K389" t="s">
        <v>6202</v>
      </c>
      <c r="L389" t="s">
        <v>9233</v>
      </c>
      <c r="M389" t="s">
        <v>9234</v>
      </c>
      <c r="N389" t="s">
        <v>170</v>
      </c>
      <c r="AI389" t="s">
        <v>9235</v>
      </c>
      <c r="AJ389" t="s">
        <v>548</v>
      </c>
      <c r="AK389" t="s">
        <v>8928</v>
      </c>
      <c r="AL389">
        <v>76.76</v>
      </c>
      <c r="AN389">
        <v>2007</v>
      </c>
      <c r="AO389" t="s">
        <v>170</v>
      </c>
      <c r="AV389" t="s">
        <v>174</v>
      </c>
      <c r="AW389" t="s">
        <v>550</v>
      </c>
      <c r="AX389" t="s">
        <v>9236</v>
      </c>
      <c r="AY389" t="s">
        <v>9237</v>
      </c>
      <c r="AZ389">
        <v>77.07</v>
      </c>
      <c r="BB389">
        <v>2010</v>
      </c>
      <c r="BC389" t="s">
        <v>174</v>
      </c>
      <c r="BD389" t="s">
        <v>554</v>
      </c>
      <c r="BE389" t="s">
        <v>9238</v>
      </c>
      <c r="BF389" t="s">
        <v>9239</v>
      </c>
      <c r="BG389">
        <v>74.45</v>
      </c>
      <c r="BI389">
        <v>2013</v>
      </c>
      <c r="BJ389">
        <v>2</v>
      </c>
      <c r="BL389">
        <v>9</v>
      </c>
      <c r="BN389" t="s">
        <v>174</v>
      </c>
      <c r="BO389" t="s">
        <v>9240</v>
      </c>
      <c r="BP389" t="s">
        <v>9241</v>
      </c>
      <c r="BQ389" t="s">
        <v>9242</v>
      </c>
      <c r="BR389">
        <v>67.45</v>
      </c>
      <c r="BT389">
        <v>2018</v>
      </c>
      <c r="BU389">
        <v>20</v>
      </c>
      <c r="BW389">
        <v>5</v>
      </c>
      <c r="BY389" t="s">
        <v>170</v>
      </c>
      <c r="CF389" t="s">
        <v>174</v>
      </c>
      <c r="CG389" t="s">
        <v>9243</v>
      </c>
      <c r="CH389" t="s">
        <v>9244</v>
      </c>
      <c r="CI389" t="s">
        <v>373</v>
      </c>
      <c r="CK389" t="s">
        <v>170</v>
      </c>
      <c r="CL389" t="s">
        <v>174</v>
      </c>
      <c r="CM389" t="s">
        <v>9245</v>
      </c>
      <c r="CN389" t="s">
        <v>174</v>
      </c>
      <c r="CO389" t="s">
        <v>9246</v>
      </c>
      <c r="CP389" t="s">
        <v>9247</v>
      </c>
      <c r="CQ389" t="s">
        <v>170</v>
      </c>
      <c r="CR389">
        <v>0</v>
      </c>
      <c r="CS389">
        <v>0</v>
      </c>
      <c r="CT389">
        <v>1</v>
      </c>
      <c r="CV389" t="s">
        <v>170</v>
      </c>
      <c r="CZ389" t="s">
        <v>170</v>
      </c>
      <c r="DB389" t="s">
        <v>9248</v>
      </c>
      <c r="DC389" t="s">
        <v>9249</v>
      </c>
      <c r="DD389" t="s">
        <v>174</v>
      </c>
      <c r="DE389" t="s">
        <v>9250</v>
      </c>
      <c r="DF389" t="s">
        <v>170</v>
      </c>
      <c r="DL389" t="s">
        <v>170</v>
      </c>
      <c r="DN389" t="s">
        <v>170</v>
      </c>
      <c r="DP389" t="s">
        <v>9253</v>
      </c>
      <c r="DQ389" t="s">
        <v>202</v>
      </c>
      <c r="DR389" t="str">
        <f>HYPERLINK("https://nconnect.nicmar.ac.in/pdf/547_resume_1771840334.pdf/Y2FyZWVy","View Resume")</f>
        <v>0</v>
      </c>
      <c r="DS389" t="s">
        <v>429</v>
      </c>
      <c r="DT389" t="s">
        <v>9252</v>
      </c>
      <c r="DU389" t="s">
        <v>1282</v>
      </c>
      <c r="DV389" t="s">
        <v>818</v>
      </c>
      <c r="DW389" t="s">
        <v>246</v>
      </c>
      <c r="DX389" t="s">
        <v>2433</v>
      </c>
      <c r="DY389" t="s">
        <v>209</v>
      </c>
      <c r="DZ389" t="s">
        <v>429</v>
      </c>
    </row>
    <row r="390" spans="1:158">
      <c r="A390" t="s">
        <v>293</v>
      </c>
      <c r="B390" t="s">
        <v>211</v>
      </c>
      <c r="C390" t="s">
        <v>212</v>
      </c>
      <c r="D390" t="s">
        <v>294</v>
      </c>
      <c r="E390" t="s">
        <v>9254</v>
      </c>
      <c r="F390" t="s">
        <v>9255</v>
      </c>
      <c r="G390">
        <v>9927211192</v>
      </c>
      <c r="H390" t="s">
        <v>164</v>
      </c>
      <c r="I390" t="s">
        <v>9256</v>
      </c>
      <c r="J390" t="s">
        <v>217</v>
      </c>
      <c r="K390" t="s">
        <v>9257</v>
      </c>
      <c r="L390" t="s">
        <v>9258</v>
      </c>
      <c r="M390" t="s">
        <v>9259</v>
      </c>
      <c r="N390" t="s">
        <v>170</v>
      </c>
      <c r="AI390" t="s">
        <v>9260</v>
      </c>
      <c r="AJ390" t="s">
        <v>9261</v>
      </c>
      <c r="AK390" t="s">
        <v>9262</v>
      </c>
      <c r="AL390">
        <v>88</v>
      </c>
      <c r="AN390">
        <v>2006</v>
      </c>
      <c r="AO390" t="s">
        <v>174</v>
      </c>
      <c r="AP390" t="s">
        <v>9260</v>
      </c>
      <c r="AQ390" t="s">
        <v>9261</v>
      </c>
      <c r="AR390" t="s">
        <v>9263</v>
      </c>
      <c r="AS390">
        <v>70.4</v>
      </c>
      <c r="AU390">
        <v>2008</v>
      </c>
      <c r="AV390" t="s">
        <v>170</v>
      </c>
      <c r="BC390" t="s">
        <v>174</v>
      </c>
      <c r="BD390" t="s">
        <v>1297</v>
      </c>
      <c r="BE390" t="s">
        <v>1297</v>
      </c>
      <c r="BF390" t="s">
        <v>9264</v>
      </c>
      <c r="BG390">
        <v>73.8</v>
      </c>
      <c r="BI390">
        <v>2013</v>
      </c>
      <c r="BJ390">
        <v>19</v>
      </c>
      <c r="BK390" t="s">
        <v>9265</v>
      </c>
      <c r="BL390">
        <v>53</v>
      </c>
      <c r="BM390" t="s">
        <v>442</v>
      </c>
      <c r="BN390" t="s">
        <v>174</v>
      </c>
      <c r="BO390" t="s">
        <v>1297</v>
      </c>
      <c r="BP390" t="s">
        <v>1297</v>
      </c>
      <c r="BQ390" t="s">
        <v>442</v>
      </c>
      <c r="BR390">
        <v>74.12</v>
      </c>
      <c r="BT390">
        <v>2015</v>
      </c>
      <c r="BU390">
        <v>31</v>
      </c>
      <c r="BV390" t="s">
        <v>6513</v>
      </c>
      <c r="BW390">
        <v>53</v>
      </c>
      <c r="BX390" t="s">
        <v>442</v>
      </c>
      <c r="BY390" t="s">
        <v>170</v>
      </c>
      <c r="CF390" t="s">
        <v>174</v>
      </c>
      <c r="CG390" t="s">
        <v>9266</v>
      </c>
      <c r="CH390" t="s">
        <v>1297</v>
      </c>
      <c r="CI390" t="s">
        <v>193</v>
      </c>
      <c r="CJ390">
        <v>2022</v>
      </c>
      <c r="CL390" t="s">
        <v>170</v>
      </c>
      <c r="CN390" t="s">
        <v>170</v>
      </c>
      <c r="CP390" t="s">
        <v>9267</v>
      </c>
      <c r="CQ390" t="s">
        <v>174</v>
      </c>
      <c r="CR390">
        <v>0</v>
      </c>
      <c r="CS390">
        <v>1</v>
      </c>
      <c r="CT390">
        <v>1</v>
      </c>
      <c r="CU390" t="s">
        <v>9268</v>
      </c>
      <c r="CV390" t="s">
        <v>170</v>
      </c>
      <c r="CZ390" t="s">
        <v>170</v>
      </c>
      <c r="DB390" t="s">
        <v>9269</v>
      </c>
      <c r="DC390" t="s">
        <v>9270</v>
      </c>
      <c r="DD390" t="s">
        <v>170</v>
      </c>
      <c r="DF390" t="s">
        <v>170</v>
      </c>
      <c r="DL390" t="s">
        <v>170</v>
      </c>
      <c r="DN390" t="s">
        <v>170</v>
      </c>
      <c r="DP390" t="s">
        <v>9271</v>
      </c>
      <c r="DQ390" t="s">
        <v>202</v>
      </c>
      <c r="DR390" t="str">
        <f>HYPERLINK("https://nconnect.nicmar.ac.in/pdf/552_resume_1771843042.pdf/Y2FyZWVy","View Resume")</f>
        <v>0</v>
      </c>
      <c r="DS390" t="s">
        <v>344</v>
      </c>
      <c r="DT390" t="s">
        <v>3405</v>
      </c>
      <c r="DU390" t="s">
        <v>9272</v>
      </c>
      <c r="DV390" t="s">
        <v>9273</v>
      </c>
      <c r="DW390" t="s">
        <v>246</v>
      </c>
      <c r="DX390" t="s">
        <v>418</v>
      </c>
      <c r="DY390" t="s">
        <v>1685</v>
      </c>
      <c r="DZ390" t="s">
        <v>945</v>
      </c>
      <c r="EA390" t="s">
        <v>3405</v>
      </c>
      <c r="EB390" t="s">
        <v>9272</v>
      </c>
      <c r="EC390" t="s">
        <v>9273</v>
      </c>
      <c r="ED390" t="s">
        <v>246</v>
      </c>
      <c r="EE390" t="s">
        <v>905</v>
      </c>
      <c r="EF390" t="s">
        <v>423</v>
      </c>
      <c r="EG390" t="s">
        <v>265</v>
      </c>
      <c r="EH390" t="s">
        <v>3405</v>
      </c>
      <c r="EI390" t="s">
        <v>9272</v>
      </c>
      <c r="EJ390" t="s">
        <v>9273</v>
      </c>
      <c r="EK390" t="s">
        <v>246</v>
      </c>
      <c r="EL390" t="s">
        <v>983</v>
      </c>
      <c r="EM390" t="s">
        <v>1386</v>
      </c>
      <c r="EN390" t="s">
        <v>265</v>
      </c>
    </row>
    <row r="391" spans="1:158">
      <c r="A391" t="s">
        <v>5429</v>
      </c>
      <c r="B391" t="s">
        <v>5430</v>
      </c>
      <c r="C391" t="s">
        <v>471</v>
      </c>
      <c r="D391" t="s">
        <v>472</v>
      </c>
      <c r="E391" t="s">
        <v>9274</v>
      </c>
      <c r="F391" t="s">
        <v>9275</v>
      </c>
      <c r="G391">
        <v>7780600900</v>
      </c>
      <c r="H391" t="s">
        <v>164</v>
      </c>
      <c r="I391" t="s">
        <v>9276</v>
      </c>
      <c r="J391" t="s">
        <v>166</v>
      </c>
      <c r="K391" t="s">
        <v>831</v>
      </c>
      <c r="L391" t="s">
        <v>9277</v>
      </c>
      <c r="M391" t="s">
        <v>9278</v>
      </c>
      <c r="N391" t="s">
        <v>170</v>
      </c>
      <c r="AI391" t="s">
        <v>9279</v>
      </c>
      <c r="AJ391" t="s">
        <v>9280</v>
      </c>
      <c r="AK391" t="s">
        <v>9281</v>
      </c>
      <c r="AL391">
        <v>84</v>
      </c>
      <c r="AN391">
        <v>2009</v>
      </c>
      <c r="AO391" t="s">
        <v>174</v>
      </c>
      <c r="AP391" t="s">
        <v>9282</v>
      </c>
      <c r="AQ391" t="s">
        <v>5290</v>
      </c>
      <c r="AR391" t="s">
        <v>3314</v>
      </c>
      <c r="AS391">
        <v>84</v>
      </c>
      <c r="AU391">
        <v>2011</v>
      </c>
      <c r="AV391" t="s">
        <v>170</v>
      </c>
      <c r="BC391" t="s">
        <v>174</v>
      </c>
      <c r="BD391" t="s">
        <v>2773</v>
      </c>
      <c r="BE391" t="s">
        <v>2314</v>
      </c>
      <c r="BF391" t="s">
        <v>9283</v>
      </c>
      <c r="BG391">
        <v>83</v>
      </c>
      <c r="BI391">
        <v>2015</v>
      </c>
      <c r="BJ391">
        <v>1</v>
      </c>
      <c r="BL391">
        <v>9</v>
      </c>
      <c r="BN391" t="s">
        <v>174</v>
      </c>
      <c r="BO391" t="s">
        <v>181</v>
      </c>
      <c r="BP391" t="s">
        <v>9284</v>
      </c>
      <c r="BQ391" t="s">
        <v>9285</v>
      </c>
      <c r="BR391">
        <v>75.82</v>
      </c>
      <c r="BS391">
        <v>8.19</v>
      </c>
      <c r="BT391">
        <v>2017</v>
      </c>
      <c r="BU391">
        <v>14</v>
      </c>
      <c r="BW391">
        <v>47</v>
      </c>
      <c r="BY391" t="s">
        <v>170</v>
      </c>
      <c r="CF391" t="s">
        <v>174</v>
      </c>
      <c r="CG391" t="s">
        <v>485</v>
      </c>
      <c r="CH391" t="s">
        <v>3932</v>
      </c>
      <c r="CI391" t="s">
        <v>373</v>
      </c>
      <c r="CJ391">
        <v>2025</v>
      </c>
      <c r="CL391" t="s">
        <v>174</v>
      </c>
      <c r="CM391" t="s">
        <v>9286</v>
      </c>
      <c r="CN391" t="s">
        <v>174</v>
      </c>
      <c r="CO391" t="s">
        <v>9287</v>
      </c>
      <c r="CP391" t="s">
        <v>9288</v>
      </c>
      <c r="CQ391" t="s">
        <v>174</v>
      </c>
      <c r="CR391">
        <v>5</v>
      </c>
      <c r="CS391">
        <v>1</v>
      </c>
      <c r="CT391">
        <v>4</v>
      </c>
      <c r="CU391" t="s">
        <v>9289</v>
      </c>
      <c r="CV391" t="s">
        <v>170</v>
      </c>
      <c r="CZ391" t="s">
        <v>170</v>
      </c>
      <c r="DB391" t="s">
        <v>9290</v>
      </c>
      <c r="DC391" t="s">
        <v>9291</v>
      </c>
      <c r="DD391" t="s">
        <v>170</v>
      </c>
      <c r="DF391" t="s">
        <v>170</v>
      </c>
      <c r="DL391" t="s">
        <v>174</v>
      </c>
      <c r="DM391" t="s">
        <v>9287</v>
      </c>
      <c r="DN391" t="s">
        <v>170</v>
      </c>
      <c r="DP391" t="s">
        <v>9292</v>
      </c>
      <c r="DQ391" t="s">
        <v>202</v>
      </c>
      <c r="DR391" t="str">
        <f>HYPERLINK("https://nconnect.nicmar.ac.in/pdf/554_resume_1771843443.pdf/Y2FyZWVy","View Resume")</f>
        <v>0</v>
      </c>
      <c r="DS391" t="s">
        <v>1497</v>
      </c>
      <c r="DT391" t="s">
        <v>461</v>
      </c>
      <c r="DU391" t="s">
        <v>211</v>
      </c>
      <c r="DV391" t="s">
        <v>462</v>
      </c>
      <c r="DW391" t="s">
        <v>246</v>
      </c>
      <c r="DX391" t="s">
        <v>5182</v>
      </c>
      <c r="DY391" t="s">
        <v>3162</v>
      </c>
      <c r="DZ391" t="s">
        <v>1497</v>
      </c>
    </row>
    <row r="392" spans="1:158">
      <c r="A392" t="s">
        <v>293</v>
      </c>
      <c r="B392" t="s">
        <v>211</v>
      </c>
      <c r="C392" t="s">
        <v>212</v>
      </c>
      <c r="D392" t="s">
        <v>294</v>
      </c>
      <c r="E392" t="s">
        <v>9293</v>
      </c>
      <c r="F392" t="s">
        <v>9294</v>
      </c>
      <c r="G392">
        <v>9971674085</v>
      </c>
      <c r="H392" t="s">
        <v>164</v>
      </c>
      <c r="I392" t="s">
        <v>9295</v>
      </c>
      <c r="J392" t="s">
        <v>217</v>
      </c>
      <c r="K392" t="s">
        <v>797</v>
      </c>
      <c r="L392" t="s">
        <v>9296</v>
      </c>
      <c r="M392" t="s">
        <v>9297</v>
      </c>
      <c r="N392" t="s">
        <v>170</v>
      </c>
      <c r="AI392" t="s">
        <v>9298</v>
      </c>
      <c r="AJ392" t="s">
        <v>9299</v>
      </c>
      <c r="AK392" t="s">
        <v>9300</v>
      </c>
      <c r="AL392">
        <v>70</v>
      </c>
      <c r="AN392">
        <v>2010</v>
      </c>
      <c r="AO392" t="s">
        <v>174</v>
      </c>
      <c r="AP392" t="s">
        <v>9298</v>
      </c>
      <c r="AQ392" t="s">
        <v>9299</v>
      </c>
      <c r="AR392" t="s">
        <v>9301</v>
      </c>
      <c r="AS392">
        <v>65</v>
      </c>
      <c r="AU392">
        <v>2012</v>
      </c>
      <c r="AV392" t="s">
        <v>170</v>
      </c>
      <c r="BC392" t="s">
        <v>174</v>
      </c>
      <c r="BD392" t="s">
        <v>9302</v>
      </c>
      <c r="BE392" t="s">
        <v>2036</v>
      </c>
      <c r="BF392" t="s">
        <v>9303</v>
      </c>
      <c r="BG392">
        <v>83</v>
      </c>
      <c r="BI392">
        <v>2016</v>
      </c>
      <c r="BJ392">
        <v>19</v>
      </c>
      <c r="BK392" t="s">
        <v>524</v>
      </c>
      <c r="BL392">
        <v>53</v>
      </c>
      <c r="BM392" t="s">
        <v>1514</v>
      </c>
      <c r="BN392" t="s">
        <v>174</v>
      </c>
      <c r="BO392" t="s">
        <v>9304</v>
      </c>
      <c r="BP392" t="s">
        <v>1629</v>
      </c>
      <c r="BQ392" t="s">
        <v>9305</v>
      </c>
      <c r="BR392">
        <v>73</v>
      </c>
      <c r="BT392">
        <v>2019</v>
      </c>
      <c r="BU392">
        <v>31</v>
      </c>
      <c r="BV392" t="s">
        <v>2998</v>
      </c>
      <c r="BW392">
        <v>53</v>
      </c>
      <c r="BX392" t="s">
        <v>1514</v>
      </c>
      <c r="BY392" t="s">
        <v>170</v>
      </c>
      <c r="CF392" t="s">
        <v>174</v>
      </c>
      <c r="CG392" t="s">
        <v>9306</v>
      </c>
      <c r="CH392" t="s">
        <v>9307</v>
      </c>
      <c r="CI392" t="s">
        <v>193</v>
      </c>
      <c r="CJ392">
        <v>2025</v>
      </c>
      <c r="CL392" t="s">
        <v>170</v>
      </c>
      <c r="CN392" t="s">
        <v>174</v>
      </c>
      <c r="CO392" t="s">
        <v>9308</v>
      </c>
      <c r="CP392" t="s">
        <v>378</v>
      </c>
      <c r="CQ392" t="s">
        <v>174</v>
      </c>
      <c r="CR392">
        <v>0</v>
      </c>
      <c r="CS392">
        <v>5</v>
      </c>
      <c r="CT392">
        <v>0</v>
      </c>
      <c r="CV392" t="s">
        <v>170</v>
      </c>
      <c r="CZ392" t="s">
        <v>170</v>
      </c>
      <c r="DC392" t="s">
        <v>326</v>
      </c>
      <c r="DD392" t="s">
        <v>170</v>
      </c>
      <c r="DF392" t="s">
        <v>170</v>
      </c>
      <c r="DL392" t="s">
        <v>170</v>
      </c>
      <c r="DN392" t="s">
        <v>170</v>
      </c>
      <c r="DP392" t="s">
        <v>9309</v>
      </c>
      <c r="DQ392" t="s">
        <v>202</v>
      </c>
      <c r="DR392" t="str">
        <f>HYPERLINK("https://nconnect.nicmar.ac.in/pdf/559_resume_1771844004.pdf/Y2FyZWVy","View Resume")</f>
        <v>0</v>
      </c>
      <c r="DS392" t="s">
        <v>2690</v>
      </c>
      <c r="DT392" t="s">
        <v>9307</v>
      </c>
      <c r="DU392" t="s">
        <v>9310</v>
      </c>
      <c r="DV392" t="s">
        <v>7794</v>
      </c>
      <c r="DW392" t="s">
        <v>246</v>
      </c>
      <c r="DX392" t="s">
        <v>1982</v>
      </c>
      <c r="DY392" t="s">
        <v>464</v>
      </c>
      <c r="DZ392" t="s">
        <v>2690</v>
      </c>
    </row>
    <row r="393" spans="1:158">
      <c r="A393" t="s">
        <v>5303</v>
      </c>
      <c r="B393" t="s">
        <v>507</v>
      </c>
      <c r="C393" t="s">
        <v>160</v>
      </c>
      <c r="D393" t="s">
        <v>5304</v>
      </c>
      <c r="E393" t="s">
        <v>9311</v>
      </c>
      <c r="F393" t="s">
        <v>9312</v>
      </c>
      <c r="G393">
        <v>7588858555</v>
      </c>
      <c r="H393" t="s">
        <v>164</v>
      </c>
      <c r="I393" t="s">
        <v>9313</v>
      </c>
      <c r="J393" t="s">
        <v>166</v>
      </c>
      <c r="K393" t="s">
        <v>4194</v>
      </c>
      <c r="L393" t="s">
        <v>9314</v>
      </c>
      <c r="M393" t="s">
        <v>9315</v>
      </c>
      <c r="N393" t="s">
        <v>170</v>
      </c>
      <c r="AI393" t="s">
        <v>9316</v>
      </c>
      <c r="AJ393" t="s">
        <v>9317</v>
      </c>
      <c r="AK393" t="s">
        <v>1906</v>
      </c>
      <c r="AL393">
        <v>68.93</v>
      </c>
      <c r="AN393">
        <v>2002</v>
      </c>
      <c r="AO393" t="s">
        <v>174</v>
      </c>
      <c r="AP393" t="s">
        <v>9318</v>
      </c>
      <c r="AQ393" t="s">
        <v>9319</v>
      </c>
      <c r="AR393" t="s">
        <v>9320</v>
      </c>
      <c r="AS393">
        <v>64.5</v>
      </c>
      <c r="AU393">
        <v>2004</v>
      </c>
      <c r="AV393" t="s">
        <v>170</v>
      </c>
      <c r="BC393" t="s">
        <v>174</v>
      </c>
      <c r="BD393" t="s">
        <v>552</v>
      </c>
      <c r="BE393" t="s">
        <v>9321</v>
      </c>
      <c r="BF393" t="s">
        <v>1779</v>
      </c>
      <c r="BG393">
        <v>63.68</v>
      </c>
      <c r="BI393">
        <v>2009</v>
      </c>
      <c r="BJ393">
        <v>8</v>
      </c>
      <c r="BL393">
        <v>2</v>
      </c>
      <c r="BN393" t="s">
        <v>174</v>
      </c>
      <c r="BO393" t="s">
        <v>9322</v>
      </c>
      <c r="BP393" t="s">
        <v>2586</v>
      </c>
      <c r="BQ393" t="s">
        <v>9323</v>
      </c>
      <c r="BR393">
        <v>69</v>
      </c>
      <c r="BS393">
        <v>6.88</v>
      </c>
      <c r="BT393">
        <v>2012</v>
      </c>
      <c r="BU393">
        <v>31</v>
      </c>
      <c r="BV393" t="s">
        <v>9324</v>
      </c>
      <c r="BW393">
        <v>35</v>
      </c>
      <c r="BY393" t="s">
        <v>170</v>
      </c>
      <c r="CF393" t="s">
        <v>174</v>
      </c>
      <c r="CG393" t="s">
        <v>8312</v>
      </c>
      <c r="CH393" t="s">
        <v>9325</v>
      </c>
      <c r="CI393" t="s">
        <v>193</v>
      </c>
      <c r="CJ393">
        <v>2022</v>
      </c>
      <c r="CL393" t="s">
        <v>170</v>
      </c>
      <c r="CN393" t="s">
        <v>174</v>
      </c>
      <c r="CO393" t="s">
        <v>9326</v>
      </c>
      <c r="CP393" t="s">
        <v>9327</v>
      </c>
      <c r="CQ393" t="s">
        <v>174</v>
      </c>
      <c r="CR393">
        <v>2</v>
      </c>
      <c r="CS393">
        <v>2</v>
      </c>
      <c r="CT393">
        <v>10</v>
      </c>
      <c r="CU393" t="s">
        <v>9328</v>
      </c>
      <c r="CV393" t="s">
        <v>170</v>
      </c>
      <c r="CZ393" t="s">
        <v>174</v>
      </c>
      <c r="DA393" t="s">
        <v>9329</v>
      </c>
      <c r="DB393" t="s">
        <v>9330</v>
      </c>
      <c r="DC393" t="s">
        <v>2123</v>
      </c>
      <c r="DD393" t="s">
        <v>174</v>
      </c>
      <c r="DE393" t="s">
        <v>9331</v>
      </c>
      <c r="DF393" t="s">
        <v>174</v>
      </c>
      <c r="DG393">
        <v>1</v>
      </c>
      <c r="DH393">
        <v>0</v>
      </c>
      <c r="DI393">
        <v>0</v>
      </c>
      <c r="DJ393">
        <v>0</v>
      </c>
      <c r="DK393">
        <v>0</v>
      </c>
      <c r="DL393" t="s">
        <v>174</v>
      </c>
      <c r="DM393" t="s">
        <v>9332</v>
      </c>
      <c r="DN393" t="s">
        <v>170</v>
      </c>
      <c r="DP393" t="s">
        <v>9333</v>
      </c>
      <c r="DQ393" t="s">
        <v>202</v>
      </c>
      <c r="DR393" t="str">
        <f>HYPERLINK("https://nconnect.nicmar.ac.in/pdf/297_resume_1771843975.pdf/Y2FyZWVy","View Resume")</f>
        <v>0</v>
      </c>
      <c r="DS393" t="s">
        <v>4009</v>
      </c>
      <c r="DT393" t="s">
        <v>9334</v>
      </c>
      <c r="DU393" t="s">
        <v>507</v>
      </c>
      <c r="DV393" t="s">
        <v>1213</v>
      </c>
      <c r="DW393" t="s">
        <v>246</v>
      </c>
      <c r="DX393" t="s">
        <v>1812</v>
      </c>
      <c r="DY393" t="s">
        <v>209</v>
      </c>
      <c r="DZ393" t="s">
        <v>4014</v>
      </c>
      <c r="EA393" t="s">
        <v>9335</v>
      </c>
      <c r="EB393" t="s">
        <v>211</v>
      </c>
      <c r="EC393" t="s">
        <v>818</v>
      </c>
      <c r="ED393" t="s">
        <v>246</v>
      </c>
      <c r="EE393" t="s">
        <v>4747</v>
      </c>
      <c r="EF393" t="s">
        <v>505</v>
      </c>
      <c r="EG393" t="s">
        <v>9336</v>
      </c>
      <c r="EH393" t="s">
        <v>9337</v>
      </c>
      <c r="EI393" t="s">
        <v>9338</v>
      </c>
      <c r="EJ393" t="s">
        <v>3388</v>
      </c>
      <c r="EK393" t="s">
        <v>246</v>
      </c>
      <c r="EL393" t="s">
        <v>4688</v>
      </c>
      <c r="EM393" t="s">
        <v>4747</v>
      </c>
      <c r="EN393" t="s">
        <v>2926</v>
      </c>
      <c r="EO393" t="s">
        <v>8173</v>
      </c>
      <c r="EP393" t="s">
        <v>211</v>
      </c>
      <c r="EQ393" t="s">
        <v>818</v>
      </c>
      <c r="ER393" t="s">
        <v>246</v>
      </c>
      <c r="ES393" t="s">
        <v>6641</v>
      </c>
      <c r="ET393" t="s">
        <v>4688</v>
      </c>
      <c r="EU393" t="s">
        <v>821</v>
      </c>
      <c r="EV393" t="s">
        <v>9339</v>
      </c>
      <c r="EW393" t="s">
        <v>6242</v>
      </c>
      <c r="EX393" t="s">
        <v>818</v>
      </c>
      <c r="EY393" t="s">
        <v>207</v>
      </c>
      <c r="EZ393" t="s">
        <v>2693</v>
      </c>
      <c r="FA393" t="s">
        <v>2201</v>
      </c>
      <c r="FB393" t="s">
        <v>248</v>
      </c>
    </row>
    <row r="394" spans="1:158">
      <c r="A394" t="s">
        <v>1871</v>
      </c>
      <c r="B394" t="s">
        <v>507</v>
      </c>
      <c r="C394" t="s">
        <v>160</v>
      </c>
      <c r="D394" t="s">
        <v>1872</v>
      </c>
      <c r="E394" t="s">
        <v>9311</v>
      </c>
      <c r="F394" t="s">
        <v>9312</v>
      </c>
      <c r="G394">
        <v>7588858555</v>
      </c>
      <c r="H394" t="s">
        <v>164</v>
      </c>
      <c r="I394" t="s">
        <v>9313</v>
      </c>
      <c r="J394" t="s">
        <v>166</v>
      </c>
      <c r="K394" t="s">
        <v>4194</v>
      </c>
      <c r="L394" t="s">
        <v>9314</v>
      </c>
      <c r="M394" t="s">
        <v>9315</v>
      </c>
      <c r="N394" t="s">
        <v>170</v>
      </c>
      <c r="AI394" t="s">
        <v>9316</v>
      </c>
      <c r="AJ394" t="s">
        <v>9317</v>
      </c>
      <c r="AK394" t="s">
        <v>1906</v>
      </c>
      <c r="AL394">
        <v>68.93</v>
      </c>
      <c r="AN394">
        <v>2002</v>
      </c>
      <c r="AO394" t="s">
        <v>174</v>
      </c>
      <c r="AP394" t="s">
        <v>9318</v>
      </c>
      <c r="AQ394" t="s">
        <v>9319</v>
      </c>
      <c r="AR394" t="s">
        <v>9320</v>
      </c>
      <c r="AS394">
        <v>64.5</v>
      </c>
      <c r="AU394">
        <v>2004</v>
      </c>
      <c r="AV394" t="s">
        <v>170</v>
      </c>
      <c r="BC394" t="s">
        <v>174</v>
      </c>
      <c r="BD394" t="s">
        <v>552</v>
      </c>
      <c r="BE394" t="s">
        <v>9321</v>
      </c>
      <c r="BF394" t="s">
        <v>1779</v>
      </c>
      <c r="BG394">
        <v>63.68</v>
      </c>
      <c r="BI394">
        <v>2009</v>
      </c>
      <c r="BJ394">
        <v>8</v>
      </c>
      <c r="BL394">
        <v>2</v>
      </c>
      <c r="BN394" t="s">
        <v>174</v>
      </c>
      <c r="BO394" t="s">
        <v>9322</v>
      </c>
      <c r="BP394" t="s">
        <v>2586</v>
      </c>
      <c r="BQ394" t="s">
        <v>9323</v>
      </c>
      <c r="BR394">
        <v>69</v>
      </c>
      <c r="BS394">
        <v>6.88</v>
      </c>
      <c r="BT394">
        <v>2012</v>
      </c>
      <c r="BU394">
        <v>31</v>
      </c>
      <c r="BV394" t="s">
        <v>9324</v>
      </c>
      <c r="BW394">
        <v>35</v>
      </c>
      <c r="BY394" t="s">
        <v>170</v>
      </c>
      <c r="CF394" t="s">
        <v>174</v>
      </c>
      <c r="CG394" t="s">
        <v>8312</v>
      </c>
      <c r="CH394" t="s">
        <v>9325</v>
      </c>
      <c r="CI394" t="s">
        <v>193</v>
      </c>
      <c r="CJ394">
        <v>2022</v>
      </c>
      <c r="CL394" t="s">
        <v>170</v>
      </c>
      <c r="CN394" t="s">
        <v>174</v>
      </c>
      <c r="CO394" t="s">
        <v>9326</v>
      </c>
      <c r="CP394" t="s">
        <v>9327</v>
      </c>
      <c r="CQ394" t="s">
        <v>174</v>
      </c>
      <c r="CR394">
        <v>2</v>
      </c>
      <c r="CS394">
        <v>2</v>
      </c>
      <c r="CT394">
        <v>10</v>
      </c>
      <c r="CU394" t="s">
        <v>9328</v>
      </c>
      <c r="CV394" t="s">
        <v>170</v>
      </c>
      <c r="CZ394" t="s">
        <v>174</v>
      </c>
      <c r="DA394" t="s">
        <v>9329</v>
      </c>
      <c r="DB394" t="s">
        <v>9330</v>
      </c>
      <c r="DC394" t="s">
        <v>2123</v>
      </c>
      <c r="DD394" t="s">
        <v>174</v>
      </c>
      <c r="DE394" t="s">
        <v>9331</v>
      </c>
      <c r="DF394" t="s">
        <v>174</v>
      </c>
      <c r="DG394">
        <v>1</v>
      </c>
      <c r="DH394">
        <v>0</v>
      </c>
      <c r="DI394">
        <v>0</v>
      </c>
      <c r="DJ394">
        <v>0</v>
      </c>
      <c r="DK394">
        <v>0</v>
      </c>
      <c r="DL394" t="s">
        <v>174</v>
      </c>
      <c r="DM394" t="s">
        <v>9332</v>
      </c>
      <c r="DN394" t="s">
        <v>170</v>
      </c>
      <c r="DP394" t="s">
        <v>9333</v>
      </c>
      <c r="DQ394" t="s">
        <v>202</v>
      </c>
      <c r="DR394" t="str">
        <f>HYPERLINK("https://nconnect.nicmar.ac.in/pdf/297_resume_1771843975.pdf/Y2FyZWVy","View Resume")</f>
        <v>0</v>
      </c>
      <c r="DS394" t="s">
        <v>4009</v>
      </c>
      <c r="DT394" t="s">
        <v>9334</v>
      </c>
      <c r="DU394" t="s">
        <v>507</v>
      </c>
      <c r="DV394" t="s">
        <v>1213</v>
      </c>
      <c r="DW394" t="s">
        <v>246</v>
      </c>
      <c r="DX394" t="s">
        <v>1812</v>
      </c>
      <c r="DY394" t="s">
        <v>209</v>
      </c>
      <c r="DZ394" t="s">
        <v>4014</v>
      </c>
      <c r="EA394" t="s">
        <v>9335</v>
      </c>
      <c r="EB394" t="s">
        <v>211</v>
      </c>
      <c r="EC394" t="s">
        <v>818</v>
      </c>
      <c r="ED394" t="s">
        <v>246</v>
      </c>
      <c r="EE394" t="s">
        <v>4747</v>
      </c>
      <c r="EF394" t="s">
        <v>505</v>
      </c>
      <c r="EG394" t="s">
        <v>9336</v>
      </c>
      <c r="EH394" t="s">
        <v>9337</v>
      </c>
      <c r="EI394" t="s">
        <v>9338</v>
      </c>
      <c r="EJ394" t="s">
        <v>3388</v>
      </c>
      <c r="EK394" t="s">
        <v>246</v>
      </c>
      <c r="EL394" t="s">
        <v>4688</v>
      </c>
      <c r="EM394" t="s">
        <v>4747</v>
      </c>
      <c r="EN394" t="s">
        <v>2926</v>
      </c>
      <c r="EO394" t="s">
        <v>8173</v>
      </c>
      <c r="EP394" t="s">
        <v>211</v>
      </c>
      <c r="EQ394" t="s">
        <v>818</v>
      </c>
      <c r="ER394" t="s">
        <v>246</v>
      </c>
      <c r="ES394" t="s">
        <v>6641</v>
      </c>
      <c r="ET394" t="s">
        <v>4688</v>
      </c>
      <c r="EU394" t="s">
        <v>821</v>
      </c>
      <c r="EV394" t="s">
        <v>9339</v>
      </c>
      <c r="EW394" t="s">
        <v>6242</v>
      </c>
      <c r="EX394" t="s">
        <v>818</v>
      </c>
      <c r="EY394" t="s">
        <v>207</v>
      </c>
      <c r="EZ394" t="s">
        <v>2693</v>
      </c>
      <c r="FA394" t="s">
        <v>2201</v>
      </c>
      <c r="FB394" t="s">
        <v>248</v>
      </c>
    </row>
    <row r="395" spans="1:158">
      <c r="A395" t="s">
        <v>2493</v>
      </c>
      <c r="B395" t="s">
        <v>507</v>
      </c>
      <c r="C395" t="s">
        <v>160</v>
      </c>
      <c r="D395" t="s">
        <v>2494</v>
      </c>
      <c r="E395" t="s">
        <v>9311</v>
      </c>
      <c r="F395" t="s">
        <v>9312</v>
      </c>
      <c r="G395">
        <v>7588858555</v>
      </c>
      <c r="H395" t="s">
        <v>164</v>
      </c>
      <c r="I395" t="s">
        <v>9313</v>
      </c>
      <c r="J395" t="s">
        <v>166</v>
      </c>
      <c r="K395" t="s">
        <v>4194</v>
      </c>
      <c r="L395" t="s">
        <v>9314</v>
      </c>
      <c r="M395" t="s">
        <v>9315</v>
      </c>
      <c r="N395" t="s">
        <v>170</v>
      </c>
      <c r="AI395" t="s">
        <v>9316</v>
      </c>
      <c r="AJ395" t="s">
        <v>9317</v>
      </c>
      <c r="AK395" t="s">
        <v>1906</v>
      </c>
      <c r="AL395">
        <v>68.93</v>
      </c>
      <c r="AN395">
        <v>2002</v>
      </c>
      <c r="AO395" t="s">
        <v>174</v>
      </c>
      <c r="AP395" t="s">
        <v>9318</v>
      </c>
      <c r="AQ395" t="s">
        <v>9319</v>
      </c>
      <c r="AR395" t="s">
        <v>9320</v>
      </c>
      <c r="AS395">
        <v>64.5</v>
      </c>
      <c r="AU395">
        <v>2004</v>
      </c>
      <c r="AV395" t="s">
        <v>170</v>
      </c>
      <c r="BC395" t="s">
        <v>174</v>
      </c>
      <c r="BD395" t="s">
        <v>552</v>
      </c>
      <c r="BE395" t="s">
        <v>9321</v>
      </c>
      <c r="BF395" t="s">
        <v>1779</v>
      </c>
      <c r="BG395">
        <v>63.68</v>
      </c>
      <c r="BI395">
        <v>2009</v>
      </c>
      <c r="BJ395">
        <v>8</v>
      </c>
      <c r="BL395">
        <v>2</v>
      </c>
      <c r="BN395" t="s">
        <v>174</v>
      </c>
      <c r="BO395" t="s">
        <v>9322</v>
      </c>
      <c r="BP395" t="s">
        <v>2586</v>
      </c>
      <c r="BQ395" t="s">
        <v>9323</v>
      </c>
      <c r="BR395">
        <v>69</v>
      </c>
      <c r="BS395">
        <v>6.88</v>
      </c>
      <c r="BT395">
        <v>2012</v>
      </c>
      <c r="BU395">
        <v>31</v>
      </c>
      <c r="BV395" t="s">
        <v>9324</v>
      </c>
      <c r="BW395">
        <v>35</v>
      </c>
      <c r="BY395" t="s">
        <v>170</v>
      </c>
      <c r="CF395" t="s">
        <v>174</v>
      </c>
      <c r="CG395" t="s">
        <v>8312</v>
      </c>
      <c r="CH395" t="s">
        <v>9325</v>
      </c>
      <c r="CI395" t="s">
        <v>193</v>
      </c>
      <c r="CJ395">
        <v>2022</v>
      </c>
      <c r="CL395" t="s">
        <v>170</v>
      </c>
      <c r="CN395" t="s">
        <v>174</v>
      </c>
      <c r="CO395" t="s">
        <v>9326</v>
      </c>
      <c r="CP395" t="s">
        <v>9327</v>
      </c>
      <c r="CQ395" t="s">
        <v>174</v>
      </c>
      <c r="CR395">
        <v>2</v>
      </c>
      <c r="CS395">
        <v>2</v>
      </c>
      <c r="CT395">
        <v>10</v>
      </c>
      <c r="CU395" t="s">
        <v>9328</v>
      </c>
      <c r="CV395" t="s">
        <v>170</v>
      </c>
      <c r="CZ395" t="s">
        <v>174</v>
      </c>
      <c r="DA395" t="s">
        <v>9329</v>
      </c>
      <c r="DB395" t="s">
        <v>9330</v>
      </c>
      <c r="DC395" t="s">
        <v>2123</v>
      </c>
      <c r="DD395" t="s">
        <v>174</v>
      </c>
      <c r="DE395" t="s">
        <v>9331</v>
      </c>
      <c r="DF395" t="s">
        <v>174</v>
      </c>
      <c r="DG395">
        <v>1</v>
      </c>
      <c r="DH395">
        <v>0</v>
      </c>
      <c r="DI395">
        <v>0</v>
      </c>
      <c r="DJ395">
        <v>0</v>
      </c>
      <c r="DK395">
        <v>0</v>
      </c>
      <c r="DL395" t="s">
        <v>174</v>
      </c>
      <c r="DM395" t="s">
        <v>9332</v>
      </c>
      <c r="DN395" t="s">
        <v>170</v>
      </c>
      <c r="DP395" t="s">
        <v>9340</v>
      </c>
      <c r="DQ395" t="s">
        <v>202</v>
      </c>
      <c r="DR395" t="str">
        <f>HYPERLINK("https://nconnect.nicmar.ac.in/pdf/297_resume_1771843975.pdf/Y2FyZWVy","View Resume")</f>
        <v>0</v>
      </c>
      <c r="DS395" t="s">
        <v>4009</v>
      </c>
      <c r="DT395" t="s">
        <v>9334</v>
      </c>
      <c r="DU395" t="s">
        <v>507</v>
      </c>
      <c r="DV395" t="s">
        <v>1213</v>
      </c>
      <c r="DW395" t="s">
        <v>246</v>
      </c>
      <c r="DX395" t="s">
        <v>1812</v>
      </c>
      <c r="DY395" t="s">
        <v>209</v>
      </c>
      <c r="DZ395" t="s">
        <v>4014</v>
      </c>
      <c r="EA395" t="s">
        <v>9335</v>
      </c>
      <c r="EB395" t="s">
        <v>211</v>
      </c>
      <c r="EC395" t="s">
        <v>818</v>
      </c>
      <c r="ED395" t="s">
        <v>246</v>
      </c>
      <c r="EE395" t="s">
        <v>4747</v>
      </c>
      <c r="EF395" t="s">
        <v>505</v>
      </c>
      <c r="EG395" t="s">
        <v>9336</v>
      </c>
      <c r="EH395" t="s">
        <v>9337</v>
      </c>
      <c r="EI395" t="s">
        <v>9338</v>
      </c>
      <c r="EJ395" t="s">
        <v>3388</v>
      </c>
      <c r="EK395" t="s">
        <v>246</v>
      </c>
      <c r="EL395" t="s">
        <v>4688</v>
      </c>
      <c r="EM395" t="s">
        <v>4747</v>
      </c>
      <c r="EN395" t="s">
        <v>2926</v>
      </c>
      <c r="EO395" t="s">
        <v>8173</v>
      </c>
      <c r="EP395" t="s">
        <v>211</v>
      </c>
      <c r="EQ395" t="s">
        <v>818</v>
      </c>
      <c r="ER395" t="s">
        <v>246</v>
      </c>
      <c r="ES395" t="s">
        <v>6641</v>
      </c>
      <c r="ET395" t="s">
        <v>4688</v>
      </c>
      <c r="EU395" t="s">
        <v>821</v>
      </c>
      <c r="EV395" t="s">
        <v>9339</v>
      </c>
      <c r="EW395" t="s">
        <v>6242</v>
      </c>
      <c r="EX395" t="s">
        <v>818</v>
      </c>
      <c r="EY395" t="s">
        <v>207</v>
      </c>
      <c r="EZ395" t="s">
        <v>2693</v>
      </c>
      <c r="FA395" t="s">
        <v>2201</v>
      </c>
      <c r="FB395" t="s">
        <v>248</v>
      </c>
    </row>
    <row r="396" spans="1:158">
      <c r="A396" t="s">
        <v>3914</v>
      </c>
      <c r="B396" t="s">
        <v>536</v>
      </c>
      <c r="C396" t="s">
        <v>1137</v>
      </c>
      <c r="D396" t="s">
        <v>3915</v>
      </c>
      <c r="E396" t="s">
        <v>9311</v>
      </c>
      <c r="F396" t="s">
        <v>9312</v>
      </c>
      <c r="G396">
        <v>7588858555</v>
      </c>
      <c r="H396" t="s">
        <v>164</v>
      </c>
      <c r="I396" t="s">
        <v>9313</v>
      </c>
      <c r="J396" t="s">
        <v>166</v>
      </c>
      <c r="K396" t="s">
        <v>4194</v>
      </c>
      <c r="L396" t="s">
        <v>9314</v>
      </c>
      <c r="M396" t="s">
        <v>9315</v>
      </c>
      <c r="N396" t="s">
        <v>170</v>
      </c>
      <c r="AI396" t="s">
        <v>9316</v>
      </c>
      <c r="AJ396" t="s">
        <v>9317</v>
      </c>
      <c r="AK396" t="s">
        <v>1906</v>
      </c>
      <c r="AL396">
        <v>68.93</v>
      </c>
      <c r="AN396">
        <v>2002</v>
      </c>
      <c r="AO396" t="s">
        <v>174</v>
      </c>
      <c r="AP396" t="s">
        <v>9318</v>
      </c>
      <c r="AQ396" t="s">
        <v>9319</v>
      </c>
      <c r="AR396" t="s">
        <v>9320</v>
      </c>
      <c r="AS396">
        <v>64.5</v>
      </c>
      <c r="AU396">
        <v>2004</v>
      </c>
      <c r="AV396" t="s">
        <v>170</v>
      </c>
      <c r="BC396" t="s">
        <v>174</v>
      </c>
      <c r="BD396" t="s">
        <v>552</v>
      </c>
      <c r="BE396" t="s">
        <v>9321</v>
      </c>
      <c r="BF396" t="s">
        <v>1779</v>
      </c>
      <c r="BG396">
        <v>63.68</v>
      </c>
      <c r="BI396">
        <v>2009</v>
      </c>
      <c r="BJ396">
        <v>8</v>
      </c>
      <c r="BL396">
        <v>2</v>
      </c>
      <c r="BN396" t="s">
        <v>174</v>
      </c>
      <c r="BO396" t="s">
        <v>9322</v>
      </c>
      <c r="BP396" t="s">
        <v>2586</v>
      </c>
      <c r="BQ396" t="s">
        <v>9323</v>
      </c>
      <c r="BR396">
        <v>69</v>
      </c>
      <c r="BS396">
        <v>6.88</v>
      </c>
      <c r="BT396">
        <v>2012</v>
      </c>
      <c r="BU396">
        <v>31</v>
      </c>
      <c r="BV396" t="s">
        <v>9324</v>
      </c>
      <c r="BW396">
        <v>35</v>
      </c>
      <c r="BY396" t="s">
        <v>170</v>
      </c>
      <c r="CF396" t="s">
        <v>174</v>
      </c>
      <c r="CG396" t="s">
        <v>8312</v>
      </c>
      <c r="CH396" t="s">
        <v>9325</v>
      </c>
      <c r="CI396" t="s">
        <v>193</v>
      </c>
      <c r="CJ396">
        <v>2022</v>
      </c>
      <c r="CL396" t="s">
        <v>170</v>
      </c>
      <c r="CN396" t="s">
        <v>174</v>
      </c>
      <c r="CO396" t="s">
        <v>9326</v>
      </c>
      <c r="CP396" t="s">
        <v>9327</v>
      </c>
      <c r="CQ396" t="s">
        <v>174</v>
      </c>
      <c r="CR396">
        <v>2</v>
      </c>
      <c r="CS396">
        <v>2</v>
      </c>
      <c r="CT396">
        <v>10</v>
      </c>
      <c r="CU396" t="s">
        <v>9328</v>
      </c>
      <c r="CV396" t="s">
        <v>170</v>
      </c>
      <c r="CZ396" t="s">
        <v>174</v>
      </c>
      <c r="DA396" t="s">
        <v>9329</v>
      </c>
      <c r="DB396" t="s">
        <v>9330</v>
      </c>
      <c r="DC396" t="s">
        <v>2123</v>
      </c>
      <c r="DD396" t="s">
        <v>174</v>
      </c>
      <c r="DE396" t="s">
        <v>9331</v>
      </c>
      <c r="DF396" t="s">
        <v>174</v>
      </c>
      <c r="DG396">
        <v>1</v>
      </c>
      <c r="DH396">
        <v>0</v>
      </c>
      <c r="DI396">
        <v>0</v>
      </c>
      <c r="DJ396">
        <v>0</v>
      </c>
      <c r="DK396">
        <v>0</v>
      </c>
      <c r="DL396" t="s">
        <v>174</v>
      </c>
      <c r="DM396" t="s">
        <v>9332</v>
      </c>
      <c r="DN396" t="s">
        <v>170</v>
      </c>
      <c r="DP396" t="s">
        <v>9341</v>
      </c>
      <c r="DQ396" t="s">
        <v>202</v>
      </c>
      <c r="DR396" t="str">
        <f>HYPERLINK("https://nconnect.nicmar.ac.in/pdf/297_resume_1771843975.pdf/Y2FyZWVy","View Resume")</f>
        <v>0</v>
      </c>
      <c r="DS396" t="s">
        <v>4009</v>
      </c>
      <c r="DT396" t="s">
        <v>9334</v>
      </c>
      <c r="DU396" t="s">
        <v>507</v>
      </c>
      <c r="DV396" t="s">
        <v>1213</v>
      </c>
      <c r="DW396" t="s">
        <v>246</v>
      </c>
      <c r="DX396" t="s">
        <v>1812</v>
      </c>
      <c r="DY396" t="s">
        <v>209</v>
      </c>
      <c r="DZ396" t="s">
        <v>4014</v>
      </c>
      <c r="EA396" t="s">
        <v>9335</v>
      </c>
      <c r="EB396" t="s">
        <v>211</v>
      </c>
      <c r="EC396" t="s">
        <v>818</v>
      </c>
      <c r="ED396" t="s">
        <v>246</v>
      </c>
      <c r="EE396" t="s">
        <v>4747</v>
      </c>
      <c r="EF396" t="s">
        <v>505</v>
      </c>
      <c r="EG396" t="s">
        <v>9336</v>
      </c>
      <c r="EH396" t="s">
        <v>9337</v>
      </c>
      <c r="EI396" t="s">
        <v>9338</v>
      </c>
      <c r="EJ396" t="s">
        <v>3388</v>
      </c>
      <c r="EK396" t="s">
        <v>246</v>
      </c>
      <c r="EL396" t="s">
        <v>4688</v>
      </c>
      <c r="EM396" t="s">
        <v>4747</v>
      </c>
      <c r="EN396" t="s">
        <v>2926</v>
      </c>
      <c r="EO396" t="s">
        <v>8173</v>
      </c>
      <c r="EP396" t="s">
        <v>211</v>
      </c>
      <c r="EQ396" t="s">
        <v>818</v>
      </c>
      <c r="ER396" t="s">
        <v>246</v>
      </c>
      <c r="ES396" t="s">
        <v>6641</v>
      </c>
      <c r="ET396" t="s">
        <v>4688</v>
      </c>
      <c r="EU396" t="s">
        <v>821</v>
      </c>
      <c r="EV396" t="s">
        <v>9339</v>
      </c>
      <c r="EW396" t="s">
        <v>6242</v>
      </c>
      <c r="EX396" t="s">
        <v>818</v>
      </c>
      <c r="EY396" t="s">
        <v>207</v>
      </c>
      <c r="EZ396" t="s">
        <v>2693</v>
      </c>
      <c r="FA396" t="s">
        <v>2201</v>
      </c>
      <c r="FB396" t="s">
        <v>248</v>
      </c>
    </row>
    <row r="397" spans="1:158">
      <c r="A397" t="s">
        <v>586</v>
      </c>
      <c r="B397" t="s">
        <v>159</v>
      </c>
      <c r="C397" t="s">
        <v>267</v>
      </c>
      <c r="D397" t="s">
        <v>357</v>
      </c>
      <c r="E397" t="s">
        <v>9342</v>
      </c>
      <c r="F397" t="s">
        <v>9343</v>
      </c>
      <c r="G397">
        <v>9175854174</v>
      </c>
      <c r="H397" t="s">
        <v>164</v>
      </c>
      <c r="I397" t="s">
        <v>9344</v>
      </c>
      <c r="J397" t="s">
        <v>166</v>
      </c>
      <c r="K397" t="s">
        <v>831</v>
      </c>
      <c r="L397" t="s">
        <v>9345</v>
      </c>
      <c r="M397" t="s">
        <v>9346</v>
      </c>
      <c r="N397" t="s">
        <v>170</v>
      </c>
      <c r="AI397" t="s">
        <v>9347</v>
      </c>
      <c r="AJ397" t="s">
        <v>9348</v>
      </c>
      <c r="AK397" t="s">
        <v>6331</v>
      </c>
      <c r="AL397">
        <v>63</v>
      </c>
      <c r="AN397">
        <v>1989</v>
      </c>
      <c r="AO397" t="s">
        <v>174</v>
      </c>
      <c r="AP397" t="s">
        <v>9349</v>
      </c>
      <c r="AQ397" t="s">
        <v>9348</v>
      </c>
      <c r="AR397" t="s">
        <v>9350</v>
      </c>
      <c r="AS397">
        <v>62</v>
      </c>
      <c r="AU397">
        <v>1991</v>
      </c>
      <c r="AV397" t="s">
        <v>174</v>
      </c>
      <c r="AW397" t="s">
        <v>9351</v>
      </c>
      <c r="AX397" t="s">
        <v>5504</v>
      </c>
      <c r="AY397" t="s">
        <v>9352</v>
      </c>
      <c r="AZ397">
        <v>67</v>
      </c>
      <c r="BB397">
        <v>1999</v>
      </c>
      <c r="BC397" t="s">
        <v>174</v>
      </c>
      <c r="BD397" t="s">
        <v>9353</v>
      </c>
      <c r="BE397" t="s">
        <v>9349</v>
      </c>
      <c r="BF397" t="s">
        <v>9354</v>
      </c>
      <c r="BG397">
        <v>52</v>
      </c>
      <c r="BI397">
        <v>1994</v>
      </c>
      <c r="BJ397">
        <v>19</v>
      </c>
      <c r="BK397" t="s">
        <v>9355</v>
      </c>
      <c r="BL397">
        <v>17</v>
      </c>
      <c r="BN397" t="s">
        <v>174</v>
      </c>
      <c r="BO397" t="s">
        <v>9353</v>
      </c>
      <c r="BP397" t="s">
        <v>9356</v>
      </c>
      <c r="BQ397" t="s">
        <v>1703</v>
      </c>
      <c r="BR397">
        <v>64</v>
      </c>
      <c r="BT397">
        <v>1996</v>
      </c>
      <c r="BU397">
        <v>31</v>
      </c>
      <c r="BV397" t="s">
        <v>3021</v>
      </c>
      <c r="BW397">
        <v>17</v>
      </c>
      <c r="BY397" t="s">
        <v>174</v>
      </c>
      <c r="BZ397" t="s">
        <v>185</v>
      </c>
      <c r="CA397" t="s">
        <v>9357</v>
      </c>
      <c r="CB397" t="s">
        <v>9358</v>
      </c>
      <c r="CC397">
        <v>63</v>
      </c>
      <c r="CE397">
        <v>2008</v>
      </c>
      <c r="CF397" t="s">
        <v>174</v>
      </c>
      <c r="CG397" t="s">
        <v>9359</v>
      </c>
      <c r="CH397" t="s">
        <v>9353</v>
      </c>
      <c r="CI397" t="s">
        <v>193</v>
      </c>
      <c r="CJ397">
        <v>2017</v>
      </c>
      <c r="CL397" t="s">
        <v>174</v>
      </c>
      <c r="CM397" t="s">
        <v>9360</v>
      </c>
      <c r="CN397" t="s">
        <v>174</v>
      </c>
      <c r="CO397" t="s">
        <v>9361</v>
      </c>
      <c r="CP397" t="s">
        <v>9362</v>
      </c>
      <c r="CQ397" t="s">
        <v>170</v>
      </c>
      <c r="CV397" t="s">
        <v>170</v>
      </c>
      <c r="CZ397" t="s">
        <v>170</v>
      </c>
      <c r="DB397" t="s">
        <v>9363</v>
      </c>
      <c r="DC397" t="s">
        <v>2123</v>
      </c>
      <c r="DD397" t="s">
        <v>174</v>
      </c>
      <c r="DE397" t="s">
        <v>9364</v>
      </c>
      <c r="DF397" t="s">
        <v>170</v>
      </c>
      <c r="DL397" t="s">
        <v>174</v>
      </c>
      <c r="DM397" t="s">
        <v>9365</v>
      </c>
      <c r="DN397" t="s">
        <v>170</v>
      </c>
      <c r="DP397" t="s">
        <v>9366</v>
      </c>
      <c r="DQ397" t="s">
        <v>202</v>
      </c>
      <c r="DR397" t="str">
        <f>HYPERLINK("https://nconnect.nicmar.ac.in/pdf/562_resume_1771847571.pdf/Y2FyZWVy","View Resume")</f>
        <v>0</v>
      </c>
      <c r="DS397" t="s">
        <v>248</v>
      </c>
      <c r="DT397" t="s">
        <v>9367</v>
      </c>
      <c r="DU397" t="s">
        <v>5427</v>
      </c>
      <c r="DV397" t="s">
        <v>9368</v>
      </c>
      <c r="DW397" t="s">
        <v>246</v>
      </c>
      <c r="DX397" t="s">
        <v>3625</v>
      </c>
      <c r="DY397" t="s">
        <v>209</v>
      </c>
      <c r="DZ397" t="s">
        <v>248</v>
      </c>
    </row>
    <row r="398" spans="1:158">
      <c r="A398" t="s">
        <v>210</v>
      </c>
      <c r="B398" t="s">
        <v>211</v>
      </c>
      <c r="C398" t="s">
        <v>212</v>
      </c>
      <c r="D398" t="s">
        <v>213</v>
      </c>
      <c r="E398" t="s">
        <v>9369</v>
      </c>
      <c r="F398" t="s">
        <v>9370</v>
      </c>
      <c r="G398">
        <v>9099311592</v>
      </c>
      <c r="H398" t="s">
        <v>164</v>
      </c>
      <c r="I398" t="s">
        <v>9371</v>
      </c>
      <c r="J398" t="s">
        <v>166</v>
      </c>
      <c r="K398" t="s">
        <v>9372</v>
      </c>
      <c r="L398" t="s">
        <v>9373</v>
      </c>
      <c r="M398" t="s">
        <v>9374</v>
      </c>
      <c r="N398" t="s">
        <v>170</v>
      </c>
      <c r="AI398" t="s">
        <v>9375</v>
      </c>
      <c r="AJ398" t="s">
        <v>9376</v>
      </c>
      <c r="AK398" t="s">
        <v>9377</v>
      </c>
      <c r="AL398">
        <v>78.92</v>
      </c>
      <c r="AN398">
        <v>2007</v>
      </c>
      <c r="AO398" t="s">
        <v>174</v>
      </c>
      <c r="AP398" t="s">
        <v>9375</v>
      </c>
      <c r="AQ398" t="s">
        <v>9378</v>
      </c>
      <c r="AR398" t="s">
        <v>9379</v>
      </c>
      <c r="AS398">
        <v>46</v>
      </c>
      <c r="AU398">
        <v>2009</v>
      </c>
      <c r="AV398" t="s">
        <v>170</v>
      </c>
      <c r="BC398" t="s">
        <v>174</v>
      </c>
      <c r="BD398" t="s">
        <v>9380</v>
      </c>
      <c r="BE398" t="s">
        <v>9381</v>
      </c>
      <c r="BF398" t="s">
        <v>9382</v>
      </c>
      <c r="BG398">
        <v>63.1</v>
      </c>
      <c r="BH398">
        <v>6.81</v>
      </c>
      <c r="BI398">
        <v>2013</v>
      </c>
      <c r="BJ398">
        <v>2</v>
      </c>
      <c r="BL398">
        <v>9</v>
      </c>
      <c r="BN398" t="s">
        <v>174</v>
      </c>
      <c r="BO398" t="s">
        <v>9383</v>
      </c>
      <c r="BP398" t="s">
        <v>9384</v>
      </c>
      <c r="BQ398" t="s">
        <v>9385</v>
      </c>
      <c r="BR398">
        <v>80</v>
      </c>
      <c r="BS398">
        <v>8</v>
      </c>
      <c r="BT398">
        <v>2016</v>
      </c>
      <c r="BU398">
        <v>14</v>
      </c>
      <c r="BW398">
        <v>47</v>
      </c>
      <c r="BY398" t="s">
        <v>170</v>
      </c>
      <c r="BZ398" t="s">
        <v>9386</v>
      </c>
      <c r="CA398" t="s">
        <v>9386</v>
      </c>
      <c r="CB398" t="s">
        <v>229</v>
      </c>
      <c r="CC398" t="s">
        <v>4998</v>
      </c>
      <c r="CD398" t="s">
        <v>4998</v>
      </c>
      <c r="CE398">
        <v>2024</v>
      </c>
      <c r="CF398" t="s">
        <v>174</v>
      </c>
      <c r="CG398" t="s">
        <v>9387</v>
      </c>
      <c r="CH398" t="s">
        <v>9386</v>
      </c>
      <c r="CI398" t="s">
        <v>193</v>
      </c>
      <c r="CJ398">
        <v>2024</v>
      </c>
      <c r="CL398" t="s">
        <v>174</v>
      </c>
      <c r="CM398" t="s">
        <v>9388</v>
      </c>
      <c r="CN398" t="s">
        <v>174</v>
      </c>
      <c r="CO398" t="s">
        <v>9389</v>
      </c>
      <c r="CP398" t="s">
        <v>9390</v>
      </c>
      <c r="CQ398" t="s">
        <v>174</v>
      </c>
      <c r="CR398">
        <v>2</v>
      </c>
      <c r="CS398">
        <v>5</v>
      </c>
      <c r="CT398">
        <v>3</v>
      </c>
      <c r="CU398" t="s">
        <v>9391</v>
      </c>
      <c r="CV398" t="s">
        <v>174</v>
      </c>
      <c r="CW398" t="s">
        <v>9392</v>
      </c>
      <c r="CX398" t="s">
        <v>193</v>
      </c>
      <c r="CY398">
        <v>2024</v>
      </c>
      <c r="CZ398" t="s">
        <v>170</v>
      </c>
      <c r="DB398" t="s">
        <v>9393</v>
      </c>
      <c r="DC398" t="s">
        <v>9394</v>
      </c>
      <c r="DD398" t="s">
        <v>174</v>
      </c>
      <c r="DE398" t="s">
        <v>9395</v>
      </c>
      <c r="DF398" t="s">
        <v>174</v>
      </c>
      <c r="DG398">
        <v>6</v>
      </c>
      <c r="DH398">
        <v>1</v>
      </c>
      <c r="DI398" t="s">
        <v>8980</v>
      </c>
      <c r="DJ398">
        <v>13</v>
      </c>
      <c r="DK398">
        <v>9</v>
      </c>
      <c r="DL398" t="s">
        <v>174</v>
      </c>
      <c r="DM398" t="s">
        <v>9389</v>
      </c>
      <c r="DN398" t="s">
        <v>170</v>
      </c>
      <c r="DP398" t="s">
        <v>9396</v>
      </c>
      <c r="DQ398" t="s">
        <v>202</v>
      </c>
      <c r="DR398" t="str">
        <f>HYPERLINK("https://nconnect.nicmar.ac.in/pdf/566_resume_1771848968.pdf/Y2FyZWVy","View Resume")</f>
        <v>0</v>
      </c>
      <c r="DS398" t="s">
        <v>4596</v>
      </c>
      <c r="DT398" t="s">
        <v>9397</v>
      </c>
      <c r="DU398" t="s">
        <v>9398</v>
      </c>
      <c r="DV398" t="s">
        <v>9399</v>
      </c>
      <c r="DW398" t="s">
        <v>207</v>
      </c>
      <c r="DX398" t="s">
        <v>251</v>
      </c>
      <c r="DY398" t="s">
        <v>209</v>
      </c>
      <c r="DZ398" t="s">
        <v>9400</v>
      </c>
      <c r="EA398" t="s">
        <v>9386</v>
      </c>
      <c r="EB398" t="s">
        <v>255</v>
      </c>
      <c r="EC398" t="s">
        <v>9399</v>
      </c>
      <c r="ED398" t="s">
        <v>246</v>
      </c>
      <c r="EE398" t="s">
        <v>578</v>
      </c>
      <c r="EF398" t="s">
        <v>251</v>
      </c>
      <c r="EG398" t="s">
        <v>9401</v>
      </c>
    </row>
    <row r="399" spans="1:158">
      <c r="A399" t="s">
        <v>356</v>
      </c>
      <c r="B399" t="s">
        <v>211</v>
      </c>
      <c r="C399" t="s">
        <v>267</v>
      </c>
      <c r="D399" t="s">
        <v>357</v>
      </c>
      <c r="E399" t="s">
        <v>9402</v>
      </c>
      <c r="F399" t="s">
        <v>9403</v>
      </c>
      <c r="G399">
        <v>8092183485</v>
      </c>
      <c r="H399" t="s">
        <v>164</v>
      </c>
      <c r="I399" t="s">
        <v>9404</v>
      </c>
      <c r="J399" t="s">
        <v>217</v>
      </c>
      <c r="K399" t="s">
        <v>9405</v>
      </c>
      <c r="L399" t="s">
        <v>9406</v>
      </c>
      <c r="M399" t="s">
        <v>9407</v>
      </c>
      <c r="N399" t="s">
        <v>170</v>
      </c>
      <c r="AI399" t="s">
        <v>9408</v>
      </c>
      <c r="AJ399" t="s">
        <v>9409</v>
      </c>
      <c r="AK399" t="s">
        <v>9410</v>
      </c>
      <c r="AL399">
        <v>77.2</v>
      </c>
      <c r="AN399">
        <v>2011</v>
      </c>
      <c r="AO399" t="s">
        <v>174</v>
      </c>
      <c r="AP399" t="s">
        <v>9408</v>
      </c>
      <c r="AQ399" t="s">
        <v>9409</v>
      </c>
      <c r="AR399" t="s">
        <v>9411</v>
      </c>
      <c r="AS399">
        <v>72.6</v>
      </c>
      <c r="AU399">
        <v>2013</v>
      </c>
      <c r="AV399" t="s">
        <v>170</v>
      </c>
      <c r="BC399" t="s">
        <v>174</v>
      </c>
      <c r="BD399" t="s">
        <v>9412</v>
      </c>
      <c r="BE399" t="s">
        <v>9413</v>
      </c>
      <c r="BF399" t="s">
        <v>1336</v>
      </c>
      <c r="BG399">
        <v>83.6</v>
      </c>
      <c r="BH399">
        <v>8.86</v>
      </c>
      <c r="BI399">
        <v>2018</v>
      </c>
      <c r="BJ399">
        <v>19</v>
      </c>
      <c r="BK399" t="s">
        <v>3767</v>
      </c>
      <c r="BL399">
        <v>52</v>
      </c>
      <c r="BN399" t="s">
        <v>174</v>
      </c>
      <c r="BO399" t="s">
        <v>9412</v>
      </c>
      <c r="BP399" t="s">
        <v>9413</v>
      </c>
      <c r="BQ399" t="s">
        <v>2570</v>
      </c>
      <c r="BR399">
        <v>84.9</v>
      </c>
      <c r="BS399">
        <v>8.99</v>
      </c>
      <c r="BT399">
        <v>2020</v>
      </c>
      <c r="BU399">
        <v>31</v>
      </c>
      <c r="BV399" t="s">
        <v>9414</v>
      </c>
      <c r="BW399">
        <v>53</v>
      </c>
      <c r="BX399" t="s">
        <v>2570</v>
      </c>
      <c r="BY399" t="s">
        <v>170</v>
      </c>
      <c r="CF399" t="s">
        <v>174</v>
      </c>
      <c r="CG399" t="s">
        <v>9415</v>
      </c>
      <c r="CH399" t="s">
        <v>9416</v>
      </c>
      <c r="CI399" t="s">
        <v>373</v>
      </c>
      <c r="CK399" t="s">
        <v>174</v>
      </c>
      <c r="CL399" t="s">
        <v>174</v>
      </c>
      <c r="CM399" t="s">
        <v>9417</v>
      </c>
      <c r="CN399" t="s">
        <v>174</v>
      </c>
      <c r="CO399" t="s">
        <v>9418</v>
      </c>
      <c r="CP399" t="s">
        <v>9419</v>
      </c>
      <c r="CQ399" t="s">
        <v>174</v>
      </c>
      <c r="CR399" t="s">
        <v>9420</v>
      </c>
      <c r="CS399" t="s">
        <v>9421</v>
      </c>
      <c r="CT399" t="s">
        <v>678</v>
      </c>
      <c r="CU399" t="s">
        <v>9422</v>
      </c>
      <c r="CV399" t="s">
        <v>170</v>
      </c>
      <c r="CZ399" t="s">
        <v>170</v>
      </c>
      <c r="DB399" t="s">
        <v>378</v>
      </c>
      <c r="DC399" t="s">
        <v>326</v>
      </c>
      <c r="DD399" t="s">
        <v>170</v>
      </c>
      <c r="DF399" t="s">
        <v>170</v>
      </c>
      <c r="DL399" t="s">
        <v>174</v>
      </c>
      <c r="DM399" t="s">
        <v>9423</v>
      </c>
      <c r="DN399" t="s">
        <v>170</v>
      </c>
      <c r="DP399" t="s">
        <v>9424</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9402</v>
      </c>
      <c r="F400" t="s">
        <v>9403</v>
      </c>
      <c r="G400">
        <v>8092183485</v>
      </c>
      <c r="H400" t="s">
        <v>164</v>
      </c>
      <c r="I400" t="s">
        <v>9404</v>
      </c>
      <c r="J400" t="s">
        <v>217</v>
      </c>
      <c r="K400" t="s">
        <v>9405</v>
      </c>
      <c r="L400" t="s">
        <v>9406</v>
      </c>
      <c r="M400" t="s">
        <v>9407</v>
      </c>
      <c r="N400" t="s">
        <v>170</v>
      </c>
      <c r="AI400" t="s">
        <v>9408</v>
      </c>
      <c r="AJ400" t="s">
        <v>9409</v>
      </c>
      <c r="AK400" t="s">
        <v>9410</v>
      </c>
      <c r="AL400">
        <v>77.2</v>
      </c>
      <c r="AN400">
        <v>2011</v>
      </c>
      <c r="AO400" t="s">
        <v>174</v>
      </c>
      <c r="AP400" t="s">
        <v>9408</v>
      </c>
      <c r="AQ400" t="s">
        <v>9409</v>
      </c>
      <c r="AR400" t="s">
        <v>9411</v>
      </c>
      <c r="AS400">
        <v>72.6</v>
      </c>
      <c r="AU400">
        <v>2013</v>
      </c>
      <c r="AV400" t="s">
        <v>170</v>
      </c>
      <c r="BC400" t="s">
        <v>174</v>
      </c>
      <c r="BD400" t="s">
        <v>9412</v>
      </c>
      <c r="BE400" t="s">
        <v>9413</v>
      </c>
      <c r="BF400" t="s">
        <v>1336</v>
      </c>
      <c r="BG400">
        <v>83.6</v>
      </c>
      <c r="BH400">
        <v>8.86</v>
      </c>
      <c r="BI400">
        <v>2018</v>
      </c>
      <c r="BJ400">
        <v>19</v>
      </c>
      <c r="BK400" t="s">
        <v>3767</v>
      </c>
      <c r="BL400">
        <v>52</v>
      </c>
      <c r="BN400" t="s">
        <v>174</v>
      </c>
      <c r="BO400" t="s">
        <v>9412</v>
      </c>
      <c r="BP400" t="s">
        <v>9413</v>
      </c>
      <c r="BQ400" t="s">
        <v>2570</v>
      </c>
      <c r="BR400">
        <v>84.9</v>
      </c>
      <c r="BS400">
        <v>8.99</v>
      </c>
      <c r="BT400">
        <v>2020</v>
      </c>
      <c r="BU400">
        <v>31</v>
      </c>
      <c r="BV400" t="s">
        <v>9414</v>
      </c>
      <c r="BW400">
        <v>53</v>
      </c>
      <c r="BX400" t="s">
        <v>2570</v>
      </c>
      <c r="BY400" t="s">
        <v>170</v>
      </c>
      <c r="CF400" t="s">
        <v>174</v>
      </c>
      <c r="CG400" t="s">
        <v>9415</v>
      </c>
      <c r="CH400" t="s">
        <v>9416</v>
      </c>
      <c r="CI400" t="s">
        <v>373</v>
      </c>
      <c r="CK400" t="s">
        <v>174</v>
      </c>
      <c r="CL400" t="s">
        <v>174</v>
      </c>
      <c r="CM400" t="s">
        <v>9417</v>
      </c>
      <c r="CN400" t="s">
        <v>174</v>
      </c>
      <c r="CO400" t="s">
        <v>9418</v>
      </c>
      <c r="CP400" t="s">
        <v>9419</v>
      </c>
      <c r="CQ400" t="s">
        <v>174</v>
      </c>
      <c r="CR400" t="s">
        <v>9420</v>
      </c>
      <c r="CS400" t="s">
        <v>9421</v>
      </c>
      <c r="CT400" t="s">
        <v>678</v>
      </c>
      <c r="CU400" t="s">
        <v>9422</v>
      </c>
      <c r="CV400" t="s">
        <v>170</v>
      </c>
      <c r="CZ400" t="s">
        <v>170</v>
      </c>
      <c r="DB400" t="s">
        <v>378</v>
      </c>
      <c r="DC400" t="s">
        <v>326</v>
      </c>
      <c r="DD400" t="s">
        <v>170</v>
      </c>
      <c r="DF400" t="s">
        <v>170</v>
      </c>
      <c r="DL400" t="s">
        <v>174</v>
      </c>
      <c r="DM400" t="s">
        <v>9423</v>
      </c>
      <c r="DN400" t="s">
        <v>170</v>
      </c>
      <c r="DP400" t="s">
        <v>9425</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9402</v>
      </c>
      <c r="F401" t="s">
        <v>9403</v>
      </c>
      <c r="G401">
        <v>8092183485</v>
      </c>
      <c r="H401" t="s">
        <v>164</v>
      </c>
      <c r="I401" t="s">
        <v>9404</v>
      </c>
      <c r="J401" t="s">
        <v>217</v>
      </c>
      <c r="K401" t="s">
        <v>9405</v>
      </c>
      <c r="L401" t="s">
        <v>9406</v>
      </c>
      <c r="M401" t="s">
        <v>9407</v>
      </c>
      <c r="N401" t="s">
        <v>170</v>
      </c>
      <c r="AI401" t="s">
        <v>9408</v>
      </c>
      <c r="AJ401" t="s">
        <v>9409</v>
      </c>
      <c r="AK401" t="s">
        <v>9410</v>
      </c>
      <c r="AL401">
        <v>77.2</v>
      </c>
      <c r="AN401">
        <v>2011</v>
      </c>
      <c r="AO401" t="s">
        <v>174</v>
      </c>
      <c r="AP401" t="s">
        <v>9408</v>
      </c>
      <c r="AQ401" t="s">
        <v>9409</v>
      </c>
      <c r="AR401" t="s">
        <v>9411</v>
      </c>
      <c r="AS401">
        <v>72.6</v>
      </c>
      <c r="AU401">
        <v>2013</v>
      </c>
      <c r="AV401" t="s">
        <v>170</v>
      </c>
      <c r="BC401" t="s">
        <v>174</v>
      </c>
      <c r="BD401" t="s">
        <v>9412</v>
      </c>
      <c r="BE401" t="s">
        <v>9413</v>
      </c>
      <c r="BF401" t="s">
        <v>1336</v>
      </c>
      <c r="BG401">
        <v>83.6</v>
      </c>
      <c r="BH401">
        <v>8.86</v>
      </c>
      <c r="BI401">
        <v>2018</v>
      </c>
      <c r="BJ401">
        <v>19</v>
      </c>
      <c r="BK401" t="s">
        <v>3767</v>
      </c>
      <c r="BL401">
        <v>52</v>
      </c>
      <c r="BN401" t="s">
        <v>174</v>
      </c>
      <c r="BO401" t="s">
        <v>9412</v>
      </c>
      <c r="BP401" t="s">
        <v>9413</v>
      </c>
      <c r="BQ401" t="s">
        <v>2570</v>
      </c>
      <c r="BR401">
        <v>84.9</v>
      </c>
      <c r="BS401">
        <v>8.99</v>
      </c>
      <c r="BT401">
        <v>2020</v>
      </c>
      <c r="BU401">
        <v>31</v>
      </c>
      <c r="BV401" t="s">
        <v>9414</v>
      </c>
      <c r="BW401">
        <v>53</v>
      </c>
      <c r="BX401" t="s">
        <v>2570</v>
      </c>
      <c r="BY401" t="s">
        <v>170</v>
      </c>
      <c r="CF401" t="s">
        <v>174</v>
      </c>
      <c r="CG401" t="s">
        <v>9415</v>
      </c>
      <c r="CH401" t="s">
        <v>9416</v>
      </c>
      <c r="CI401" t="s">
        <v>373</v>
      </c>
      <c r="CK401" t="s">
        <v>174</v>
      </c>
      <c r="CL401" t="s">
        <v>174</v>
      </c>
      <c r="CM401" t="s">
        <v>9417</v>
      </c>
      <c r="CN401" t="s">
        <v>174</v>
      </c>
      <c r="CO401" t="s">
        <v>9418</v>
      </c>
      <c r="CP401" t="s">
        <v>9419</v>
      </c>
      <c r="CQ401" t="s">
        <v>174</v>
      </c>
      <c r="CR401" t="s">
        <v>9420</v>
      </c>
      <c r="CS401" t="s">
        <v>9421</v>
      </c>
      <c r="CT401" t="s">
        <v>678</v>
      </c>
      <c r="CU401" t="s">
        <v>9422</v>
      </c>
      <c r="CV401" t="s">
        <v>170</v>
      </c>
      <c r="CZ401" t="s">
        <v>170</v>
      </c>
      <c r="DB401" t="s">
        <v>378</v>
      </c>
      <c r="DC401" t="s">
        <v>326</v>
      </c>
      <c r="DD401" t="s">
        <v>170</v>
      </c>
      <c r="DF401" t="s">
        <v>170</v>
      </c>
      <c r="DL401" t="s">
        <v>174</v>
      </c>
      <c r="DM401" t="s">
        <v>9423</v>
      </c>
      <c r="DN401" t="s">
        <v>170</v>
      </c>
      <c r="DP401" t="s">
        <v>9426</v>
      </c>
      <c r="DQ401" t="str">
        <f>HYPERLINK("https://nconnect.nicmar.ac.in/storage/profile/699c3eae2e909.png","Download")</f>
        <v>0</v>
      </c>
      <c r="DR401" t="str">
        <f>HYPERLINK("https://nconnect.nicmar.ac.in/pdf/116_resume_1771849824.pdf/Y2FyZWVy","View Resume")</f>
        <v>0</v>
      </c>
      <c r="DS401" t="s">
        <v>292</v>
      </c>
    </row>
    <row r="402" spans="1:158">
      <c r="A402" t="s">
        <v>470</v>
      </c>
      <c r="B402" t="s">
        <v>211</v>
      </c>
      <c r="C402" t="s">
        <v>471</v>
      </c>
      <c r="D402" t="s">
        <v>472</v>
      </c>
      <c r="E402" t="s">
        <v>9427</v>
      </c>
      <c r="F402" t="s">
        <v>9428</v>
      </c>
      <c r="G402">
        <v>9806677314</v>
      </c>
      <c r="H402" t="s">
        <v>164</v>
      </c>
      <c r="I402" t="s">
        <v>9429</v>
      </c>
      <c r="J402" t="s">
        <v>217</v>
      </c>
      <c r="K402" t="s">
        <v>218</v>
      </c>
      <c r="L402" t="s">
        <v>9430</v>
      </c>
      <c r="M402" t="s">
        <v>9431</v>
      </c>
      <c r="N402" t="s">
        <v>170</v>
      </c>
      <c r="AI402" t="s">
        <v>9432</v>
      </c>
      <c r="AJ402" t="s">
        <v>6151</v>
      </c>
      <c r="AK402" t="s">
        <v>9433</v>
      </c>
      <c r="AL402">
        <v>66.8</v>
      </c>
      <c r="AN402">
        <v>2008</v>
      </c>
      <c r="AO402" t="s">
        <v>174</v>
      </c>
      <c r="AP402" t="s">
        <v>9434</v>
      </c>
      <c r="AQ402" t="s">
        <v>6151</v>
      </c>
      <c r="AR402" t="s">
        <v>9435</v>
      </c>
      <c r="AS402">
        <v>70.4</v>
      </c>
      <c r="AU402">
        <v>2010</v>
      </c>
      <c r="AV402" t="s">
        <v>170</v>
      </c>
      <c r="BC402" t="s">
        <v>174</v>
      </c>
      <c r="BD402" t="s">
        <v>9436</v>
      </c>
      <c r="BE402" t="s">
        <v>9437</v>
      </c>
      <c r="BF402" t="s">
        <v>485</v>
      </c>
      <c r="BG402">
        <v>72.5</v>
      </c>
      <c r="BH402">
        <v>7.25</v>
      </c>
      <c r="BI402">
        <v>2015</v>
      </c>
      <c r="BJ402">
        <v>2</v>
      </c>
      <c r="BL402">
        <v>9</v>
      </c>
      <c r="BN402" t="s">
        <v>174</v>
      </c>
      <c r="BO402" t="s">
        <v>9436</v>
      </c>
      <c r="BP402" t="s">
        <v>9438</v>
      </c>
      <c r="BQ402" t="s">
        <v>472</v>
      </c>
      <c r="BR402">
        <v>82.3</v>
      </c>
      <c r="BS402">
        <v>8.23</v>
      </c>
      <c r="BT402">
        <v>2020</v>
      </c>
      <c r="BU402">
        <v>12</v>
      </c>
      <c r="BW402">
        <v>15</v>
      </c>
      <c r="BY402" t="s">
        <v>170</v>
      </c>
      <c r="CF402" t="s">
        <v>174</v>
      </c>
      <c r="CG402" t="s">
        <v>9439</v>
      </c>
      <c r="CH402" t="s">
        <v>2179</v>
      </c>
      <c r="CI402" t="s">
        <v>373</v>
      </c>
      <c r="CK402" t="s">
        <v>170</v>
      </c>
      <c r="CL402" t="s">
        <v>174</v>
      </c>
      <c r="CN402" t="s">
        <v>174</v>
      </c>
      <c r="CO402" t="s">
        <v>9440</v>
      </c>
      <c r="CP402" t="s">
        <v>9441</v>
      </c>
      <c r="CQ402" t="s">
        <v>174</v>
      </c>
      <c r="CR402">
        <v>4</v>
      </c>
      <c r="CS402">
        <v>0</v>
      </c>
      <c r="CT402">
        <v>6</v>
      </c>
      <c r="CU402" t="s">
        <v>9442</v>
      </c>
      <c r="CV402" t="s">
        <v>170</v>
      </c>
      <c r="CZ402" t="s">
        <v>170</v>
      </c>
      <c r="DB402" t="s">
        <v>9443</v>
      </c>
      <c r="DC402" t="s">
        <v>326</v>
      </c>
      <c r="DD402" t="s">
        <v>174</v>
      </c>
      <c r="DE402" t="s">
        <v>9444</v>
      </c>
      <c r="DF402" t="s">
        <v>174</v>
      </c>
      <c r="DG402" t="s">
        <v>9445</v>
      </c>
      <c r="DH402" t="s">
        <v>378</v>
      </c>
      <c r="DI402" t="s">
        <v>9446</v>
      </c>
      <c r="DJ402" t="s">
        <v>378</v>
      </c>
      <c r="DK402">
        <v>9</v>
      </c>
      <c r="DL402" t="s">
        <v>174</v>
      </c>
      <c r="DM402" t="s">
        <v>9447</v>
      </c>
      <c r="DN402" t="s">
        <v>174</v>
      </c>
      <c r="DO402" t="s">
        <v>9448</v>
      </c>
      <c r="DP402" t="s">
        <v>9449</v>
      </c>
      <c r="DQ402" t="str">
        <f>HYPERLINK("https://nconnect.nicmar.ac.in/storage/profile/699bd4c324893.png","Download")</f>
        <v>0</v>
      </c>
      <c r="DR402" t="str">
        <f>HYPERLINK("https://nconnect.nicmar.ac.in/pdf/141_resume_1771829121.pdf/Y2FyZWVy","View Resume")</f>
        <v>0</v>
      </c>
      <c r="DS402" t="s">
        <v>4014</v>
      </c>
      <c r="DT402" t="s">
        <v>9450</v>
      </c>
      <c r="DU402" t="s">
        <v>9451</v>
      </c>
      <c r="DV402" t="s">
        <v>5248</v>
      </c>
      <c r="DW402" t="s">
        <v>246</v>
      </c>
      <c r="DX402" t="s">
        <v>2025</v>
      </c>
      <c r="DY402" t="s">
        <v>1721</v>
      </c>
      <c r="DZ402" t="s">
        <v>989</v>
      </c>
      <c r="EA402" t="s">
        <v>9452</v>
      </c>
      <c r="EB402" t="s">
        <v>9453</v>
      </c>
      <c r="EC402" t="s">
        <v>9454</v>
      </c>
      <c r="ED402" t="s">
        <v>246</v>
      </c>
      <c r="EE402" t="s">
        <v>2107</v>
      </c>
      <c r="EF402" t="s">
        <v>1717</v>
      </c>
      <c r="EG402" t="s">
        <v>419</v>
      </c>
    </row>
    <row r="403" spans="1:158">
      <c r="A403" t="s">
        <v>356</v>
      </c>
      <c r="B403" t="s">
        <v>211</v>
      </c>
      <c r="C403" t="s">
        <v>267</v>
      </c>
      <c r="D403" t="s">
        <v>357</v>
      </c>
      <c r="E403" t="s">
        <v>9455</v>
      </c>
      <c r="F403" t="s">
        <v>9456</v>
      </c>
      <c r="G403">
        <v>7043459734</v>
      </c>
      <c r="H403" t="s">
        <v>271</v>
      </c>
      <c r="I403" t="s">
        <v>9457</v>
      </c>
      <c r="J403" t="s">
        <v>166</v>
      </c>
      <c r="K403" t="s">
        <v>797</v>
      </c>
      <c r="L403" t="s">
        <v>9458</v>
      </c>
      <c r="M403" t="s">
        <v>9459</v>
      </c>
      <c r="N403" t="s">
        <v>170</v>
      </c>
      <c r="AI403" t="s">
        <v>9460</v>
      </c>
      <c r="AJ403" t="s">
        <v>1929</v>
      </c>
      <c r="AK403" t="s">
        <v>9461</v>
      </c>
      <c r="AL403">
        <v>72.8</v>
      </c>
      <c r="AN403">
        <v>2005</v>
      </c>
      <c r="AO403" t="s">
        <v>174</v>
      </c>
      <c r="AP403" t="s">
        <v>9462</v>
      </c>
      <c r="AQ403" t="s">
        <v>1929</v>
      </c>
      <c r="AR403" t="s">
        <v>9463</v>
      </c>
      <c r="AS403">
        <v>71.1</v>
      </c>
      <c r="AU403">
        <v>2007</v>
      </c>
      <c r="AV403" t="s">
        <v>170</v>
      </c>
      <c r="BC403" t="s">
        <v>174</v>
      </c>
      <c r="BD403" t="s">
        <v>9464</v>
      </c>
      <c r="BE403" t="s">
        <v>9465</v>
      </c>
      <c r="BF403" t="s">
        <v>9466</v>
      </c>
      <c r="BG403">
        <v>70</v>
      </c>
      <c r="BI403">
        <v>2010</v>
      </c>
      <c r="BJ403">
        <v>19</v>
      </c>
      <c r="BK403" t="s">
        <v>9467</v>
      </c>
      <c r="BL403">
        <v>53</v>
      </c>
      <c r="BM403" t="s">
        <v>9466</v>
      </c>
      <c r="BN403" t="s">
        <v>174</v>
      </c>
      <c r="BO403" t="s">
        <v>9468</v>
      </c>
      <c r="BP403" t="s">
        <v>9469</v>
      </c>
      <c r="BQ403" t="s">
        <v>9466</v>
      </c>
      <c r="BR403">
        <v>71.1</v>
      </c>
      <c r="BT403">
        <v>2012</v>
      </c>
      <c r="BU403">
        <v>31</v>
      </c>
      <c r="BV403" t="s">
        <v>9470</v>
      </c>
      <c r="BW403">
        <v>53</v>
      </c>
      <c r="BX403" t="s">
        <v>9466</v>
      </c>
      <c r="BY403" t="s">
        <v>170</v>
      </c>
      <c r="CF403" t="s">
        <v>174</v>
      </c>
      <c r="CG403" t="s">
        <v>9471</v>
      </c>
      <c r="CH403" t="s">
        <v>9472</v>
      </c>
      <c r="CI403" t="s">
        <v>373</v>
      </c>
      <c r="CK403" t="s">
        <v>170</v>
      </c>
      <c r="CL403" t="s">
        <v>170</v>
      </c>
      <c r="CN403" t="s">
        <v>174</v>
      </c>
      <c r="CO403" t="s">
        <v>9473</v>
      </c>
      <c r="CP403" t="s">
        <v>9474</v>
      </c>
      <c r="CQ403" t="s">
        <v>174</v>
      </c>
      <c r="CR403">
        <v>0</v>
      </c>
      <c r="CS403">
        <v>0</v>
      </c>
      <c r="CT403">
        <v>2</v>
      </c>
      <c r="CU403" t="s">
        <v>9475</v>
      </c>
      <c r="CV403" t="s">
        <v>170</v>
      </c>
      <c r="CZ403" t="s">
        <v>170</v>
      </c>
      <c r="DB403" t="s">
        <v>9476</v>
      </c>
      <c r="DC403" t="s">
        <v>2123</v>
      </c>
      <c r="DD403" t="s">
        <v>174</v>
      </c>
      <c r="DE403" t="s">
        <v>9477</v>
      </c>
      <c r="DF403" t="s">
        <v>174</v>
      </c>
      <c r="DG403">
        <v>2</v>
      </c>
      <c r="DH403">
        <v>0</v>
      </c>
      <c r="DI403">
        <v>4</v>
      </c>
      <c r="DJ403">
        <v>5</v>
      </c>
      <c r="DK403">
        <v>7</v>
      </c>
      <c r="DL403" t="s">
        <v>170</v>
      </c>
      <c r="DN403" t="s">
        <v>170</v>
      </c>
      <c r="DP403" t="s">
        <v>9478</v>
      </c>
      <c r="DQ403" t="str">
        <f>HYPERLINK("https://nconnect.nicmar.ac.in/storage/profile/699c3da93083e.png","Download")</f>
        <v>0</v>
      </c>
      <c r="DR403" t="str">
        <f>HYPERLINK("https://nconnect.nicmar.ac.in/pdf/565_resume_1771850906.pdf/Y2FyZWVy","View Resume")</f>
        <v>0</v>
      </c>
      <c r="DS403" t="s">
        <v>855</v>
      </c>
      <c r="DT403" t="s">
        <v>9479</v>
      </c>
      <c r="DU403" t="s">
        <v>211</v>
      </c>
      <c r="DV403" t="s">
        <v>818</v>
      </c>
      <c r="DW403" t="s">
        <v>246</v>
      </c>
      <c r="DX403" t="s">
        <v>904</v>
      </c>
      <c r="DY403" t="s">
        <v>209</v>
      </c>
      <c r="DZ403" t="s">
        <v>1591</v>
      </c>
      <c r="EA403" t="s">
        <v>9480</v>
      </c>
      <c r="EB403" t="s">
        <v>9481</v>
      </c>
      <c r="EC403" t="s">
        <v>646</v>
      </c>
      <c r="ED403" t="s">
        <v>207</v>
      </c>
      <c r="EE403" t="s">
        <v>1021</v>
      </c>
      <c r="EF403" t="s">
        <v>904</v>
      </c>
      <c r="EG403" t="s">
        <v>9482</v>
      </c>
    </row>
    <row r="404" spans="1:158">
      <c r="A404" t="s">
        <v>210</v>
      </c>
      <c r="B404" t="s">
        <v>211</v>
      </c>
      <c r="C404" t="s">
        <v>212</v>
      </c>
      <c r="D404" t="s">
        <v>213</v>
      </c>
      <c r="E404" t="s">
        <v>9483</v>
      </c>
      <c r="F404" t="s">
        <v>9484</v>
      </c>
      <c r="G404">
        <v>9582298835</v>
      </c>
      <c r="H404" t="s">
        <v>164</v>
      </c>
      <c r="I404" t="s">
        <v>9485</v>
      </c>
      <c r="J404" t="s">
        <v>217</v>
      </c>
      <c r="K404" t="s">
        <v>544</v>
      </c>
      <c r="L404" t="s">
        <v>9486</v>
      </c>
      <c r="M404" t="s">
        <v>9487</v>
      </c>
      <c r="N404" t="s">
        <v>170</v>
      </c>
      <c r="AI404" t="s">
        <v>9488</v>
      </c>
      <c r="AJ404" t="s">
        <v>9489</v>
      </c>
      <c r="AK404" t="s">
        <v>9490</v>
      </c>
      <c r="AL404">
        <v>62</v>
      </c>
      <c r="AN404">
        <v>2008</v>
      </c>
      <c r="AO404" t="s">
        <v>174</v>
      </c>
      <c r="AP404" t="s">
        <v>9491</v>
      </c>
      <c r="AQ404" t="s">
        <v>9492</v>
      </c>
      <c r="AR404" t="s">
        <v>438</v>
      </c>
      <c r="AS404">
        <v>66.5</v>
      </c>
      <c r="AU404">
        <v>2010</v>
      </c>
      <c r="AV404" t="s">
        <v>170</v>
      </c>
      <c r="AX404" t="s">
        <v>9493</v>
      </c>
      <c r="AZ404">
        <v>71.8</v>
      </c>
      <c r="BC404" t="s">
        <v>174</v>
      </c>
      <c r="BD404" t="s">
        <v>9494</v>
      </c>
      <c r="BE404" t="s">
        <v>9495</v>
      </c>
      <c r="BF404" t="s">
        <v>485</v>
      </c>
      <c r="BG404">
        <v>71.8</v>
      </c>
      <c r="BI404">
        <v>2014</v>
      </c>
      <c r="BJ404">
        <v>2</v>
      </c>
      <c r="BL404">
        <v>9</v>
      </c>
      <c r="BN404" t="s">
        <v>174</v>
      </c>
      <c r="BO404" t="s">
        <v>2667</v>
      </c>
      <c r="BP404" t="s">
        <v>9496</v>
      </c>
      <c r="BQ404" t="s">
        <v>9497</v>
      </c>
      <c r="BR404">
        <v>70</v>
      </c>
      <c r="BT404">
        <v>2016</v>
      </c>
      <c r="BU404">
        <v>31</v>
      </c>
      <c r="BV404" t="s">
        <v>9498</v>
      </c>
      <c r="BW404">
        <v>7</v>
      </c>
      <c r="BY404" t="s">
        <v>170</v>
      </c>
      <c r="BZ404" t="s">
        <v>9499</v>
      </c>
      <c r="CA404" t="s">
        <v>9500</v>
      </c>
      <c r="CC404">
        <v>70</v>
      </c>
      <c r="CF404" t="s">
        <v>174</v>
      </c>
      <c r="CG404" t="s">
        <v>9501</v>
      </c>
      <c r="CH404" t="s">
        <v>9502</v>
      </c>
      <c r="CI404" t="s">
        <v>193</v>
      </c>
      <c r="CJ404">
        <v>2024</v>
      </c>
      <c r="CL404" t="s">
        <v>170</v>
      </c>
      <c r="CN404" t="s">
        <v>174</v>
      </c>
      <c r="CO404" t="s">
        <v>9503</v>
      </c>
      <c r="CP404" t="s">
        <v>9504</v>
      </c>
      <c r="CQ404" t="s">
        <v>174</v>
      </c>
      <c r="CR404" t="s">
        <v>9505</v>
      </c>
      <c r="CS404">
        <v>0</v>
      </c>
      <c r="CT404">
        <v>1</v>
      </c>
      <c r="CU404" t="s">
        <v>9506</v>
      </c>
      <c r="CV404" t="s">
        <v>174</v>
      </c>
      <c r="CW404" t="s">
        <v>9507</v>
      </c>
      <c r="CX404" t="s">
        <v>193</v>
      </c>
      <c r="CY404">
        <v>2022</v>
      </c>
      <c r="CZ404" t="s">
        <v>170</v>
      </c>
      <c r="DB404" t="s">
        <v>9508</v>
      </c>
      <c r="DC404" t="s">
        <v>9509</v>
      </c>
      <c r="DD404" t="s">
        <v>174</v>
      </c>
      <c r="DE404" t="s">
        <v>9510</v>
      </c>
      <c r="DF404" t="s">
        <v>170</v>
      </c>
      <c r="DL404" t="s">
        <v>174</v>
      </c>
      <c r="DM404" t="s">
        <v>9511</v>
      </c>
      <c r="DN404" t="s">
        <v>174</v>
      </c>
      <c r="DO404" t="s">
        <v>9512</v>
      </c>
      <c r="DP404" t="s">
        <v>9513</v>
      </c>
      <c r="DQ404" t="str">
        <f>HYPERLINK("https://nconnect.nicmar.ac.in/storage/profile/6996fea994c13.png","Download")</f>
        <v>0</v>
      </c>
      <c r="DR404" t="str">
        <f>HYPERLINK("https://nconnect.nicmar.ac.in/pdf/235_resume_1771782628.pdf/Y2FyZWVy","View Resume")</f>
        <v>0</v>
      </c>
      <c r="DS404" t="s">
        <v>6880</v>
      </c>
      <c r="DT404" t="s">
        <v>9514</v>
      </c>
      <c r="DU404" t="s">
        <v>211</v>
      </c>
      <c r="DV404" t="s">
        <v>9515</v>
      </c>
      <c r="DW404" t="s">
        <v>246</v>
      </c>
      <c r="DX404" t="s">
        <v>428</v>
      </c>
      <c r="DY404" t="s">
        <v>208</v>
      </c>
      <c r="DZ404" t="s">
        <v>4014</v>
      </c>
      <c r="EA404" t="s">
        <v>9516</v>
      </c>
      <c r="EB404" t="s">
        <v>947</v>
      </c>
      <c r="EC404" t="s">
        <v>333</v>
      </c>
      <c r="ED404" t="s">
        <v>246</v>
      </c>
      <c r="EE404" t="s">
        <v>1812</v>
      </c>
      <c r="EF404" t="s">
        <v>901</v>
      </c>
      <c r="EG404" t="s">
        <v>2926</v>
      </c>
      <c r="EH404" t="s">
        <v>9517</v>
      </c>
      <c r="EI404" t="s">
        <v>9518</v>
      </c>
      <c r="EJ404" t="s">
        <v>9519</v>
      </c>
      <c r="EK404" t="s">
        <v>246</v>
      </c>
      <c r="EL404" t="s">
        <v>463</v>
      </c>
      <c r="EM404" t="s">
        <v>209</v>
      </c>
      <c r="EN404" t="s">
        <v>265</v>
      </c>
    </row>
    <row r="405" spans="1:158">
      <c r="A405" t="s">
        <v>1778</v>
      </c>
      <c r="B405" t="s">
        <v>159</v>
      </c>
      <c r="C405" t="s">
        <v>160</v>
      </c>
      <c r="D405" t="s">
        <v>1779</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554</v>
      </c>
      <c r="BE405" t="s">
        <v>5853</v>
      </c>
      <c r="BF405" t="s">
        <v>5805</v>
      </c>
      <c r="BG405">
        <v>70.6</v>
      </c>
      <c r="BI405">
        <v>2017</v>
      </c>
      <c r="BJ405">
        <v>2</v>
      </c>
      <c r="BL405">
        <v>9</v>
      </c>
      <c r="BN405" t="s">
        <v>174</v>
      </c>
      <c r="BO405" t="s">
        <v>554</v>
      </c>
      <c r="BP405" t="s">
        <v>5854</v>
      </c>
      <c r="BQ405" t="s">
        <v>5855</v>
      </c>
      <c r="BR405">
        <v>92</v>
      </c>
      <c r="BS405">
        <v>9.21</v>
      </c>
      <c r="BT405">
        <v>2021</v>
      </c>
      <c r="BU405">
        <v>14</v>
      </c>
      <c r="BW405">
        <v>7</v>
      </c>
      <c r="BY405" t="s">
        <v>170</v>
      </c>
      <c r="BZ405" t="s">
        <v>554</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9520</v>
      </c>
      <c r="DQ405" t="s">
        <v>202</v>
      </c>
      <c r="DR405" t="str">
        <f>HYPERLINK("https://nconnect.nicmar.ac.in/pdf/370_resume_1771855626.jpg/Y2FyZWVy","View Resume")</f>
        <v>0</v>
      </c>
      <c r="DS405" t="s">
        <v>1504</v>
      </c>
      <c r="DT405" t="s">
        <v>5866</v>
      </c>
      <c r="DU405" t="s">
        <v>1282</v>
      </c>
      <c r="DV405" t="s">
        <v>5867</v>
      </c>
      <c r="DW405" t="s">
        <v>246</v>
      </c>
      <c r="DX405" t="s">
        <v>824</v>
      </c>
      <c r="DY405" t="s">
        <v>209</v>
      </c>
      <c r="DZ405" t="s">
        <v>1504</v>
      </c>
    </row>
    <row r="406" spans="1:158">
      <c r="A406" t="s">
        <v>266</v>
      </c>
      <c r="B406" t="s">
        <v>211</v>
      </c>
      <c r="C406" t="s">
        <v>267</v>
      </c>
      <c r="D406" t="s">
        <v>268</v>
      </c>
      <c r="E406" t="s">
        <v>9521</v>
      </c>
      <c r="F406" t="s">
        <v>9522</v>
      </c>
      <c r="G406">
        <v>9867178441</v>
      </c>
      <c r="H406" t="s">
        <v>164</v>
      </c>
      <c r="I406" t="s">
        <v>9523</v>
      </c>
      <c r="J406" t="s">
        <v>217</v>
      </c>
      <c r="K406" t="s">
        <v>831</v>
      </c>
      <c r="L406" t="s">
        <v>9524</v>
      </c>
      <c r="M406" t="s">
        <v>9525</v>
      </c>
      <c r="N406" t="s">
        <v>170</v>
      </c>
      <c r="AI406" t="s">
        <v>9526</v>
      </c>
      <c r="AJ406" t="s">
        <v>9527</v>
      </c>
      <c r="AK406" t="s">
        <v>378</v>
      </c>
      <c r="AL406">
        <v>70</v>
      </c>
      <c r="AN406">
        <v>2008</v>
      </c>
      <c r="AO406" t="s">
        <v>174</v>
      </c>
      <c r="AP406" t="s">
        <v>9528</v>
      </c>
      <c r="AQ406" t="s">
        <v>9529</v>
      </c>
      <c r="AR406" t="s">
        <v>438</v>
      </c>
      <c r="AS406">
        <v>52</v>
      </c>
      <c r="AU406">
        <v>2012</v>
      </c>
      <c r="AV406" t="s">
        <v>170</v>
      </c>
      <c r="BC406" t="s">
        <v>174</v>
      </c>
      <c r="BD406" t="s">
        <v>9530</v>
      </c>
      <c r="BE406" t="s">
        <v>9531</v>
      </c>
      <c r="BF406" t="s">
        <v>9532</v>
      </c>
      <c r="BG406">
        <v>64</v>
      </c>
      <c r="BI406">
        <v>2015</v>
      </c>
      <c r="BJ406">
        <v>19</v>
      </c>
      <c r="BK406" t="s">
        <v>3019</v>
      </c>
      <c r="BL406">
        <v>53</v>
      </c>
      <c r="BM406" t="s">
        <v>9533</v>
      </c>
      <c r="BN406" t="s">
        <v>174</v>
      </c>
      <c r="BO406" t="s">
        <v>9534</v>
      </c>
      <c r="BP406" t="s">
        <v>9535</v>
      </c>
      <c r="BQ406" t="s">
        <v>9536</v>
      </c>
      <c r="BR406">
        <v>68.53</v>
      </c>
      <c r="BS406">
        <v>8.2</v>
      </c>
      <c r="BT406">
        <v>2018</v>
      </c>
      <c r="BU406">
        <v>31</v>
      </c>
      <c r="BV406" t="s">
        <v>528</v>
      </c>
      <c r="BW406">
        <v>53</v>
      </c>
      <c r="BX406" t="s">
        <v>9537</v>
      </c>
      <c r="BY406" t="s">
        <v>170</v>
      </c>
      <c r="CF406" t="s">
        <v>174</v>
      </c>
      <c r="CG406" t="s">
        <v>8854</v>
      </c>
      <c r="CH406" t="s">
        <v>9538</v>
      </c>
      <c r="CI406" t="s">
        <v>373</v>
      </c>
      <c r="CK406" t="s">
        <v>170</v>
      </c>
      <c r="CL406" t="s">
        <v>174</v>
      </c>
      <c r="CM406" t="s">
        <v>9539</v>
      </c>
      <c r="CN406" t="s">
        <v>174</v>
      </c>
      <c r="CO406" t="s">
        <v>9540</v>
      </c>
      <c r="CP406" t="s">
        <v>9541</v>
      </c>
      <c r="CQ406" t="s">
        <v>170</v>
      </c>
      <c r="CV406" t="s">
        <v>170</v>
      </c>
      <c r="CZ406" t="s">
        <v>170</v>
      </c>
      <c r="DB406" t="s">
        <v>9542</v>
      </c>
      <c r="DC406" t="s">
        <v>9543</v>
      </c>
      <c r="DD406" t="s">
        <v>174</v>
      </c>
      <c r="DE406" t="s">
        <v>9544</v>
      </c>
      <c r="DF406" t="s">
        <v>170</v>
      </c>
      <c r="DL406" t="s">
        <v>170</v>
      </c>
      <c r="DN406" t="s">
        <v>170</v>
      </c>
      <c r="DP406" t="s">
        <v>9545</v>
      </c>
      <c r="DQ406" t="s">
        <v>202</v>
      </c>
      <c r="DR406" t="str">
        <f>HYPERLINK("https://nconnect.nicmar.ac.in/pdf/571_resume_1771856311.pdf/Y2FyZWVy","View Resume")</f>
        <v>0</v>
      </c>
      <c r="DS406" t="s">
        <v>4128</v>
      </c>
      <c r="DT406" t="s">
        <v>9546</v>
      </c>
      <c r="DU406" t="s">
        <v>9547</v>
      </c>
      <c r="DV406" t="s">
        <v>818</v>
      </c>
      <c r="DW406" t="s">
        <v>246</v>
      </c>
      <c r="DX406" t="s">
        <v>2373</v>
      </c>
      <c r="DY406" t="s">
        <v>209</v>
      </c>
      <c r="DZ406" t="s">
        <v>2131</v>
      </c>
      <c r="EA406" t="s">
        <v>9548</v>
      </c>
      <c r="EB406" t="s">
        <v>9549</v>
      </c>
      <c r="EC406" t="s">
        <v>4065</v>
      </c>
      <c r="ED406" t="s">
        <v>246</v>
      </c>
      <c r="EE406" t="s">
        <v>1501</v>
      </c>
      <c r="EF406" t="s">
        <v>825</v>
      </c>
      <c r="EG406" t="s">
        <v>865</v>
      </c>
    </row>
    <row r="407" spans="1:158">
      <c r="A407" t="s">
        <v>1136</v>
      </c>
      <c r="B407" t="s">
        <v>211</v>
      </c>
      <c r="C407" t="s">
        <v>1137</v>
      </c>
      <c r="D407" t="s">
        <v>1138</v>
      </c>
      <c r="E407" t="s">
        <v>9550</v>
      </c>
      <c r="F407" t="s">
        <v>9551</v>
      </c>
      <c r="G407">
        <v>8273798144</v>
      </c>
      <c r="H407" t="s">
        <v>271</v>
      </c>
      <c r="I407" t="s">
        <v>9552</v>
      </c>
      <c r="J407" t="s">
        <v>217</v>
      </c>
      <c r="K407" t="s">
        <v>9553</v>
      </c>
      <c r="L407" t="s">
        <v>9554</v>
      </c>
      <c r="M407" t="s">
        <v>9555</v>
      </c>
      <c r="N407" t="s">
        <v>170</v>
      </c>
      <c r="AI407" t="s">
        <v>9556</v>
      </c>
      <c r="AJ407" t="s">
        <v>1929</v>
      </c>
      <c r="AK407" t="s">
        <v>9557</v>
      </c>
      <c r="AL407">
        <v>86</v>
      </c>
      <c r="AN407">
        <v>2017</v>
      </c>
      <c r="AO407" t="s">
        <v>174</v>
      </c>
      <c r="AP407" t="s">
        <v>9556</v>
      </c>
      <c r="AQ407" t="s">
        <v>1481</v>
      </c>
      <c r="AR407" t="s">
        <v>9558</v>
      </c>
      <c r="AS407">
        <v>80.6</v>
      </c>
      <c r="AU407">
        <v>2019</v>
      </c>
      <c r="AV407" t="s">
        <v>170</v>
      </c>
      <c r="BB407">
        <v>2019</v>
      </c>
      <c r="BC407" t="s">
        <v>174</v>
      </c>
      <c r="BD407" t="s">
        <v>9559</v>
      </c>
      <c r="BE407" t="s">
        <v>9559</v>
      </c>
      <c r="BF407" t="s">
        <v>4819</v>
      </c>
      <c r="BG407">
        <v>81.2</v>
      </c>
      <c r="BI407">
        <v>2024</v>
      </c>
      <c r="BJ407">
        <v>8</v>
      </c>
      <c r="BL407">
        <v>2</v>
      </c>
      <c r="BN407" t="s">
        <v>174</v>
      </c>
      <c r="BO407" t="s">
        <v>9560</v>
      </c>
      <c r="BP407" t="s">
        <v>9561</v>
      </c>
      <c r="BQ407" t="s">
        <v>5304</v>
      </c>
      <c r="BR407">
        <v>80</v>
      </c>
      <c r="BT407">
        <v>2026</v>
      </c>
      <c r="BU407">
        <v>24</v>
      </c>
      <c r="BW407">
        <v>50</v>
      </c>
      <c r="BY407" t="s">
        <v>170</v>
      </c>
      <c r="CF407" t="s">
        <v>170</v>
      </c>
      <c r="CJ407">
        <v>2026</v>
      </c>
      <c r="CL407" t="s">
        <v>174</v>
      </c>
      <c r="CM407" t="s">
        <v>9562</v>
      </c>
      <c r="CN407" t="s">
        <v>174</v>
      </c>
      <c r="CO407" t="s">
        <v>9563</v>
      </c>
      <c r="CP407" t="s">
        <v>9564</v>
      </c>
      <c r="CQ407" t="s">
        <v>170</v>
      </c>
      <c r="CV407" t="s">
        <v>170</v>
      </c>
      <c r="CZ407" t="s">
        <v>170</v>
      </c>
      <c r="DB407" t="s">
        <v>378</v>
      </c>
      <c r="DC407" t="s">
        <v>326</v>
      </c>
      <c r="DD407" t="s">
        <v>170</v>
      </c>
      <c r="DF407" t="s">
        <v>170</v>
      </c>
      <c r="DL407" t="s">
        <v>170</v>
      </c>
      <c r="DN407" t="s">
        <v>170</v>
      </c>
      <c r="DP407" t="s">
        <v>9565</v>
      </c>
      <c r="DQ407" t="str">
        <f>HYPERLINK("https://nconnect.nicmar.ac.in/storage/profile/699732104c933.png","Download")</f>
        <v>0</v>
      </c>
      <c r="DR407" t="str">
        <f>HYPERLINK("https://nconnect.nicmar.ac.in/pdf/574_resume_1771856597.pdf/Y2FyZWVy","View Resume")</f>
        <v>0</v>
      </c>
      <c r="DS407" t="s">
        <v>292</v>
      </c>
    </row>
    <row r="408" spans="1:158">
      <c r="A408" t="s">
        <v>793</v>
      </c>
      <c r="B408" t="s">
        <v>211</v>
      </c>
      <c r="C408" t="s">
        <v>267</v>
      </c>
      <c r="D408" t="s">
        <v>508</v>
      </c>
      <c r="E408" t="s">
        <v>9566</v>
      </c>
      <c r="F408" t="s">
        <v>9567</v>
      </c>
      <c r="G408">
        <v>8171517526</v>
      </c>
      <c r="H408" t="s">
        <v>271</v>
      </c>
      <c r="I408" t="s">
        <v>9568</v>
      </c>
      <c r="J408" t="s">
        <v>166</v>
      </c>
      <c r="K408" t="s">
        <v>762</v>
      </c>
      <c r="L408" t="s">
        <v>9569</v>
      </c>
      <c r="M408" t="s">
        <v>9570</v>
      </c>
      <c r="N408" t="s">
        <v>170</v>
      </c>
      <c r="AI408" t="s">
        <v>9571</v>
      </c>
      <c r="AJ408" t="s">
        <v>1929</v>
      </c>
      <c r="AK408" t="s">
        <v>2033</v>
      </c>
      <c r="AL408">
        <v>83</v>
      </c>
      <c r="AN408">
        <v>2011</v>
      </c>
      <c r="AO408" t="s">
        <v>174</v>
      </c>
      <c r="AP408" t="s">
        <v>9572</v>
      </c>
      <c r="AQ408" t="s">
        <v>1176</v>
      </c>
      <c r="AR408" t="s">
        <v>9573</v>
      </c>
      <c r="AS408">
        <v>88</v>
      </c>
      <c r="AU408">
        <v>2013</v>
      </c>
      <c r="AV408" t="s">
        <v>170</v>
      </c>
      <c r="BC408" t="s">
        <v>174</v>
      </c>
      <c r="BD408" t="s">
        <v>9574</v>
      </c>
      <c r="BE408" t="s">
        <v>9575</v>
      </c>
      <c r="BF408" t="s">
        <v>9576</v>
      </c>
      <c r="BG408">
        <v>59</v>
      </c>
      <c r="BI408">
        <v>2013</v>
      </c>
      <c r="BJ408">
        <v>19</v>
      </c>
      <c r="BK408" t="s">
        <v>807</v>
      </c>
      <c r="BL408">
        <v>23</v>
      </c>
      <c r="BN408" t="s">
        <v>174</v>
      </c>
      <c r="BO408" t="s">
        <v>9574</v>
      </c>
      <c r="BP408" t="s">
        <v>9575</v>
      </c>
      <c r="BQ408" t="s">
        <v>9577</v>
      </c>
      <c r="BR408">
        <v>63</v>
      </c>
      <c r="BT408">
        <v>2018</v>
      </c>
      <c r="BU408">
        <v>31</v>
      </c>
      <c r="BV408" t="s">
        <v>810</v>
      </c>
      <c r="BW408">
        <v>23</v>
      </c>
      <c r="BY408" t="s">
        <v>170</v>
      </c>
      <c r="CF408" t="s">
        <v>174</v>
      </c>
      <c r="CG408" t="s">
        <v>9578</v>
      </c>
      <c r="CH408" t="s">
        <v>9579</v>
      </c>
      <c r="CI408" t="s">
        <v>193</v>
      </c>
      <c r="CJ408">
        <v>2023</v>
      </c>
      <c r="CL408" t="s">
        <v>174</v>
      </c>
      <c r="CM408" t="s">
        <v>9580</v>
      </c>
      <c r="CN408" t="s">
        <v>174</v>
      </c>
      <c r="CO408" t="s">
        <v>9581</v>
      </c>
      <c r="CP408" t="s">
        <v>9582</v>
      </c>
      <c r="CQ408" t="s">
        <v>174</v>
      </c>
      <c r="CR408">
        <v>1</v>
      </c>
      <c r="CS408">
        <v>1</v>
      </c>
      <c r="CT408">
        <v>2</v>
      </c>
      <c r="CU408" t="s">
        <v>9583</v>
      </c>
      <c r="CV408" t="s">
        <v>170</v>
      </c>
      <c r="CZ408" t="s">
        <v>170</v>
      </c>
      <c r="DB408" t="s">
        <v>378</v>
      </c>
      <c r="DC408" t="s">
        <v>9584</v>
      </c>
      <c r="DD408" t="s">
        <v>174</v>
      </c>
      <c r="DE408" t="s">
        <v>9585</v>
      </c>
      <c r="DF408" t="s">
        <v>174</v>
      </c>
      <c r="DG408" t="s">
        <v>9586</v>
      </c>
      <c r="DH408" t="s">
        <v>378</v>
      </c>
      <c r="DI408" t="s">
        <v>9587</v>
      </c>
      <c r="DJ408" t="s">
        <v>378</v>
      </c>
      <c r="DK408">
        <v>8</v>
      </c>
      <c r="DL408" t="s">
        <v>170</v>
      </c>
      <c r="DN408" t="s">
        <v>170</v>
      </c>
      <c r="DP408" t="s">
        <v>9588</v>
      </c>
      <c r="DQ408" t="s">
        <v>202</v>
      </c>
      <c r="DR408" t="str">
        <f>HYPERLINK("https://nconnect.nicmar.ac.in/pdf/148_resume_1771859307.pdf/Y2FyZWVy","View Resume")</f>
        <v>0</v>
      </c>
      <c r="DS408" t="s">
        <v>4014</v>
      </c>
      <c r="DT408" t="s">
        <v>9589</v>
      </c>
      <c r="DU408" t="s">
        <v>1282</v>
      </c>
      <c r="DV408" t="s">
        <v>688</v>
      </c>
      <c r="DW408" t="s">
        <v>246</v>
      </c>
      <c r="DX408" t="s">
        <v>1385</v>
      </c>
      <c r="DY408" t="s">
        <v>905</v>
      </c>
      <c r="DZ408" t="s">
        <v>945</v>
      </c>
      <c r="EA408" t="s">
        <v>9590</v>
      </c>
      <c r="EB408" t="s">
        <v>1282</v>
      </c>
      <c r="EC408" t="s">
        <v>818</v>
      </c>
      <c r="ED408" t="s">
        <v>246</v>
      </c>
      <c r="EE408" t="s">
        <v>820</v>
      </c>
      <c r="EF408" t="s">
        <v>4270</v>
      </c>
      <c r="EG408" t="s">
        <v>821</v>
      </c>
      <c r="EH408" t="s">
        <v>9591</v>
      </c>
      <c r="EI408" t="s">
        <v>1282</v>
      </c>
      <c r="EJ408" t="s">
        <v>818</v>
      </c>
      <c r="EK408" t="s">
        <v>246</v>
      </c>
      <c r="EL408" t="s">
        <v>980</v>
      </c>
      <c r="EM408" t="s">
        <v>209</v>
      </c>
      <c r="EN408" t="s">
        <v>989</v>
      </c>
    </row>
    <row r="409" spans="1:158">
      <c r="A409" t="s">
        <v>470</v>
      </c>
      <c r="B409" t="s">
        <v>211</v>
      </c>
      <c r="C409" t="s">
        <v>471</v>
      </c>
      <c r="D409" t="s">
        <v>472</v>
      </c>
      <c r="E409" t="s">
        <v>9592</v>
      </c>
      <c r="F409" t="s">
        <v>9593</v>
      </c>
      <c r="G409">
        <v>9686350249</v>
      </c>
      <c r="H409" t="s">
        <v>164</v>
      </c>
      <c r="I409" t="s">
        <v>4509</v>
      </c>
      <c r="J409" t="s">
        <v>217</v>
      </c>
      <c r="K409" t="s">
        <v>9594</v>
      </c>
      <c r="L409" t="s">
        <v>9595</v>
      </c>
      <c r="M409" t="s">
        <v>9596</v>
      </c>
      <c r="N409" t="s">
        <v>174</v>
      </c>
      <c r="O409" t="s">
        <v>9597</v>
      </c>
      <c r="P409" t="s">
        <v>556</v>
      </c>
      <c r="AI409" t="s">
        <v>9598</v>
      </c>
      <c r="AJ409" t="s">
        <v>1174</v>
      </c>
      <c r="AK409" t="s">
        <v>9599</v>
      </c>
      <c r="AL409">
        <v>80.2</v>
      </c>
      <c r="AM409">
        <v>8.2</v>
      </c>
      <c r="AN409">
        <v>2012</v>
      </c>
      <c r="AO409" t="s">
        <v>174</v>
      </c>
      <c r="AP409" t="s">
        <v>9600</v>
      </c>
      <c r="AQ409" t="s">
        <v>9601</v>
      </c>
      <c r="AR409" t="s">
        <v>9602</v>
      </c>
      <c r="AS409">
        <v>68</v>
      </c>
      <c r="AT409">
        <v>6.8</v>
      </c>
      <c r="AU409">
        <v>2014</v>
      </c>
      <c r="AV409" t="s">
        <v>170</v>
      </c>
      <c r="BC409" t="s">
        <v>174</v>
      </c>
      <c r="BD409" t="s">
        <v>9603</v>
      </c>
      <c r="BE409" t="s">
        <v>9604</v>
      </c>
      <c r="BF409" t="s">
        <v>9605</v>
      </c>
      <c r="BG409">
        <v>70.8</v>
      </c>
      <c r="BH409">
        <v>7.8</v>
      </c>
      <c r="BI409">
        <v>2018</v>
      </c>
      <c r="BJ409">
        <v>1</v>
      </c>
      <c r="BL409">
        <v>9</v>
      </c>
      <c r="BN409" t="s">
        <v>174</v>
      </c>
      <c r="BO409" t="s">
        <v>9606</v>
      </c>
      <c r="BP409" t="s">
        <v>9607</v>
      </c>
      <c r="BQ409" t="s">
        <v>9608</v>
      </c>
      <c r="BR409">
        <v>98</v>
      </c>
      <c r="BS409">
        <v>9.8</v>
      </c>
      <c r="BT409">
        <v>2020</v>
      </c>
      <c r="BU409">
        <v>12</v>
      </c>
      <c r="BW409">
        <v>13</v>
      </c>
      <c r="BY409" t="s">
        <v>170</v>
      </c>
      <c r="CF409" t="s">
        <v>174</v>
      </c>
      <c r="CG409" t="s">
        <v>556</v>
      </c>
      <c r="CH409" t="s">
        <v>9607</v>
      </c>
      <c r="CI409" t="s">
        <v>193</v>
      </c>
      <c r="CJ409">
        <v>2023</v>
      </c>
      <c r="CL409" t="s">
        <v>170</v>
      </c>
      <c r="CN409" t="s">
        <v>174</v>
      </c>
      <c r="CO409" t="s">
        <v>9609</v>
      </c>
      <c r="CP409" t="s">
        <v>9610</v>
      </c>
      <c r="CQ409" t="s">
        <v>174</v>
      </c>
      <c r="CR409">
        <v>32</v>
      </c>
      <c r="CS409">
        <v>8</v>
      </c>
      <c r="CT409">
        <v>5</v>
      </c>
      <c r="CU409" t="s">
        <v>9611</v>
      </c>
      <c r="CV409" t="s">
        <v>174</v>
      </c>
      <c r="CW409" t="s">
        <v>9612</v>
      </c>
      <c r="CX409" t="s">
        <v>373</v>
      </c>
      <c r="CZ409" t="s">
        <v>170</v>
      </c>
      <c r="DB409" t="s">
        <v>9613</v>
      </c>
      <c r="DC409" t="s">
        <v>9614</v>
      </c>
      <c r="DD409" t="s">
        <v>174</v>
      </c>
      <c r="DE409">
        <v>4</v>
      </c>
      <c r="DF409" t="s">
        <v>174</v>
      </c>
      <c r="DG409">
        <v>7</v>
      </c>
      <c r="DH409">
        <v>5</v>
      </c>
      <c r="DI409">
        <v>2</v>
      </c>
      <c r="DJ409" t="s">
        <v>378</v>
      </c>
      <c r="DK409">
        <v>9</v>
      </c>
      <c r="DL409" t="s">
        <v>174</v>
      </c>
      <c r="DM409" t="s">
        <v>9609</v>
      </c>
      <c r="DN409" t="s">
        <v>174</v>
      </c>
      <c r="DO409" t="s">
        <v>9615</v>
      </c>
      <c r="DP409" t="s">
        <v>9616</v>
      </c>
      <c r="DQ409" t="str">
        <f>HYPERLINK("https://nconnect.nicmar.ac.in/storage/profile/6999c86b278d4.png","Download")</f>
        <v>0</v>
      </c>
      <c r="DR409" t="str">
        <f>HYPERLINK("https://nconnect.nicmar.ac.in/pdf/463_resume_1771861215.pdf/Y2FyZWVy","View Resume")</f>
        <v>0</v>
      </c>
      <c r="DS409" t="s">
        <v>355</v>
      </c>
      <c r="DT409" t="s">
        <v>9617</v>
      </c>
      <c r="DU409" t="s">
        <v>1282</v>
      </c>
      <c r="DV409" t="s">
        <v>8248</v>
      </c>
      <c r="DW409" t="s">
        <v>246</v>
      </c>
      <c r="DX409" t="s">
        <v>757</v>
      </c>
      <c r="DY409" t="s">
        <v>209</v>
      </c>
      <c r="DZ409" t="s">
        <v>355</v>
      </c>
    </row>
    <row r="410" spans="1:158">
      <c r="A410" t="s">
        <v>793</v>
      </c>
      <c r="B410" t="s">
        <v>211</v>
      </c>
      <c r="C410" t="s">
        <v>267</v>
      </c>
      <c r="D410" t="s">
        <v>508</v>
      </c>
      <c r="E410" t="s">
        <v>9618</v>
      </c>
      <c r="F410" t="s">
        <v>9619</v>
      </c>
      <c r="G410">
        <v>9764750479</v>
      </c>
      <c r="H410" t="s">
        <v>164</v>
      </c>
      <c r="I410" t="s">
        <v>9620</v>
      </c>
      <c r="J410" t="s">
        <v>166</v>
      </c>
      <c r="K410" t="s">
        <v>657</v>
      </c>
      <c r="L410" t="s">
        <v>9621</v>
      </c>
      <c r="M410" t="s">
        <v>9622</v>
      </c>
      <c r="N410" t="s">
        <v>174</v>
      </c>
      <c r="O410" t="s">
        <v>9623</v>
      </c>
      <c r="P410" t="s">
        <v>9624</v>
      </c>
      <c r="AI410" t="s">
        <v>9625</v>
      </c>
      <c r="AJ410" t="s">
        <v>9626</v>
      </c>
      <c r="AK410" t="s">
        <v>1254</v>
      </c>
      <c r="AL410">
        <v>64.76</v>
      </c>
      <c r="AN410">
        <v>2008</v>
      </c>
      <c r="AO410" t="s">
        <v>174</v>
      </c>
      <c r="AP410" t="s">
        <v>9627</v>
      </c>
      <c r="AQ410" t="s">
        <v>9628</v>
      </c>
      <c r="AR410" t="s">
        <v>1334</v>
      </c>
      <c r="AS410">
        <v>67</v>
      </c>
      <c r="AU410">
        <v>2010</v>
      </c>
      <c r="AV410" t="s">
        <v>174</v>
      </c>
      <c r="AW410" t="s">
        <v>9629</v>
      </c>
      <c r="AX410" t="s">
        <v>9630</v>
      </c>
      <c r="AY410" t="s">
        <v>9631</v>
      </c>
      <c r="AZ410">
        <v>56.16</v>
      </c>
      <c r="BB410">
        <v>2016</v>
      </c>
      <c r="BC410" t="s">
        <v>174</v>
      </c>
      <c r="BD410" t="s">
        <v>4363</v>
      </c>
      <c r="BE410" t="s">
        <v>9632</v>
      </c>
      <c r="BF410" t="s">
        <v>9633</v>
      </c>
      <c r="BG410">
        <v>75.08</v>
      </c>
      <c r="BI410">
        <v>2013</v>
      </c>
      <c r="BJ410">
        <v>19</v>
      </c>
      <c r="BK410" t="s">
        <v>807</v>
      </c>
      <c r="BL410">
        <v>53</v>
      </c>
      <c r="BM410" t="s">
        <v>9634</v>
      </c>
      <c r="BN410" t="s">
        <v>174</v>
      </c>
      <c r="BO410" t="s">
        <v>4363</v>
      </c>
      <c r="BP410" t="s">
        <v>9632</v>
      </c>
      <c r="BQ410" t="s">
        <v>9635</v>
      </c>
      <c r="BR410">
        <v>80.06</v>
      </c>
      <c r="BT410">
        <v>2016</v>
      </c>
      <c r="BU410">
        <v>31</v>
      </c>
      <c r="BV410" t="s">
        <v>5319</v>
      </c>
      <c r="BW410">
        <v>53</v>
      </c>
      <c r="BX410" t="s">
        <v>9635</v>
      </c>
      <c r="BY410" t="s">
        <v>170</v>
      </c>
      <c r="CF410" t="s">
        <v>174</v>
      </c>
      <c r="CG410" t="s">
        <v>9636</v>
      </c>
      <c r="CH410" t="s">
        <v>4363</v>
      </c>
      <c r="CI410" t="s">
        <v>193</v>
      </c>
      <c r="CJ410">
        <v>2023</v>
      </c>
      <c r="CL410" t="s">
        <v>174</v>
      </c>
      <c r="CM410" t="s">
        <v>9637</v>
      </c>
      <c r="CN410" t="s">
        <v>174</v>
      </c>
      <c r="CO410" t="s">
        <v>9638</v>
      </c>
      <c r="CP410" t="s">
        <v>9639</v>
      </c>
      <c r="CQ410" t="s">
        <v>174</v>
      </c>
      <c r="CR410">
        <v>0</v>
      </c>
      <c r="CS410">
        <v>0</v>
      </c>
      <c r="CT410">
        <v>15</v>
      </c>
      <c r="CU410" t="s">
        <v>9640</v>
      </c>
      <c r="CV410" t="s">
        <v>170</v>
      </c>
      <c r="CZ410" t="s">
        <v>170</v>
      </c>
      <c r="DB410" t="s">
        <v>9641</v>
      </c>
      <c r="DC410" t="s">
        <v>9642</v>
      </c>
      <c r="DD410" t="s">
        <v>174</v>
      </c>
      <c r="DE410" t="s">
        <v>9643</v>
      </c>
      <c r="DF410" t="s">
        <v>170</v>
      </c>
      <c r="DL410" t="s">
        <v>170</v>
      </c>
      <c r="DN410" t="s">
        <v>170</v>
      </c>
      <c r="DP410" t="s">
        <v>9644</v>
      </c>
      <c r="DQ410" t="s">
        <v>202</v>
      </c>
      <c r="DR410" t="str">
        <f>HYPERLINK("https://nconnect.nicmar.ac.in/pdf/579_resume_1771861646.pdf/Y2FyZWVy","View Resume")</f>
        <v>0</v>
      </c>
      <c r="DS410" t="s">
        <v>6990</v>
      </c>
      <c r="DT410" t="s">
        <v>9645</v>
      </c>
      <c r="DU410" t="s">
        <v>211</v>
      </c>
      <c r="DV410" t="s">
        <v>9646</v>
      </c>
      <c r="DW410" t="s">
        <v>246</v>
      </c>
      <c r="DX410" t="s">
        <v>2522</v>
      </c>
      <c r="DY410" t="s">
        <v>1584</v>
      </c>
      <c r="DZ410" t="s">
        <v>697</v>
      </c>
      <c r="EA410" t="s">
        <v>9627</v>
      </c>
      <c r="EB410" t="s">
        <v>211</v>
      </c>
      <c r="EC410" t="s">
        <v>9647</v>
      </c>
      <c r="ED410" t="s">
        <v>246</v>
      </c>
      <c r="EE410" t="s">
        <v>2318</v>
      </c>
      <c r="EF410" t="s">
        <v>3107</v>
      </c>
      <c r="EG410" t="s">
        <v>2131</v>
      </c>
      <c r="EH410" t="s">
        <v>2245</v>
      </c>
      <c r="EI410" t="s">
        <v>211</v>
      </c>
      <c r="EJ410" t="s">
        <v>818</v>
      </c>
      <c r="EK410" t="s">
        <v>246</v>
      </c>
      <c r="EL410" t="s">
        <v>2853</v>
      </c>
      <c r="EM410" t="s">
        <v>209</v>
      </c>
      <c r="EN410" t="s">
        <v>534</v>
      </c>
    </row>
    <row r="411" spans="1:158">
      <c r="A411" t="s">
        <v>295</v>
      </c>
      <c r="B411" t="s">
        <v>211</v>
      </c>
      <c r="C411" t="s">
        <v>267</v>
      </c>
      <c r="D411" t="s">
        <v>296</v>
      </c>
      <c r="E411" t="s">
        <v>9618</v>
      </c>
      <c r="F411" t="s">
        <v>9619</v>
      </c>
      <c r="G411">
        <v>9764750479</v>
      </c>
      <c r="H411" t="s">
        <v>164</v>
      </c>
      <c r="I411" t="s">
        <v>9620</v>
      </c>
      <c r="J411" t="s">
        <v>166</v>
      </c>
      <c r="K411" t="s">
        <v>657</v>
      </c>
      <c r="L411" t="s">
        <v>9621</v>
      </c>
      <c r="M411" t="s">
        <v>9622</v>
      </c>
      <c r="N411" t="s">
        <v>174</v>
      </c>
      <c r="O411" t="s">
        <v>9623</v>
      </c>
      <c r="P411" t="s">
        <v>9624</v>
      </c>
      <c r="AI411" t="s">
        <v>9625</v>
      </c>
      <c r="AJ411" t="s">
        <v>9626</v>
      </c>
      <c r="AK411" t="s">
        <v>1254</v>
      </c>
      <c r="AL411">
        <v>64.76</v>
      </c>
      <c r="AN411">
        <v>2008</v>
      </c>
      <c r="AO411" t="s">
        <v>174</v>
      </c>
      <c r="AP411" t="s">
        <v>9627</v>
      </c>
      <c r="AQ411" t="s">
        <v>9628</v>
      </c>
      <c r="AR411" t="s">
        <v>1334</v>
      </c>
      <c r="AS411">
        <v>67</v>
      </c>
      <c r="AU411">
        <v>2010</v>
      </c>
      <c r="AV411" t="s">
        <v>174</v>
      </c>
      <c r="AW411" t="s">
        <v>9629</v>
      </c>
      <c r="AX411" t="s">
        <v>9630</v>
      </c>
      <c r="AY411" t="s">
        <v>9631</v>
      </c>
      <c r="AZ411">
        <v>56.16</v>
      </c>
      <c r="BB411">
        <v>2016</v>
      </c>
      <c r="BC411" t="s">
        <v>174</v>
      </c>
      <c r="BD411" t="s">
        <v>4363</v>
      </c>
      <c r="BE411" t="s">
        <v>9632</v>
      </c>
      <c r="BF411" t="s">
        <v>9633</v>
      </c>
      <c r="BG411">
        <v>75.08</v>
      </c>
      <c r="BI411">
        <v>2013</v>
      </c>
      <c r="BJ411">
        <v>19</v>
      </c>
      <c r="BK411" t="s">
        <v>807</v>
      </c>
      <c r="BL411">
        <v>53</v>
      </c>
      <c r="BM411" t="s">
        <v>9634</v>
      </c>
      <c r="BN411" t="s">
        <v>174</v>
      </c>
      <c r="BO411" t="s">
        <v>4363</v>
      </c>
      <c r="BP411" t="s">
        <v>9632</v>
      </c>
      <c r="BQ411" t="s">
        <v>9635</v>
      </c>
      <c r="BR411">
        <v>80.06</v>
      </c>
      <c r="BT411">
        <v>2016</v>
      </c>
      <c r="BU411">
        <v>31</v>
      </c>
      <c r="BV411" t="s">
        <v>5319</v>
      </c>
      <c r="BW411">
        <v>53</v>
      </c>
      <c r="BX411" t="s">
        <v>9635</v>
      </c>
      <c r="BY411" t="s">
        <v>170</v>
      </c>
      <c r="CF411" t="s">
        <v>174</v>
      </c>
      <c r="CG411" t="s">
        <v>9636</v>
      </c>
      <c r="CH411" t="s">
        <v>4363</v>
      </c>
      <c r="CI411" t="s">
        <v>193</v>
      </c>
      <c r="CJ411">
        <v>2023</v>
      </c>
      <c r="CL411" t="s">
        <v>174</v>
      </c>
      <c r="CM411" t="s">
        <v>9637</v>
      </c>
      <c r="CN411" t="s">
        <v>174</v>
      </c>
      <c r="CO411" t="s">
        <v>9638</v>
      </c>
      <c r="CP411" t="s">
        <v>9639</v>
      </c>
      <c r="CQ411" t="s">
        <v>174</v>
      </c>
      <c r="CR411">
        <v>0</v>
      </c>
      <c r="CS411">
        <v>0</v>
      </c>
      <c r="CT411">
        <v>15</v>
      </c>
      <c r="CU411" t="s">
        <v>9640</v>
      </c>
      <c r="CV411" t="s">
        <v>170</v>
      </c>
      <c r="CZ411" t="s">
        <v>170</v>
      </c>
      <c r="DB411" t="s">
        <v>9641</v>
      </c>
      <c r="DC411" t="s">
        <v>9642</v>
      </c>
      <c r="DD411" t="s">
        <v>174</v>
      </c>
      <c r="DE411" t="s">
        <v>9643</v>
      </c>
      <c r="DF411" t="s">
        <v>170</v>
      </c>
      <c r="DL411" t="s">
        <v>170</v>
      </c>
      <c r="DN411" t="s">
        <v>170</v>
      </c>
      <c r="DP411" t="s">
        <v>9648</v>
      </c>
      <c r="DQ411" t="s">
        <v>202</v>
      </c>
      <c r="DR411" t="str">
        <f>HYPERLINK("https://nconnect.nicmar.ac.in/pdf/579_resume_1771861646.pdf/Y2FyZWVy","View Resume")</f>
        <v>0</v>
      </c>
      <c r="DS411" t="s">
        <v>6990</v>
      </c>
      <c r="DT411" t="s">
        <v>9645</v>
      </c>
      <c r="DU411" t="s">
        <v>211</v>
      </c>
      <c r="DV411" t="s">
        <v>9646</v>
      </c>
      <c r="DW411" t="s">
        <v>246</v>
      </c>
      <c r="DX411" t="s">
        <v>2522</v>
      </c>
      <c r="DY411" t="s">
        <v>1584</v>
      </c>
      <c r="DZ411" t="s">
        <v>697</v>
      </c>
      <c r="EA411" t="s">
        <v>9627</v>
      </c>
      <c r="EB411" t="s">
        <v>211</v>
      </c>
      <c r="EC411" t="s">
        <v>9647</v>
      </c>
      <c r="ED411" t="s">
        <v>246</v>
      </c>
      <c r="EE411" t="s">
        <v>2318</v>
      </c>
      <c r="EF411" t="s">
        <v>3107</v>
      </c>
      <c r="EG411" t="s">
        <v>2131</v>
      </c>
      <c r="EH411" t="s">
        <v>2245</v>
      </c>
      <c r="EI411" t="s">
        <v>211</v>
      </c>
      <c r="EJ411" t="s">
        <v>818</v>
      </c>
      <c r="EK411" t="s">
        <v>246</v>
      </c>
      <c r="EL411" t="s">
        <v>2853</v>
      </c>
      <c r="EM411" t="s">
        <v>209</v>
      </c>
      <c r="EN411" t="s">
        <v>534</v>
      </c>
    </row>
    <row r="412" spans="1:158">
      <c r="A412" t="s">
        <v>1283</v>
      </c>
      <c r="B412" t="s">
        <v>211</v>
      </c>
      <c r="C412" t="s">
        <v>267</v>
      </c>
      <c r="D412" t="s">
        <v>1284</v>
      </c>
      <c r="E412" t="s">
        <v>9618</v>
      </c>
      <c r="F412" t="s">
        <v>9619</v>
      </c>
      <c r="G412">
        <v>9764750479</v>
      </c>
      <c r="H412" t="s">
        <v>164</v>
      </c>
      <c r="I412" t="s">
        <v>9620</v>
      </c>
      <c r="J412" t="s">
        <v>166</v>
      </c>
      <c r="K412" t="s">
        <v>657</v>
      </c>
      <c r="L412" t="s">
        <v>9621</v>
      </c>
      <c r="M412" t="s">
        <v>9622</v>
      </c>
      <c r="N412" t="s">
        <v>174</v>
      </c>
      <c r="O412" t="s">
        <v>9623</v>
      </c>
      <c r="P412" t="s">
        <v>9624</v>
      </c>
      <c r="AI412" t="s">
        <v>9625</v>
      </c>
      <c r="AJ412" t="s">
        <v>9626</v>
      </c>
      <c r="AK412" t="s">
        <v>1254</v>
      </c>
      <c r="AL412">
        <v>64.76</v>
      </c>
      <c r="AN412">
        <v>2008</v>
      </c>
      <c r="AO412" t="s">
        <v>174</v>
      </c>
      <c r="AP412" t="s">
        <v>9627</v>
      </c>
      <c r="AQ412" t="s">
        <v>9628</v>
      </c>
      <c r="AR412" t="s">
        <v>1334</v>
      </c>
      <c r="AS412">
        <v>67</v>
      </c>
      <c r="AU412">
        <v>2010</v>
      </c>
      <c r="AV412" t="s">
        <v>174</v>
      </c>
      <c r="AW412" t="s">
        <v>9629</v>
      </c>
      <c r="AX412" t="s">
        <v>9630</v>
      </c>
      <c r="AY412" t="s">
        <v>9631</v>
      </c>
      <c r="AZ412">
        <v>56.16</v>
      </c>
      <c r="BB412">
        <v>2016</v>
      </c>
      <c r="BC412" t="s">
        <v>174</v>
      </c>
      <c r="BD412" t="s">
        <v>4363</v>
      </c>
      <c r="BE412" t="s">
        <v>9632</v>
      </c>
      <c r="BF412" t="s">
        <v>9633</v>
      </c>
      <c r="BG412">
        <v>75.08</v>
      </c>
      <c r="BI412">
        <v>2013</v>
      </c>
      <c r="BJ412">
        <v>19</v>
      </c>
      <c r="BK412" t="s">
        <v>807</v>
      </c>
      <c r="BL412">
        <v>53</v>
      </c>
      <c r="BM412" t="s">
        <v>9634</v>
      </c>
      <c r="BN412" t="s">
        <v>174</v>
      </c>
      <c r="BO412" t="s">
        <v>4363</v>
      </c>
      <c r="BP412" t="s">
        <v>9632</v>
      </c>
      <c r="BQ412" t="s">
        <v>9635</v>
      </c>
      <c r="BR412">
        <v>80.06</v>
      </c>
      <c r="BT412">
        <v>2016</v>
      </c>
      <c r="BU412">
        <v>31</v>
      </c>
      <c r="BV412" t="s">
        <v>5319</v>
      </c>
      <c r="BW412">
        <v>53</v>
      </c>
      <c r="BX412" t="s">
        <v>9635</v>
      </c>
      <c r="BY412" t="s">
        <v>170</v>
      </c>
      <c r="CF412" t="s">
        <v>174</v>
      </c>
      <c r="CG412" t="s">
        <v>9636</v>
      </c>
      <c r="CH412" t="s">
        <v>4363</v>
      </c>
      <c r="CI412" t="s">
        <v>193</v>
      </c>
      <c r="CJ412">
        <v>2023</v>
      </c>
      <c r="CL412" t="s">
        <v>174</v>
      </c>
      <c r="CM412" t="s">
        <v>9637</v>
      </c>
      <c r="CN412" t="s">
        <v>174</v>
      </c>
      <c r="CO412" t="s">
        <v>9638</v>
      </c>
      <c r="CP412" t="s">
        <v>9639</v>
      </c>
      <c r="CQ412" t="s">
        <v>174</v>
      </c>
      <c r="CR412">
        <v>0</v>
      </c>
      <c r="CS412">
        <v>0</v>
      </c>
      <c r="CT412">
        <v>15</v>
      </c>
      <c r="CU412" t="s">
        <v>9640</v>
      </c>
      <c r="CV412" t="s">
        <v>170</v>
      </c>
      <c r="CZ412" t="s">
        <v>170</v>
      </c>
      <c r="DB412" t="s">
        <v>9641</v>
      </c>
      <c r="DC412" t="s">
        <v>9642</v>
      </c>
      <c r="DD412" t="s">
        <v>174</v>
      </c>
      <c r="DE412" t="s">
        <v>9643</v>
      </c>
      <c r="DF412" t="s">
        <v>170</v>
      </c>
      <c r="DL412" t="s">
        <v>170</v>
      </c>
      <c r="DN412" t="s">
        <v>170</v>
      </c>
      <c r="DP412" t="s">
        <v>9649</v>
      </c>
      <c r="DQ412" t="s">
        <v>202</v>
      </c>
      <c r="DR412" t="str">
        <f>HYPERLINK("https://nconnect.nicmar.ac.in/pdf/579_resume_1771861646.pdf/Y2FyZWVy","View Resume")</f>
        <v>0</v>
      </c>
      <c r="DS412" t="s">
        <v>6990</v>
      </c>
      <c r="DT412" t="s">
        <v>9645</v>
      </c>
      <c r="DU412" t="s">
        <v>211</v>
      </c>
      <c r="DV412" t="s">
        <v>9646</v>
      </c>
      <c r="DW412" t="s">
        <v>246</v>
      </c>
      <c r="DX412" t="s">
        <v>2522</v>
      </c>
      <c r="DY412" t="s">
        <v>1584</v>
      </c>
      <c r="DZ412" t="s">
        <v>697</v>
      </c>
      <c r="EA412" t="s">
        <v>9627</v>
      </c>
      <c r="EB412" t="s">
        <v>211</v>
      </c>
      <c r="EC412" t="s">
        <v>9647</v>
      </c>
      <c r="ED412" t="s">
        <v>246</v>
      </c>
      <c r="EE412" t="s">
        <v>2318</v>
      </c>
      <c r="EF412" t="s">
        <v>3107</v>
      </c>
      <c r="EG412" t="s">
        <v>2131</v>
      </c>
      <c r="EH412" t="s">
        <v>2245</v>
      </c>
      <c r="EI412" t="s">
        <v>211</v>
      </c>
      <c r="EJ412" t="s">
        <v>818</v>
      </c>
      <c r="EK412" t="s">
        <v>246</v>
      </c>
      <c r="EL412" t="s">
        <v>2853</v>
      </c>
      <c r="EM412" t="s">
        <v>209</v>
      </c>
      <c r="EN412" t="s">
        <v>534</v>
      </c>
    </row>
    <row r="413" spans="1:158">
      <c r="A413" t="s">
        <v>266</v>
      </c>
      <c r="B413" t="s">
        <v>211</v>
      </c>
      <c r="C413" t="s">
        <v>267</v>
      </c>
      <c r="D413" t="s">
        <v>268</v>
      </c>
      <c r="E413" t="s">
        <v>9650</v>
      </c>
      <c r="F413" t="s">
        <v>9651</v>
      </c>
      <c r="G413">
        <v>6376414548</v>
      </c>
      <c r="H413" t="s">
        <v>164</v>
      </c>
      <c r="I413" t="s">
        <v>9652</v>
      </c>
      <c r="J413" t="s">
        <v>166</v>
      </c>
      <c r="K413" t="s">
        <v>797</v>
      </c>
      <c r="L413" t="s">
        <v>9653</v>
      </c>
      <c r="M413" t="s">
        <v>9654</v>
      </c>
      <c r="N413" t="s">
        <v>170</v>
      </c>
      <c r="AI413" t="s">
        <v>9655</v>
      </c>
      <c r="AJ413" t="s">
        <v>9656</v>
      </c>
      <c r="AK413" t="s">
        <v>9657</v>
      </c>
      <c r="AL413">
        <v>83</v>
      </c>
      <c r="AN413">
        <v>2007</v>
      </c>
      <c r="AO413" t="s">
        <v>174</v>
      </c>
      <c r="AP413" t="s">
        <v>1327</v>
      </c>
      <c r="AQ413" t="s">
        <v>9658</v>
      </c>
      <c r="AR413" t="s">
        <v>627</v>
      </c>
      <c r="AS413">
        <v>83.6</v>
      </c>
      <c r="AU413">
        <v>2009</v>
      </c>
      <c r="AV413" t="s">
        <v>170</v>
      </c>
      <c r="AX413" t="s">
        <v>9659</v>
      </c>
      <c r="AY413" t="s">
        <v>9660</v>
      </c>
      <c r="AZ413">
        <v>84.8</v>
      </c>
      <c r="BB413">
        <v>2025</v>
      </c>
      <c r="BC413" t="s">
        <v>174</v>
      </c>
      <c r="BD413" t="s">
        <v>9661</v>
      </c>
      <c r="BE413" t="s">
        <v>9662</v>
      </c>
      <c r="BF413" t="s">
        <v>1667</v>
      </c>
      <c r="BG413">
        <v>65.3</v>
      </c>
      <c r="BI413">
        <v>2014</v>
      </c>
      <c r="BJ413">
        <v>19</v>
      </c>
      <c r="BK413" t="s">
        <v>3672</v>
      </c>
      <c r="BL413">
        <v>34</v>
      </c>
      <c r="BN413" t="s">
        <v>174</v>
      </c>
      <c r="BO413" t="s">
        <v>9663</v>
      </c>
      <c r="BP413" t="s">
        <v>9663</v>
      </c>
      <c r="BQ413" t="s">
        <v>1667</v>
      </c>
      <c r="BR413">
        <v>76.2</v>
      </c>
      <c r="BT413">
        <v>2018</v>
      </c>
      <c r="BU413">
        <v>31</v>
      </c>
      <c r="BV413" t="s">
        <v>1671</v>
      </c>
      <c r="BW413">
        <v>34</v>
      </c>
      <c r="BY413" t="s">
        <v>174</v>
      </c>
      <c r="BZ413" t="s">
        <v>9659</v>
      </c>
      <c r="CA413" t="s">
        <v>9659</v>
      </c>
      <c r="CB413" t="s">
        <v>9664</v>
      </c>
      <c r="CC413">
        <v>84.8</v>
      </c>
      <c r="CE413">
        <v>2025</v>
      </c>
      <c r="CF413" t="s">
        <v>174</v>
      </c>
      <c r="CG413" t="s">
        <v>9665</v>
      </c>
      <c r="CH413" t="s">
        <v>9666</v>
      </c>
      <c r="CI413" t="s">
        <v>373</v>
      </c>
      <c r="CK413" t="s">
        <v>170</v>
      </c>
      <c r="CL413" t="s">
        <v>170</v>
      </c>
      <c r="CN413" t="s">
        <v>170</v>
      </c>
      <c r="CP413" t="s">
        <v>9667</v>
      </c>
      <c r="CQ413" t="s">
        <v>170</v>
      </c>
      <c r="CV413" t="s">
        <v>170</v>
      </c>
      <c r="CZ413" t="s">
        <v>170</v>
      </c>
      <c r="DB413" t="s">
        <v>378</v>
      </c>
      <c r="DC413" t="s">
        <v>326</v>
      </c>
      <c r="DD413" t="s">
        <v>170</v>
      </c>
      <c r="DF413" t="s">
        <v>170</v>
      </c>
      <c r="DL413" t="s">
        <v>170</v>
      </c>
      <c r="DN413" t="s">
        <v>170</v>
      </c>
      <c r="DP413" t="s">
        <v>9668</v>
      </c>
      <c r="DQ413" t="str">
        <f>HYPERLINK("https://nconnect.nicmar.ac.in/storage/profile/699c6a05f38a2.png","Download")</f>
        <v>0</v>
      </c>
      <c r="DR413" t="str">
        <f>HYPERLINK("https://nconnect.nicmar.ac.in/pdf/578_resume_1771862449.pdf/Y2FyZWVy","View Resume")</f>
        <v>0</v>
      </c>
      <c r="DS413" t="s">
        <v>870</v>
      </c>
      <c r="DT413" t="s">
        <v>9669</v>
      </c>
      <c r="DU413" t="s">
        <v>211</v>
      </c>
      <c r="DV413" t="s">
        <v>537</v>
      </c>
      <c r="DW413" t="s">
        <v>246</v>
      </c>
      <c r="DX413" t="s">
        <v>1725</v>
      </c>
      <c r="DY413" t="s">
        <v>1633</v>
      </c>
      <c r="DZ413" t="s">
        <v>870</v>
      </c>
    </row>
    <row r="414" spans="1:158">
      <c r="A414" t="s">
        <v>210</v>
      </c>
      <c r="B414" t="s">
        <v>211</v>
      </c>
      <c r="C414" t="s">
        <v>212</v>
      </c>
      <c r="D414" t="s">
        <v>213</v>
      </c>
      <c r="E414" t="s">
        <v>9670</v>
      </c>
      <c r="F414" t="s">
        <v>9671</v>
      </c>
      <c r="G414">
        <v>9008312904</v>
      </c>
      <c r="H414" t="s">
        <v>164</v>
      </c>
      <c r="I414" t="s">
        <v>9672</v>
      </c>
      <c r="J414" t="s">
        <v>217</v>
      </c>
      <c r="K414" t="s">
        <v>218</v>
      </c>
      <c r="L414" t="s">
        <v>9673</v>
      </c>
      <c r="M414" t="s">
        <v>9674</v>
      </c>
      <c r="N414" t="s">
        <v>170</v>
      </c>
      <c r="AI414" t="s">
        <v>9675</v>
      </c>
      <c r="AJ414" t="s">
        <v>9676</v>
      </c>
      <c r="AK414" t="s">
        <v>9677</v>
      </c>
      <c r="AL414">
        <v>89.16</v>
      </c>
      <c r="AN414">
        <v>2013</v>
      </c>
      <c r="AO414" t="s">
        <v>174</v>
      </c>
      <c r="AP414" t="s">
        <v>9678</v>
      </c>
      <c r="AQ414" t="s">
        <v>9676</v>
      </c>
      <c r="AR414" t="s">
        <v>9679</v>
      </c>
      <c r="AS414">
        <v>87.4</v>
      </c>
      <c r="AU414">
        <v>2015</v>
      </c>
      <c r="AV414" t="s">
        <v>170</v>
      </c>
      <c r="BC414" t="s">
        <v>174</v>
      </c>
      <c r="BD414" t="s">
        <v>9680</v>
      </c>
      <c r="BE414" t="s">
        <v>9681</v>
      </c>
      <c r="BF414" t="s">
        <v>229</v>
      </c>
      <c r="BG414">
        <v>89.2</v>
      </c>
      <c r="BI414">
        <v>2019</v>
      </c>
      <c r="BJ414">
        <v>1</v>
      </c>
      <c r="BL414">
        <v>47</v>
      </c>
      <c r="BN414" t="s">
        <v>174</v>
      </c>
      <c r="BO414" t="s">
        <v>9682</v>
      </c>
      <c r="BP414" t="s">
        <v>9676</v>
      </c>
      <c r="BQ414" t="s">
        <v>231</v>
      </c>
      <c r="BR414">
        <v>91.3</v>
      </c>
      <c r="BT414">
        <v>2021</v>
      </c>
      <c r="BU414">
        <v>14</v>
      </c>
      <c r="BW414">
        <v>47</v>
      </c>
      <c r="BY414" t="s">
        <v>170</v>
      </c>
      <c r="CF414" t="s">
        <v>174</v>
      </c>
      <c r="CG414" t="s">
        <v>231</v>
      </c>
      <c r="CH414" t="s">
        <v>9682</v>
      </c>
      <c r="CI414" t="s">
        <v>193</v>
      </c>
      <c r="CJ414">
        <v>2024</v>
      </c>
      <c r="CL414" t="s">
        <v>170</v>
      </c>
      <c r="CN414" t="s">
        <v>174</v>
      </c>
      <c r="CO414" t="s">
        <v>9683</v>
      </c>
      <c r="CP414" t="s">
        <v>9684</v>
      </c>
      <c r="CQ414" t="s">
        <v>174</v>
      </c>
      <c r="CR414">
        <v>12</v>
      </c>
      <c r="CS414">
        <v>16</v>
      </c>
      <c r="CT414">
        <v>3</v>
      </c>
      <c r="CU414" t="s">
        <v>9685</v>
      </c>
      <c r="CV414" t="s">
        <v>170</v>
      </c>
      <c r="CZ414" t="s">
        <v>170</v>
      </c>
      <c r="DB414" t="s">
        <v>9686</v>
      </c>
      <c r="DC414" t="s">
        <v>9687</v>
      </c>
      <c r="DD414" t="s">
        <v>170</v>
      </c>
      <c r="DF414" t="s">
        <v>170</v>
      </c>
      <c r="DL414" t="s">
        <v>170</v>
      </c>
      <c r="DN414" t="s">
        <v>174</v>
      </c>
      <c r="DO414" t="s">
        <v>9688</v>
      </c>
      <c r="DP414" t="s">
        <v>9689</v>
      </c>
      <c r="DQ414" t="str">
        <f>HYPERLINK("https://nconnect.nicmar.ac.in/storage/profile/69992c4e8ccea.png","Download")</f>
        <v>0</v>
      </c>
      <c r="DR414" t="str">
        <f>HYPERLINK("https://nconnect.nicmar.ac.in/pdf/582_resume_1771865043.pdf/Y2FyZWVy","View Resume")</f>
        <v>0</v>
      </c>
      <c r="DS414" t="s">
        <v>344</v>
      </c>
      <c r="DT414" t="s">
        <v>9690</v>
      </c>
      <c r="DU414" t="s">
        <v>211</v>
      </c>
      <c r="DV414" t="s">
        <v>2283</v>
      </c>
      <c r="DW414" t="s">
        <v>246</v>
      </c>
      <c r="DX414" t="s">
        <v>4270</v>
      </c>
      <c r="DY414" t="s">
        <v>209</v>
      </c>
      <c r="DZ414" t="s">
        <v>821</v>
      </c>
      <c r="EA414" t="s">
        <v>9691</v>
      </c>
      <c r="EB414" t="s">
        <v>211</v>
      </c>
      <c r="EC414" t="s">
        <v>9692</v>
      </c>
      <c r="ED414" t="s">
        <v>246</v>
      </c>
      <c r="EE414" t="s">
        <v>820</v>
      </c>
      <c r="EF414" t="s">
        <v>4270</v>
      </c>
      <c r="EG414" t="s">
        <v>945</v>
      </c>
    </row>
    <row r="415" spans="1:158">
      <c r="A415" t="s">
        <v>506</v>
      </c>
      <c r="B415" t="s">
        <v>507</v>
      </c>
      <c r="C415" t="s">
        <v>267</v>
      </c>
      <c r="D415" t="s">
        <v>508</v>
      </c>
      <c r="E415" t="s">
        <v>9693</v>
      </c>
      <c r="F415" t="s">
        <v>9694</v>
      </c>
      <c r="G415">
        <v>8550991101</v>
      </c>
      <c r="H415" t="s">
        <v>271</v>
      </c>
      <c r="I415" t="s">
        <v>9695</v>
      </c>
      <c r="J415" t="s">
        <v>166</v>
      </c>
      <c r="K415" t="s">
        <v>7437</v>
      </c>
      <c r="L415" t="s">
        <v>9696</v>
      </c>
      <c r="M415" t="s">
        <v>9697</v>
      </c>
      <c r="N415" t="s">
        <v>174</v>
      </c>
      <c r="O415" t="s">
        <v>9698</v>
      </c>
      <c r="P415" t="s">
        <v>9699</v>
      </c>
      <c r="AI415" t="s">
        <v>9693</v>
      </c>
      <c r="AJ415" t="s">
        <v>9700</v>
      </c>
      <c r="AK415" t="s">
        <v>9701</v>
      </c>
      <c r="AL415">
        <v>85.33</v>
      </c>
      <c r="AN415">
        <v>2000</v>
      </c>
      <c r="AO415" t="s">
        <v>174</v>
      </c>
      <c r="AP415" t="s">
        <v>9693</v>
      </c>
      <c r="AQ415" t="s">
        <v>9702</v>
      </c>
      <c r="AR415" t="s">
        <v>9703</v>
      </c>
      <c r="AS415">
        <v>76.83</v>
      </c>
      <c r="AU415">
        <v>2002</v>
      </c>
      <c r="AV415" t="s">
        <v>170</v>
      </c>
      <c r="BC415" t="s">
        <v>174</v>
      </c>
      <c r="BD415" t="s">
        <v>554</v>
      </c>
      <c r="BE415" t="s">
        <v>9704</v>
      </c>
      <c r="BF415" t="s">
        <v>9705</v>
      </c>
      <c r="BG415">
        <v>77.08</v>
      </c>
      <c r="BI415">
        <v>2006</v>
      </c>
      <c r="BJ415">
        <v>19</v>
      </c>
      <c r="BK415" t="s">
        <v>807</v>
      </c>
      <c r="BL415">
        <v>23</v>
      </c>
      <c r="BN415" t="s">
        <v>174</v>
      </c>
      <c r="BO415" t="s">
        <v>1908</v>
      </c>
      <c r="BP415" t="s">
        <v>9706</v>
      </c>
      <c r="BQ415" t="s">
        <v>9707</v>
      </c>
      <c r="BR415">
        <v>61.82</v>
      </c>
      <c r="BT415">
        <v>2008</v>
      </c>
      <c r="BU415">
        <v>31</v>
      </c>
      <c r="BV415" t="s">
        <v>9708</v>
      </c>
      <c r="BW415">
        <v>53</v>
      </c>
      <c r="BX415" t="s">
        <v>9709</v>
      </c>
      <c r="BY415" t="s">
        <v>174</v>
      </c>
      <c r="BZ415" t="s">
        <v>5321</v>
      </c>
      <c r="CA415" t="s">
        <v>9710</v>
      </c>
      <c r="CB415" t="s">
        <v>9711</v>
      </c>
      <c r="CC415">
        <v>60.38</v>
      </c>
      <c r="CE415">
        <v>2008</v>
      </c>
      <c r="CF415" t="s">
        <v>174</v>
      </c>
      <c r="CG415" t="s">
        <v>5589</v>
      </c>
      <c r="CH415" t="s">
        <v>9712</v>
      </c>
      <c r="CI415" t="s">
        <v>193</v>
      </c>
      <c r="CJ415">
        <v>2016</v>
      </c>
      <c r="CL415" t="s">
        <v>174</v>
      </c>
      <c r="CM415" t="s">
        <v>9713</v>
      </c>
      <c r="CN415" t="s">
        <v>174</v>
      </c>
      <c r="CO415" t="s">
        <v>9714</v>
      </c>
      <c r="CP415" t="s">
        <v>669</v>
      </c>
      <c r="CQ415" t="s">
        <v>174</v>
      </c>
      <c r="CR415">
        <v>0</v>
      </c>
      <c r="CS415">
        <v>0</v>
      </c>
      <c r="CT415">
        <v>9</v>
      </c>
      <c r="CU415" t="s">
        <v>9715</v>
      </c>
      <c r="CV415" t="s">
        <v>170</v>
      </c>
      <c r="CZ415" t="s">
        <v>170</v>
      </c>
      <c r="DC415" t="s">
        <v>9716</v>
      </c>
      <c r="DD415" t="s">
        <v>174</v>
      </c>
      <c r="DE415" t="s">
        <v>9717</v>
      </c>
      <c r="DF415" t="s">
        <v>170</v>
      </c>
      <c r="DL415" t="s">
        <v>174</v>
      </c>
      <c r="DM415" t="s">
        <v>9718</v>
      </c>
      <c r="DN415" t="s">
        <v>170</v>
      </c>
      <c r="DP415" t="s">
        <v>9719</v>
      </c>
      <c r="DQ415" t="s">
        <v>202</v>
      </c>
      <c r="DR415" t="str">
        <f>HYPERLINK("https://nconnect.nicmar.ac.in/pdf/537_resume_1771866773.pdf/Y2FyZWVy","View Resume")</f>
        <v>0</v>
      </c>
      <c r="DS415" t="s">
        <v>1096</v>
      </c>
      <c r="DT415" t="s">
        <v>9720</v>
      </c>
      <c r="DU415" t="s">
        <v>9721</v>
      </c>
      <c r="DV415" t="s">
        <v>568</v>
      </c>
      <c r="DW415" t="s">
        <v>207</v>
      </c>
      <c r="DX415" t="s">
        <v>869</v>
      </c>
      <c r="DY415" t="s">
        <v>338</v>
      </c>
      <c r="DZ415" t="s">
        <v>1316</v>
      </c>
      <c r="EA415" t="s">
        <v>9722</v>
      </c>
      <c r="EB415" t="s">
        <v>9723</v>
      </c>
      <c r="EC415" t="s">
        <v>568</v>
      </c>
      <c r="ED415" t="s">
        <v>207</v>
      </c>
      <c r="EE415" t="s">
        <v>864</v>
      </c>
      <c r="EF415" t="s">
        <v>2856</v>
      </c>
      <c r="EG415" t="s">
        <v>265</v>
      </c>
      <c r="EH415" t="s">
        <v>9724</v>
      </c>
      <c r="EI415" t="s">
        <v>9725</v>
      </c>
      <c r="EJ415" t="s">
        <v>568</v>
      </c>
      <c r="EK415" t="s">
        <v>207</v>
      </c>
      <c r="EL415" t="s">
        <v>6674</v>
      </c>
      <c r="EM415" t="s">
        <v>2693</v>
      </c>
      <c r="EN415" t="s">
        <v>460</v>
      </c>
      <c r="EO415" t="s">
        <v>9726</v>
      </c>
      <c r="EP415" t="s">
        <v>9727</v>
      </c>
      <c r="EQ415" t="s">
        <v>2819</v>
      </c>
      <c r="ER415" t="s">
        <v>207</v>
      </c>
      <c r="ES415" t="s">
        <v>2693</v>
      </c>
      <c r="ET415" t="s">
        <v>6670</v>
      </c>
      <c r="EU415" t="s">
        <v>942</v>
      </c>
      <c r="EV415" t="s">
        <v>9728</v>
      </c>
      <c r="EW415" t="s">
        <v>1282</v>
      </c>
      <c r="EX415" t="s">
        <v>2819</v>
      </c>
      <c r="EY415" t="s">
        <v>246</v>
      </c>
      <c r="EZ415" t="s">
        <v>5510</v>
      </c>
      <c r="FA415" t="s">
        <v>264</v>
      </c>
      <c r="FB415" t="s">
        <v>1026</v>
      </c>
    </row>
    <row r="416" spans="1:158">
      <c r="A416" t="s">
        <v>586</v>
      </c>
      <c r="B416" t="s">
        <v>159</v>
      </c>
      <c r="C416" t="s">
        <v>267</v>
      </c>
      <c r="D416" t="s">
        <v>357</v>
      </c>
      <c r="E416" t="s">
        <v>9729</v>
      </c>
      <c r="F416" t="s">
        <v>9730</v>
      </c>
      <c r="G416">
        <v>9439638483</v>
      </c>
      <c r="H416" t="s">
        <v>164</v>
      </c>
      <c r="I416" t="s">
        <v>9731</v>
      </c>
      <c r="J416" t="s">
        <v>166</v>
      </c>
      <c r="K416" t="s">
        <v>9732</v>
      </c>
      <c r="L416" t="s">
        <v>9733</v>
      </c>
      <c r="M416" t="s">
        <v>9734</v>
      </c>
      <c r="N416" t="s">
        <v>170</v>
      </c>
      <c r="AI416" t="s">
        <v>9735</v>
      </c>
      <c r="AJ416" t="s">
        <v>9736</v>
      </c>
      <c r="AK416" t="s">
        <v>9737</v>
      </c>
      <c r="AL416">
        <v>75</v>
      </c>
      <c r="AN416">
        <v>1992</v>
      </c>
      <c r="AO416" t="s">
        <v>174</v>
      </c>
      <c r="AP416" t="s">
        <v>9738</v>
      </c>
      <c r="AQ416" t="s">
        <v>9739</v>
      </c>
      <c r="AR416" t="s">
        <v>1257</v>
      </c>
      <c r="AS416">
        <v>60</v>
      </c>
      <c r="AU416">
        <v>1994</v>
      </c>
      <c r="AV416" t="s">
        <v>170</v>
      </c>
      <c r="BC416" t="s">
        <v>174</v>
      </c>
      <c r="BD416" t="s">
        <v>9740</v>
      </c>
      <c r="BE416" t="s">
        <v>9741</v>
      </c>
      <c r="BF416" t="s">
        <v>842</v>
      </c>
      <c r="BG416">
        <v>69</v>
      </c>
      <c r="BI416">
        <v>2000</v>
      </c>
      <c r="BJ416">
        <v>19</v>
      </c>
      <c r="BK416" t="s">
        <v>9742</v>
      </c>
      <c r="BL416">
        <v>53</v>
      </c>
      <c r="BM416" t="s">
        <v>842</v>
      </c>
      <c r="BN416" t="s">
        <v>174</v>
      </c>
      <c r="BO416" t="s">
        <v>185</v>
      </c>
      <c r="BP416" t="s">
        <v>9743</v>
      </c>
      <c r="BQ416" t="s">
        <v>9744</v>
      </c>
      <c r="BR416">
        <v>61</v>
      </c>
      <c r="BT416">
        <v>2009</v>
      </c>
      <c r="BU416">
        <v>31</v>
      </c>
      <c r="BV416" t="s">
        <v>528</v>
      </c>
      <c r="BW416">
        <v>53</v>
      </c>
      <c r="BX416" t="s">
        <v>3675</v>
      </c>
      <c r="BY416" t="s">
        <v>174</v>
      </c>
      <c r="BZ416" t="s">
        <v>185</v>
      </c>
      <c r="CA416" t="s">
        <v>9745</v>
      </c>
      <c r="CB416" t="s">
        <v>404</v>
      </c>
      <c r="CC416">
        <v>61</v>
      </c>
      <c r="CE416">
        <v>2008</v>
      </c>
      <c r="CF416" t="s">
        <v>170</v>
      </c>
      <c r="CL416" t="s">
        <v>174</v>
      </c>
      <c r="CM416" t="s">
        <v>9746</v>
      </c>
      <c r="CN416" t="s">
        <v>174</v>
      </c>
      <c r="CO416" t="s">
        <v>9747</v>
      </c>
      <c r="CP416" t="s">
        <v>6659</v>
      </c>
      <c r="CQ416" t="s">
        <v>170</v>
      </c>
      <c r="CV416" t="s">
        <v>170</v>
      </c>
      <c r="CZ416" t="s">
        <v>170</v>
      </c>
      <c r="DB416" t="s">
        <v>9748</v>
      </c>
      <c r="DC416" t="s">
        <v>2123</v>
      </c>
      <c r="DD416" t="s">
        <v>174</v>
      </c>
      <c r="DE416" t="s">
        <v>9749</v>
      </c>
      <c r="DF416" t="s">
        <v>170</v>
      </c>
      <c r="DL416" t="s">
        <v>170</v>
      </c>
      <c r="DN416" t="s">
        <v>170</v>
      </c>
      <c r="DP416" t="s">
        <v>9750</v>
      </c>
      <c r="DQ416" t="s">
        <v>202</v>
      </c>
      <c r="DR416" t="str">
        <f>HYPERLINK("https://nconnect.nicmar.ac.in/pdf/584_resume_1771867451.pdf/Y2FyZWVy","View Resume")</f>
        <v>0</v>
      </c>
      <c r="DS416" t="s">
        <v>9751</v>
      </c>
      <c r="DT416" t="s">
        <v>9752</v>
      </c>
      <c r="DU416" t="s">
        <v>4598</v>
      </c>
      <c r="DV416" t="s">
        <v>9753</v>
      </c>
      <c r="DW416" t="s">
        <v>207</v>
      </c>
      <c r="DX416" t="s">
        <v>9754</v>
      </c>
      <c r="DY416" t="s">
        <v>463</v>
      </c>
      <c r="DZ416" t="s">
        <v>9751</v>
      </c>
    </row>
    <row r="417" spans="1:158">
      <c r="A417" t="s">
        <v>210</v>
      </c>
      <c r="B417" t="s">
        <v>211</v>
      </c>
      <c r="C417" t="s">
        <v>212</v>
      </c>
      <c r="D417" t="s">
        <v>213</v>
      </c>
      <c r="E417" t="s">
        <v>9755</v>
      </c>
      <c r="F417" t="s">
        <v>9756</v>
      </c>
      <c r="G417">
        <v>9597231180</v>
      </c>
      <c r="H417" t="s">
        <v>271</v>
      </c>
      <c r="I417" t="s">
        <v>9757</v>
      </c>
      <c r="J417" t="s">
        <v>217</v>
      </c>
      <c r="K417" t="s">
        <v>9758</v>
      </c>
      <c r="L417" t="s">
        <v>9759</v>
      </c>
      <c r="M417" t="s">
        <v>9760</v>
      </c>
      <c r="N417" t="s">
        <v>170</v>
      </c>
      <c r="AI417" t="s">
        <v>9761</v>
      </c>
      <c r="AJ417" t="s">
        <v>9762</v>
      </c>
      <c r="AK417" t="s">
        <v>9763</v>
      </c>
      <c r="AL417">
        <v>98.4</v>
      </c>
      <c r="AN417">
        <v>2013</v>
      </c>
      <c r="AO417" t="s">
        <v>174</v>
      </c>
      <c r="AP417" t="s">
        <v>9761</v>
      </c>
      <c r="AQ417" t="s">
        <v>9764</v>
      </c>
      <c r="AR417" t="s">
        <v>9765</v>
      </c>
      <c r="AS417">
        <v>98</v>
      </c>
      <c r="AU417">
        <v>2015</v>
      </c>
      <c r="AV417" t="s">
        <v>170</v>
      </c>
      <c r="BC417" t="s">
        <v>174</v>
      </c>
      <c r="BD417" t="s">
        <v>9766</v>
      </c>
      <c r="BE417" t="s">
        <v>9766</v>
      </c>
      <c r="BF417" t="s">
        <v>485</v>
      </c>
      <c r="BG417">
        <v>84.6</v>
      </c>
      <c r="BH417">
        <v>8.46</v>
      </c>
      <c r="BI417">
        <v>2019</v>
      </c>
      <c r="BJ417">
        <v>1</v>
      </c>
      <c r="BL417">
        <v>9</v>
      </c>
      <c r="BN417" t="s">
        <v>174</v>
      </c>
      <c r="BO417" t="s">
        <v>1518</v>
      </c>
      <c r="BP417" t="s">
        <v>9767</v>
      </c>
      <c r="BQ417" t="s">
        <v>213</v>
      </c>
      <c r="BR417">
        <v>98.7</v>
      </c>
      <c r="BS417">
        <v>9.87</v>
      </c>
      <c r="BT417">
        <v>2021</v>
      </c>
      <c r="BU417">
        <v>14</v>
      </c>
      <c r="BW417">
        <v>47</v>
      </c>
      <c r="BY417" t="s">
        <v>170</v>
      </c>
      <c r="CF417" t="s">
        <v>174</v>
      </c>
      <c r="CG417" t="s">
        <v>9768</v>
      </c>
      <c r="CH417" t="s">
        <v>6311</v>
      </c>
      <c r="CI417" t="s">
        <v>193</v>
      </c>
      <c r="CJ417">
        <v>2025</v>
      </c>
      <c r="CL417" t="s">
        <v>174</v>
      </c>
      <c r="CM417" t="s">
        <v>9769</v>
      </c>
      <c r="CN417" t="s">
        <v>170</v>
      </c>
      <c r="CP417" t="s">
        <v>9770</v>
      </c>
      <c r="CQ417" t="s">
        <v>174</v>
      </c>
      <c r="CR417">
        <v>7</v>
      </c>
      <c r="CS417">
        <v>0</v>
      </c>
      <c r="CT417">
        <v>0</v>
      </c>
      <c r="CU417" t="s">
        <v>9771</v>
      </c>
      <c r="CV417" t="s">
        <v>170</v>
      </c>
      <c r="CZ417" t="s">
        <v>170</v>
      </c>
      <c r="DB417" t="s">
        <v>9772</v>
      </c>
      <c r="DC417" t="s">
        <v>326</v>
      </c>
      <c r="DD417" t="s">
        <v>170</v>
      </c>
      <c r="DF417" t="s">
        <v>170</v>
      </c>
      <c r="DL417" t="s">
        <v>170</v>
      </c>
      <c r="DN417" t="s">
        <v>170</v>
      </c>
      <c r="DP417" t="s">
        <v>9773</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9774</v>
      </c>
      <c r="F418" t="s">
        <v>9775</v>
      </c>
      <c r="G418">
        <v>8318429437</v>
      </c>
      <c r="H418" t="s">
        <v>164</v>
      </c>
      <c r="I418" t="s">
        <v>9776</v>
      </c>
      <c r="J418" t="s">
        <v>166</v>
      </c>
      <c r="K418" t="s">
        <v>797</v>
      </c>
      <c r="L418" t="s">
        <v>9777</v>
      </c>
      <c r="M418" t="s">
        <v>9778</v>
      </c>
      <c r="N418" t="s">
        <v>170</v>
      </c>
      <c r="AI418" t="s">
        <v>9779</v>
      </c>
      <c r="AJ418" t="s">
        <v>9780</v>
      </c>
      <c r="AK418" t="s">
        <v>9781</v>
      </c>
      <c r="AL418">
        <v>65</v>
      </c>
      <c r="AN418">
        <v>2008</v>
      </c>
      <c r="AO418" t="s">
        <v>174</v>
      </c>
      <c r="AP418" t="s">
        <v>9779</v>
      </c>
      <c r="AQ418" t="s">
        <v>9782</v>
      </c>
      <c r="AR418" t="s">
        <v>1177</v>
      </c>
      <c r="AS418">
        <v>55</v>
      </c>
      <c r="AU418">
        <v>2010</v>
      </c>
      <c r="AV418" t="s">
        <v>170</v>
      </c>
      <c r="BC418" t="s">
        <v>174</v>
      </c>
      <c r="BD418" t="s">
        <v>9783</v>
      </c>
      <c r="BE418" t="s">
        <v>9784</v>
      </c>
      <c r="BF418" t="s">
        <v>9785</v>
      </c>
      <c r="BG418">
        <v>75.2</v>
      </c>
      <c r="BI418">
        <v>2013</v>
      </c>
      <c r="BJ418">
        <v>19</v>
      </c>
      <c r="BK418" t="s">
        <v>9786</v>
      </c>
      <c r="BL418">
        <v>53</v>
      </c>
      <c r="BM418" t="s">
        <v>9787</v>
      </c>
      <c r="BN418" t="s">
        <v>174</v>
      </c>
      <c r="BO418" t="s">
        <v>9783</v>
      </c>
      <c r="BP418" t="s">
        <v>9784</v>
      </c>
      <c r="BQ418" t="s">
        <v>9788</v>
      </c>
      <c r="BR418">
        <v>75.8</v>
      </c>
      <c r="BT418">
        <v>2015</v>
      </c>
      <c r="BU418">
        <v>31</v>
      </c>
      <c r="BV418" t="s">
        <v>1564</v>
      </c>
      <c r="BW418">
        <v>32</v>
      </c>
      <c r="BY418" t="s">
        <v>170</v>
      </c>
      <c r="CF418" t="s">
        <v>174</v>
      </c>
      <c r="CG418" t="s">
        <v>9789</v>
      </c>
      <c r="CH418" t="s">
        <v>9790</v>
      </c>
      <c r="CI418" t="s">
        <v>373</v>
      </c>
      <c r="CK418" t="s">
        <v>174</v>
      </c>
      <c r="CL418" t="s">
        <v>170</v>
      </c>
      <c r="CN418" t="s">
        <v>174</v>
      </c>
      <c r="CO418" t="s">
        <v>9791</v>
      </c>
      <c r="CP418" t="s">
        <v>721</v>
      </c>
      <c r="CQ418" t="s">
        <v>174</v>
      </c>
      <c r="CR418">
        <v>2</v>
      </c>
      <c r="CS418">
        <v>1</v>
      </c>
      <c r="CT418">
        <v>1</v>
      </c>
      <c r="CU418" t="s">
        <v>9792</v>
      </c>
      <c r="CV418" t="s">
        <v>170</v>
      </c>
      <c r="CZ418" t="s">
        <v>170</v>
      </c>
      <c r="DB418" t="s">
        <v>9793</v>
      </c>
      <c r="DC418" t="s">
        <v>9794</v>
      </c>
      <c r="DD418" t="s">
        <v>170</v>
      </c>
      <c r="DF418" t="s">
        <v>170</v>
      </c>
      <c r="DL418" t="s">
        <v>170</v>
      </c>
      <c r="DN418" t="s">
        <v>170</v>
      </c>
      <c r="DP418" t="s">
        <v>9795</v>
      </c>
      <c r="DQ418" t="s">
        <v>202</v>
      </c>
      <c r="DR418" t="str">
        <f>HYPERLINK("https://nconnect.nicmar.ac.in/pdf/587_resume_1771877483.pdf/Y2FyZWVy","View Resume")</f>
        <v>0</v>
      </c>
      <c r="DS418" t="s">
        <v>2131</v>
      </c>
      <c r="DT418" t="s">
        <v>9796</v>
      </c>
      <c r="DU418" t="s">
        <v>9797</v>
      </c>
      <c r="DV418" t="s">
        <v>9798</v>
      </c>
      <c r="DW418" t="s">
        <v>207</v>
      </c>
      <c r="DX418" t="s">
        <v>4350</v>
      </c>
      <c r="DY418" t="s">
        <v>8100</v>
      </c>
      <c r="DZ418" t="s">
        <v>248</v>
      </c>
      <c r="EA418" t="s">
        <v>9799</v>
      </c>
      <c r="EB418" t="s">
        <v>211</v>
      </c>
      <c r="EC418" t="s">
        <v>3627</v>
      </c>
      <c r="ED418" t="s">
        <v>246</v>
      </c>
      <c r="EE418" t="s">
        <v>2318</v>
      </c>
      <c r="EF418" t="s">
        <v>4216</v>
      </c>
      <c r="EG418" t="s">
        <v>501</v>
      </c>
    </row>
    <row r="419" spans="1:158">
      <c r="A419" t="s">
        <v>1136</v>
      </c>
      <c r="B419" t="s">
        <v>211</v>
      </c>
      <c r="C419" t="s">
        <v>1137</v>
      </c>
      <c r="D419" t="s">
        <v>1138</v>
      </c>
      <c r="E419" t="s">
        <v>9800</v>
      </c>
      <c r="F419" t="s">
        <v>9801</v>
      </c>
      <c r="G419">
        <v>7033296466</v>
      </c>
      <c r="H419" t="s">
        <v>164</v>
      </c>
      <c r="I419" t="s">
        <v>9802</v>
      </c>
      <c r="J419" t="s">
        <v>217</v>
      </c>
      <c r="K419" t="s">
        <v>218</v>
      </c>
      <c r="L419" t="s">
        <v>9803</v>
      </c>
      <c r="M419" t="s">
        <v>9804</v>
      </c>
      <c r="N419" t="s">
        <v>170</v>
      </c>
      <c r="AI419" t="s">
        <v>8301</v>
      </c>
      <c r="AJ419" t="s">
        <v>7773</v>
      </c>
      <c r="AK419" t="s">
        <v>9805</v>
      </c>
      <c r="AL419">
        <v>87.4</v>
      </c>
      <c r="AM419">
        <v>9.2</v>
      </c>
      <c r="AN419">
        <v>2014</v>
      </c>
      <c r="AO419" t="s">
        <v>174</v>
      </c>
      <c r="AP419" t="s">
        <v>9806</v>
      </c>
      <c r="AQ419" t="s">
        <v>7773</v>
      </c>
      <c r="AR419" t="s">
        <v>9807</v>
      </c>
      <c r="AS419">
        <v>83.2</v>
      </c>
      <c r="AU419">
        <v>2016</v>
      </c>
      <c r="AV419" t="s">
        <v>170</v>
      </c>
      <c r="BC419" t="s">
        <v>174</v>
      </c>
      <c r="BD419" t="s">
        <v>2225</v>
      </c>
      <c r="BE419" t="s">
        <v>9808</v>
      </c>
      <c r="BF419" t="s">
        <v>1779</v>
      </c>
      <c r="BG419">
        <v>83.6</v>
      </c>
      <c r="BI419">
        <v>2021</v>
      </c>
      <c r="BJ419">
        <v>8</v>
      </c>
      <c r="BL419">
        <v>2</v>
      </c>
      <c r="BN419" t="s">
        <v>174</v>
      </c>
      <c r="BO419" t="s">
        <v>4901</v>
      </c>
      <c r="BP419" t="s">
        <v>9809</v>
      </c>
      <c r="BQ419" t="s">
        <v>6035</v>
      </c>
      <c r="BR419">
        <v>88.65</v>
      </c>
      <c r="BT419">
        <v>2023</v>
      </c>
      <c r="BU419">
        <v>31</v>
      </c>
      <c r="BV419" t="s">
        <v>6034</v>
      </c>
      <c r="BW419">
        <v>35</v>
      </c>
      <c r="BY419" t="s">
        <v>170</v>
      </c>
      <c r="CF419" t="s">
        <v>170</v>
      </c>
      <c r="CJ419">
        <v>2026</v>
      </c>
      <c r="CL419" t="s">
        <v>170</v>
      </c>
      <c r="CN419" t="s">
        <v>174</v>
      </c>
      <c r="CO419" t="s">
        <v>9810</v>
      </c>
      <c r="CP419" t="s">
        <v>9811</v>
      </c>
      <c r="CQ419" t="s">
        <v>170</v>
      </c>
      <c r="CV419" t="s">
        <v>170</v>
      </c>
      <c r="CZ419" t="s">
        <v>170</v>
      </c>
      <c r="DB419" t="s">
        <v>2680</v>
      </c>
      <c r="DC419" t="s">
        <v>1491</v>
      </c>
      <c r="DD419" t="s">
        <v>170</v>
      </c>
      <c r="DF419" t="s">
        <v>170</v>
      </c>
      <c r="DL419" t="s">
        <v>174</v>
      </c>
      <c r="DM419" t="s">
        <v>9812</v>
      </c>
      <c r="DN419" t="s">
        <v>170</v>
      </c>
      <c r="DP419" t="s">
        <v>9813</v>
      </c>
      <c r="DQ419" t="str">
        <f>HYPERLINK("https://nconnect.nicmar.ac.in/storage/profile/699b7863002ce.png","Download")</f>
        <v>0</v>
      </c>
      <c r="DR419" t="str">
        <f>HYPERLINK("https://nconnect.nicmar.ac.in/pdf/521_resume_1771889264.pdf/Y2FyZWVy","View Resume")</f>
        <v>0</v>
      </c>
      <c r="DS419" t="s">
        <v>1030</v>
      </c>
      <c r="DT419" t="s">
        <v>9814</v>
      </c>
      <c r="DU419" t="s">
        <v>9815</v>
      </c>
      <c r="DV419" t="s">
        <v>9816</v>
      </c>
      <c r="DW419" t="s">
        <v>207</v>
      </c>
      <c r="DX419" t="s">
        <v>2373</v>
      </c>
      <c r="DY419" t="s">
        <v>2757</v>
      </c>
      <c r="DZ419" t="s">
        <v>429</v>
      </c>
      <c r="EA419" t="s">
        <v>9817</v>
      </c>
      <c r="EB419" t="s">
        <v>2923</v>
      </c>
      <c r="EC419" t="s">
        <v>9818</v>
      </c>
      <c r="ED419" t="s">
        <v>207</v>
      </c>
      <c r="EE419" t="s">
        <v>2757</v>
      </c>
      <c r="EF419" t="s">
        <v>468</v>
      </c>
      <c r="EG419" t="s">
        <v>906</v>
      </c>
    </row>
    <row r="420" spans="1:158">
      <c r="A420" t="s">
        <v>5303</v>
      </c>
      <c r="B420" t="s">
        <v>507</v>
      </c>
      <c r="C420" t="s">
        <v>160</v>
      </c>
      <c r="D420" t="s">
        <v>5304</v>
      </c>
      <c r="E420" t="s">
        <v>9819</v>
      </c>
      <c r="F420" t="s">
        <v>9820</v>
      </c>
      <c r="G420">
        <v>8087852785</v>
      </c>
      <c r="H420" t="s">
        <v>271</v>
      </c>
      <c r="I420" t="s">
        <v>9821</v>
      </c>
      <c r="J420" t="s">
        <v>166</v>
      </c>
      <c r="K420" t="s">
        <v>7144</v>
      </c>
      <c r="L420" t="s">
        <v>9822</v>
      </c>
      <c r="M420" t="s">
        <v>9823</v>
      </c>
      <c r="N420" t="s">
        <v>170</v>
      </c>
      <c r="AI420" t="s">
        <v>9824</v>
      </c>
      <c r="AJ420" t="s">
        <v>9825</v>
      </c>
      <c r="AK420" t="s">
        <v>9826</v>
      </c>
      <c r="AL420">
        <v>85.84</v>
      </c>
      <c r="AN420">
        <v>2007</v>
      </c>
      <c r="AO420" t="s">
        <v>174</v>
      </c>
      <c r="AP420" t="s">
        <v>9827</v>
      </c>
      <c r="AQ420" t="s">
        <v>9828</v>
      </c>
      <c r="AR420" t="s">
        <v>1558</v>
      </c>
      <c r="AS420">
        <v>82.83</v>
      </c>
      <c r="AU420">
        <v>2009</v>
      </c>
      <c r="AV420" t="s">
        <v>170</v>
      </c>
      <c r="BC420" t="s">
        <v>174</v>
      </c>
      <c r="BD420" t="s">
        <v>1908</v>
      </c>
      <c r="BE420" t="s">
        <v>9829</v>
      </c>
      <c r="BF420" t="s">
        <v>9830</v>
      </c>
      <c r="BG420">
        <v>60.45</v>
      </c>
      <c r="BI420">
        <v>2014</v>
      </c>
      <c r="BJ420">
        <v>8</v>
      </c>
      <c r="BL420">
        <v>2</v>
      </c>
      <c r="BN420" t="s">
        <v>174</v>
      </c>
      <c r="BO420" t="s">
        <v>1794</v>
      </c>
      <c r="BP420" t="s">
        <v>9831</v>
      </c>
      <c r="BQ420" t="s">
        <v>5229</v>
      </c>
      <c r="BR420">
        <v>73.69</v>
      </c>
      <c r="BS420">
        <v>2.89</v>
      </c>
      <c r="BT420">
        <v>2019</v>
      </c>
      <c r="BU420">
        <v>31</v>
      </c>
      <c r="BV420" t="s">
        <v>9832</v>
      </c>
      <c r="BW420">
        <v>3</v>
      </c>
      <c r="BY420" t="s">
        <v>170</v>
      </c>
      <c r="CF420" t="s">
        <v>170</v>
      </c>
      <c r="CL420" t="s">
        <v>170</v>
      </c>
      <c r="CN420" t="s">
        <v>170</v>
      </c>
      <c r="CP420" t="s">
        <v>9833</v>
      </c>
      <c r="CQ420" t="s">
        <v>174</v>
      </c>
      <c r="CR420" t="s">
        <v>376</v>
      </c>
      <c r="CS420">
        <v>0</v>
      </c>
      <c r="CT420">
        <v>2</v>
      </c>
      <c r="CU420" t="s">
        <v>9834</v>
      </c>
      <c r="CV420" t="s">
        <v>170</v>
      </c>
      <c r="CZ420" t="s">
        <v>170</v>
      </c>
      <c r="DB420" t="s">
        <v>9835</v>
      </c>
      <c r="DC420" t="s">
        <v>9836</v>
      </c>
      <c r="DD420" t="s">
        <v>174</v>
      </c>
      <c r="DE420" t="s">
        <v>9837</v>
      </c>
      <c r="DF420" t="s">
        <v>174</v>
      </c>
      <c r="DG420" t="s">
        <v>9838</v>
      </c>
      <c r="DH420" t="s">
        <v>783</v>
      </c>
      <c r="DI420" t="s">
        <v>9839</v>
      </c>
      <c r="DJ420" t="s">
        <v>783</v>
      </c>
      <c r="DK420">
        <v>8</v>
      </c>
      <c r="DL420" t="s">
        <v>170</v>
      </c>
      <c r="DN420" t="s">
        <v>170</v>
      </c>
      <c r="DP420" t="s">
        <v>9840</v>
      </c>
      <c r="DQ420" t="s">
        <v>202</v>
      </c>
      <c r="DR420" t="str">
        <f>HYPERLINK("https://nconnect.nicmar.ac.in/pdf/120_resume_1771577649.pdf/Y2FyZWVy","View Resume")</f>
        <v>0</v>
      </c>
      <c r="DS420" t="s">
        <v>1979</v>
      </c>
      <c r="DT420" t="s">
        <v>9841</v>
      </c>
      <c r="DU420" t="s">
        <v>1895</v>
      </c>
      <c r="DV420" t="s">
        <v>818</v>
      </c>
      <c r="DW420" t="s">
        <v>207</v>
      </c>
      <c r="DX420" t="s">
        <v>792</v>
      </c>
      <c r="DY420" t="s">
        <v>787</v>
      </c>
      <c r="DZ420" t="s">
        <v>469</v>
      </c>
      <c r="EA420" t="s">
        <v>9842</v>
      </c>
      <c r="EB420" t="s">
        <v>1895</v>
      </c>
      <c r="EC420" t="s">
        <v>4680</v>
      </c>
      <c r="ED420" t="s">
        <v>207</v>
      </c>
      <c r="EE420" t="s">
        <v>578</v>
      </c>
      <c r="EF420" t="s">
        <v>5039</v>
      </c>
      <c r="EG420" t="s">
        <v>460</v>
      </c>
      <c r="EH420" t="s">
        <v>9843</v>
      </c>
      <c r="EI420" t="s">
        <v>6242</v>
      </c>
      <c r="EJ420" t="s">
        <v>818</v>
      </c>
      <c r="EK420" t="s">
        <v>207</v>
      </c>
      <c r="EL420" t="s">
        <v>2925</v>
      </c>
      <c r="EM420" t="s">
        <v>4747</v>
      </c>
      <c r="EN420" t="s">
        <v>821</v>
      </c>
      <c r="EO420" t="s">
        <v>9844</v>
      </c>
      <c r="EP420" t="s">
        <v>6242</v>
      </c>
      <c r="EQ420" t="s">
        <v>818</v>
      </c>
      <c r="ER420" t="s">
        <v>207</v>
      </c>
      <c r="ES420" t="s">
        <v>4187</v>
      </c>
      <c r="ET420" t="s">
        <v>8157</v>
      </c>
      <c r="EU420" t="s">
        <v>906</v>
      </c>
      <c r="EV420" t="s">
        <v>9845</v>
      </c>
      <c r="EW420" t="s">
        <v>1895</v>
      </c>
      <c r="EX420" t="s">
        <v>818</v>
      </c>
      <c r="EY420" t="s">
        <v>207</v>
      </c>
      <c r="EZ420" t="s">
        <v>3869</v>
      </c>
      <c r="FA420" t="s">
        <v>573</v>
      </c>
      <c r="FB420" t="s">
        <v>265</v>
      </c>
    </row>
    <row r="421" spans="1:158">
      <c r="A421" t="s">
        <v>295</v>
      </c>
      <c r="B421" t="s">
        <v>211</v>
      </c>
      <c r="C421" t="s">
        <v>267</v>
      </c>
      <c r="D421" t="s">
        <v>296</v>
      </c>
      <c r="E421" t="s">
        <v>9846</v>
      </c>
      <c r="F421" t="s">
        <v>9847</v>
      </c>
      <c r="G421">
        <v>8414885601</v>
      </c>
      <c r="H421" t="s">
        <v>164</v>
      </c>
      <c r="I421" t="s">
        <v>9848</v>
      </c>
      <c r="J421" t="s">
        <v>166</v>
      </c>
      <c r="K421" t="s">
        <v>762</v>
      </c>
      <c r="L421" t="s">
        <v>9849</v>
      </c>
      <c r="M421" t="s">
        <v>9850</v>
      </c>
      <c r="N421" t="s">
        <v>170</v>
      </c>
      <c r="AI421" t="s">
        <v>9851</v>
      </c>
      <c r="AJ421" t="s">
        <v>9852</v>
      </c>
      <c r="AK421" t="s">
        <v>1074</v>
      </c>
      <c r="AL421">
        <v>56.77</v>
      </c>
      <c r="AN421">
        <v>2003</v>
      </c>
      <c r="AO421" t="s">
        <v>174</v>
      </c>
      <c r="AP421" t="s">
        <v>9851</v>
      </c>
      <c r="AQ421" t="s">
        <v>9852</v>
      </c>
      <c r="AR421" t="s">
        <v>9853</v>
      </c>
      <c r="AS421">
        <v>66</v>
      </c>
      <c r="AU421">
        <v>2005</v>
      </c>
      <c r="AV421" t="s">
        <v>170</v>
      </c>
      <c r="BC421" t="s">
        <v>174</v>
      </c>
      <c r="BD421" t="s">
        <v>9854</v>
      </c>
      <c r="BE421" t="s">
        <v>9855</v>
      </c>
      <c r="BF421" t="s">
        <v>9856</v>
      </c>
      <c r="BG421">
        <v>64</v>
      </c>
      <c r="BI421">
        <v>2008</v>
      </c>
      <c r="BJ421">
        <v>19</v>
      </c>
      <c r="BK421" t="s">
        <v>9786</v>
      </c>
      <c r="BL421">
        <v>33</v>
      </c>
      <c r="BN421" t="s">
        <v>174</v>
      </c>
      <c r="BO421" t="s">
        <v>9857</v>
      </c>
      <c r="BP421" t="s">
        <v>9858</v>
      </c>
      <c r="BQ421" t="s">
        <v>1265</v>
      </c>
      <c r="BR421">
        <v>64</v>
      </c>
      <c r="BT421">
        <v>2011</v>
      </c>
      <c r="BU421">
        <v>31</v>
      </c>
      <c r="BV421" t="s">
        <v>528</v>
      </c>
      <c r="BW421">
        <v>33</v>
      </c>
      <c r="BY421" t="s">
        <v>174</v>
      </c>
      <c r="BZ421" t="s">
        <v>9859</v>
      </c>
      <c r="CA421" t="s">
        <v>9855</v>
      </c>
      <c r="CB421" t="s">
        <v>9860</v>
      </c>
      <c r="CC421">
        <v>85.2</v>
      </c>
      <c r="CE421">
        <v>2019</v>
      </c>
      <c r="CF421" t="s">
        <v>174</v>
      </c>
      <c r="CG421" t="s">
        <v>1265</v>
      </c>
      <c r="CH421" t="s">
        <v>9859</v>
      </c>
      <c r="CI421" t="s">
        <v>193</v>
      </c>
      <c r="CJ421">
        <v>2023</v>
      </c>
      <c r="CL421" t="s">
        <v>170</v>
      </c>
      <c r="CN421" t="s">
        <v>174</v>
      </c>
      <c r="CO421" t="s">
        <v>9861</v>
      </c>
      <c r="CP421" t="s">
        <v>669</v>
      </c>
      <c r="CQ421" t="s">
        <v>174</v>
      </c>
      <c r="CR421" t="s">
        <v>9862</v>
      </c>
      <c r="CS421" t="s">
        <v>9862</v>
      </c>
      <c r="CU421" t="s">
        <v>9863</v>
      </c>
      <c r="CV421" t="s">
        <v>170</v>
      </c>
      <c r="CZ421" t="s">
        <v>170</v>
      </c>
      <c r="DB421" t="s">
        <v>9864</v>
      </c>
      <c r="DC421" t="s">
        <v>9865</v>
      </c>
      <c r="DD421" t="s">
        <v>174</v>
      </c>
      <c r="DE421" t="s">
        <v>9866</v>
      </c>
      <c r="DF421" t="s">
        <v>174</v>
      </c>
      <c r="DG421" t="s">
        <v>110</v>
      </c>
      <c r="DH421" t="s">
        <v>4998</v>
      </c>
      <c r="DI421" t="s">
        <v>4998</v>
      </c>
      <c r="DJ421" t="s">
        <v>4998</v>
      </c>
      <c r="DK421" t="s">
        <v>4998</v>
      </c>
      <c r="DL421" t="s">
        <v>170</v>
      </c>
      <c r="DN421" t="s">
        <v>170</v>
      </c>
      <c r="DP421" t="s">
        <v>9867</v>
      </c>
      <c r="DQ421" t="s">
        <v>202</v>
      </c>
      <c r="DR421" t="str">
        <f>HYPERLINK("https://nconnect.nicmar.ac.in/pdf/591_resume_1771909183.pdf/Y2FyZWVy","View Resume")</f>
        <v>0</v>
      </c>
      <c r="DS421" t="s">
        <v>292</v>
      </c>
    </row>
    <row r="422" spans="1:158">
      <c r="A422" t="s">
        <v>1347</v>
      </c>
      <c r="B422" t="s">
        <v>211</v>
      </c>
      <c r="C422" t="s">
        <v>267</v>
      </c>
      <c r="D422" t="s">
        <v>1348</v>
      </c>
      <c r="E422" t="s">
        <v>9868</v>
      </c>
      <c r="F422" t="s">
        <v>9869</v>
      </c>
      <c r="G422">
        <v>8130778090</v>
      </c>
      <c r="H422" t="s">
        <v>271</v>
      </c>
      <c r="I422" t="s">
        <v>9870</v>
      </c>
      <c r="J422" t="s">
        <v>166</v>
      </c>
      <c r="K422" t="s">
        <v>762</v>
      </c>
      <c r="L422" t="s">
        <v>9871</v>
      </c>
      <c r="M422" t="s">
        <v>9872</v>
      </c>
      <c r="N422" t="s">
        <v>170</v>
      </c>
      <c r="AI422" t="s">
        <v>9873</v>
      </c>
      <c r="AJ422" t="s">
        <v>9874</v>
      </c>
      <c r="AK422" t="s">
        <v>9875</v>
      </c>
      <c r="AL422">
        <v>81.33</v>
      </c>
      <c r="AN422">
        <v>2004</v>
      </c>
      <c r="AO422" t="s">
        <v>174</v>
      </c>
      <c r="AP422" t="s">
        <v>9876</v>
      </c>
      <c r="AQ422" t="s">
        <v>9874</v>
      </c>
      <c r="AR422" t="s">
        <v>9877</v>
      </c>
      <c r="AS422">
        <v>83.38</v>
      </c>
      <c r="AU422">
        <v>2006</v>
      </c>
      <c r="AV422" t="s">
        <v>170</v>
      </c>
      <c r="BC422" t="s">
        <v>174</v>
      </c>
      <c r="BD422" t="s">
        <v>9878</v>
      </c>
      <c r="BE422" t="s">
        <v>9879</v>
      </c>
      <c r="BF422" t="s">
        <v>9880</v>
      </c>
      <c r="BG422">
        <v>67</v>
      </c>
      <c r="BI422">
        <v>2009</v>
      </c>
      <c r="BJ422">
        <v>19</v>
      </c>
      <c r="BK422" t="s">
        <v>2156</v>
      </c>
      <c r="BL422">
        <v>17</v>
      </c>
      <c r="BN422" t="s">
        <v>174</v>
      </c>
      <c r="BO422" t="s">
        <v>9881</v>
      </c>
      <c r="BP422" t="s">
        <v>9881</v>
      </c>
      <c r="BQ422" t="s">
        <v>1703</v>
      </c>
      <c r="BR422">
        <v>75</v>
      </c>
      <c r="BT422">
        <v>2011</v>
      </c>
      <c r="BU422">
        <v>31</v>
      </c>
      <c r="BV422" t="s">
        <v>7603</v>
      </c>
      <c r="BW422">
        <v>17</v>
      </c>
      <c r="BY422" t="s">
        <v>170</v>
      </c>
      <c r="CF422" t="s">
        <v>174</v>
      </c>
      <c r="CG422" t="s">
        <v>1703</v>
      </c>
      <c r="CH422" t="s">
        <v>9881</v>
      </c>
      <c r="CI422" t="s">
        <v>193</v>
      </c>
      <c r="CJ422">
        <v>2019</v>
      </c>
      <c r="CL422" t="s">
        <v>174</v>
      </c>
      <c r="CM422" t="s">
        <v>9882</v>
      </c>
      <c r="CN422" t="s">
        <v>174</v>
      </c>
      <c r="CO422" t="s">
        <v>9883</v>
      </c>
      <c r="CP422" t="s">
        <v>9884</v>
      </c>
      <c r="CQ422" t="s">
        <v>170</v>
      </c>
      <c r="CU422" t="s">
        <v>5024</v>
      </c>
      <c r="CV422" t="s">
        <v>170</v>
      </c>
      <c r="CZ422" t="s">
        <v>170</v>
      </c>
      <c r="DB422" t="s">
        <v>9885</v>
      </c>
      <c r="DC422" t="s">
        <v>9886</v>
      </c>
      <c r="DD422" t="s">
        <v>170</v>
      </c>
      <c r="DF422" t="s">
        <v>170</v>
      </c>
      <c r="DL422" t="s">
        <v>174</v>
      </c>
      <c r="DM422" t="s">
        <v>9887</v>
      </c>
      <c r="DN422" t="s">
        <v>170</v>
      </c>
      <c r="DP422" t="s">
        <v>9888</v>
      </c>
      <c r="DQ422" t="s">
        <v>202</v>
      </c>
      <c r="DR422" t="str">
        <f>HYPERLINK("https://nconnect.nicmar.ac.in/pdf/33_resume_1771909329.pdf/Y2FyZWVy","View Resume")</f>
        <v>0</v>
      </c>
      <c r="DS422" t="s">
        <v>248</v>
      </c>
      <c r="DT422" t="s">
        <v>2245</v>
      </c>
      <c r="DU422" t="s">
        <v>9889</v>
      </c>
      <c r="DV422" t="s">
        <v>7999</v>
      </c>
      <c r="DW422" t="s">
        <v>246</v>
      </c>
      <c r="DX422" t="s">
        <v>3625</v>
      </c>
      <c r="DY422" t="s">
        <v>209</v>
      </c>
      <c r="DZ422" t="s">
        <v>248</v>
      </c>
    </row>
    <row r="423" spans="1:158">
      <c r="A423" t="s">
        <v>210</v>
      </c>
      <c r="B423" t="s">
        <v>211</v>
      </c>
      <c r="C423" t="s">
        <v>212</v>
      </c>
      <c r="D423" t="s">
        <v>213</v>
      </c>
      <c r="E423" t="s">
        <v>9890</v>
      </c>
      <c r="F423" t="s">
        <v>9891</v>
      </c>
      <c r="G423">
        <v>9713364501</v>
      </c>
      <c r="H423" t="s">
        <v>164</v>
      </c>
      <c r="I423" t="s">
        <v>9892</v>
      </c>
      <c r="J423" t="s">
        <v>166</v>
      </c>
      <c r="K423" t="s">
        <v>5046</v>
      </c>
      <c r="L423" t="s">
        <v>9893</v>
      </c>
      <c r="M423" t="s">
        <v>9894</v>
      </c>
      <c r="N423" t="s">
        <v>170</v>
      </c>
      <c r="AI423" t="s">
        <v>9895</v>
      </c>
      <c r="AJ423" t="s">
        <v>9896</v>
      </c>
      <c r="AK423" t="s">
        <v>3264</v>
      </c>
      <c r="AL423">
        <v>73.16</v>
      </c>
      <c r="AN423">
        <v>2009</v>
      </c>
      <c r="AO423" t="s">
        <v>174</v>
      </c>
      <c r="AP423" t="s">
        <v>9895</v>
      </c>
      <c r="AQ423" t="s">
        <v>9896</v>
      </c>
      <c r="AR423" t="s">
        <v>1074</v>
      </c>
      <c r="AS423">
        <v>73.6</v>
      </c>
      <c r="AU423">
        <v>2011</v>
      </c>
      <c r="AV423" t="s">
        <v>170</v>
      </c>
      <c r="BC423" t="s">
        <v>174</v>
      </c>
      <c r="BD423" t="s">
        <v>9897</v>
      </c>
      <c r="BE423" t="s">
        <v>9898</v>
      </c>
      <c r="BF423" t="s">
        <v>229</v>
      </c>
      <c r="BG423">
        <v>71.8</v>
      </c>
      <c r="BI423">
        <v>2015</v>
      </c>
      <c r="BJ423">
        <v>2</v>
      </c>
      <c r="BL423">
        <v>9</v>
      </c>
      <c r="BN423" t="s">
        <v>174</v>
      </c>
      <c r="BO423" t="s">
        <v>9899</v>
      </c>
      <c r="BP423" t="s">
        <v>9900</v>
      </c>
      <c r="BQ423" t="s">
        <v>231</v>
      </c>
      <c r="BR423">
        <v>62.7</v>
      </c>
      <c r="BT423">
        <v>2017</v>
      </c>
      <c r="BU423">
        <v>14</v>
      </c>
      <c r="BW423">
        <v>7</v>
      </c>
      <c r="BY423" t="s">
        <v>170</v>
      </c>
      <c r="CF423" t="s">
        <v>174</v>
      </c>
      <c r="CG423" t="s">
        <v>229</v>
      </c>
      <c r="CH423" t="s">
        <v>9901</v>
      </c>
      <c r="CI423" t="s">
        <v>373</v>
      </c>
      <c r="CK423" t="s">
        <v>170</v>
      </c>
      <c r="CL423" t="s">
        <v>170</v>
      </c>
      <c r="CN423" t="s">
        <v>170</v>
      </c>
      <c r="CP423" t="s">
        <v>9902</v>
      </c>
      <c r="DP423" t="s">
        <v>9903</v>
      </c>
      <c r="DQ423" t="s">
        <v>202</v>
      </c>
      <c r="DR423" t="str">
        <f>HYPERLINK("https://nconnect.nicmar.ac.in/pdf/597_resume_1771911105.pdf/Y2FyZWVy","View Resume")</f>
        <v>0</v>
      </c>
      <c r="DS423" t="s">
        <v>6908</v>
      </c>
      <c r="DT423" t="s">
        <v>9904</v>
      </c>
      <c r="DU423" t="s">
        <v>255</v>
      </c>
      <c r="DV423" t="s">
        <v>9905</v>
      </c>
      <c r="DW423" t="s">
        <v>246</v>
      </c>
      <c r="DX423" t="s">
        <v>1385</v>
      </c>
      <c r="DY423" t="s">
        <v>209</v>
      </c>
      <c r="DZ423" t="s">
        <v>870</v>
      </c>
      <c r="EA423" t="s">
        <v>9906</v>
      </c>
      <c r="EB423" t="s">
        <v>255</v>
      </c>
      <c r="EC423" t="s">
        <v>9905</v>
      </c>
      <c r="ED423" t="s">
        <v>246</v>
      </c>
      <c r="EE423" t="s">
        <v>1547</v>
      </c>
      <c r="EF423" t="s">
        <v>1385</v>
      </c>
      <c r="EG423" t="s">
        <v>429</v>
      </c>
    </row>
    <row r="424" spans="1:158">
      <c r="A424" t="s">
        <v>1778</v>
      </c>
      <c r="B424" t="s">
        <v>159</v>
      </c>
      <c r="C424" t="s">
        <v>160</v>
      </c>
      <c r="D424" t="s">
        <v>1779</v>
      </c>
      <c r="E424" t="s">
        <v>9819</v>
      </c>
      <c r="F424" t="s">
        <v>9820</v>
      </c>
      <c r="G424">
        <v>8087852785</v>
      </c>
      <c r="H424" t="s">
        <v>271</v>
      </c>
      <c r="I424" t="s">
        <v>9821</v>
      </c>
      <c r="J424" t="s">
        <v>166</v>
      </c>
      <c r="K424" t="s">
        <v>7144</v>
      </c>
      <c r="L424" t="s">
        <v>9822</v>
      </c>
      <c r="M424" t="s">
        <v>9823</v>
      </c>
      <c r="N424" t="s">
        <v>170</v>
      </c>
      <c r="AI424" t="s">
        <v>9824</v>
      </c>
      <c r="AJ424" t="s">
        <v>9825</v>
      </c>
      <c r="AK424" t="s">
        <v>9826</v>
      </c>
      <c r="AL424">
        <v>85.84</v>
      </c>
      <c r="AN424">
        <v>2007</v>
      </c>
      <c r="AO424" t="s">
        <v>174</v>
      </c>
      <c r="AP424" t="s">
        <v>9827</v>
      </c>
      <c r="AQ424" t="s">
        <v>9828</v>
      </c>
      <c r="AR424" t="s">
        <v>1558</v>
      </c>
      <c r="AS424">
        <v>82.83</v>
      </c>
      <c r="AU424">
        <v>2009</v>
      </c>
      <c r="AV424" t="s">
        <v>170</v>
      </c>
      <c r="BC424" t="s">
        <v>174</v>
      </c>
      <c r="BD424" t="s">
        <v>1908</v>
      </c>
      <c r="BE424" t="s">
        <v>9829</v>
      </c>
      <c r="BF424" t="s">
        <v>9830</v>
      </c>
      <c r="BG424">
        <v>60.45</v>
      </c>
      <c r="BI424">
        <v>2014</v>
      </c>
      <c r="BJ424">
        <v>8</v>
      </c>
      <c r="BL424">
        <v>2</v>
      </c>
      <c r="BN424" t="s">
        <v>174</v>
      </c>
      <c r="BO424" t="s">
        <v>1794</v>
      </c>
      <c r="BP424" t="s">
        <v>9831</v>
      </c>
      <c r="BQ424" t="s">
        <v>5229</v>
      </c>
      <c r="BR424">
        <v>73.69</v>
      </c>
      <c r="BS424">
        <v>2.89</v>
      </c>
      <c r="BT424">
        <v>2019</v>
      </c>
      <c r="BU424">
        <v>31</v>
      </c>
      <c r="BV424" t="s">
        <v>9832</v>
      </c>
      <c r="BW424">
        <v>3</v>
      </c>
      <c r="BY424" t="s">
        <v>170</v>
      </c>
      <c r="CF424" t="s">
        <v>170</v>
      </c>
      <c r="CL424" t="s">
        <v>170</v>
      </c>
      <c r="CN424" t="s">
        <v>170</v>
      </c>
      <c r="CP424" t="s">
        <v>9833</v>
      </c>
      <c r="CQ424" t="s">
        <v>174</v>
      </c>
      <c r="CR424" t="s">
        <v>376</v>
      </c>
      <c r="CS424">
        <v>0</v>
      </c>
      <c r="CT424">
        <v>2</v>
      </c>
      <c r="CU424" t="s">
        <v>9834</v>
      </c>
      <c r="CV424" t="s">
        <v>170</v>
      </c>
      <c r="CZ424" t="s">
        <v>170</v>
      </c>
      <c r="DB424" t="s">
        <v>9835</v>
      </c>
      <c r="DC424" t="s">
        <v>9836</v>
      </c>
      <c r="DD424" t="s">
        <v>174</v>
      </c>
      <c r="DE424" t="s">
        <v>9837</v>
      </c>
      <c r="DF424" t="s">
        <v>174</v>
      </c>
      <c r="DG424" t="s">
        <v>9838</v>
      </c>
      <c r="DH424" t="s">
        <v>783</v>
      </c>
      <c r="DI424" t="s">
        <v>9839</v>
      </c>
      <c r="DJ424" t="s">
        <v>783</v>
      </c>
      <c r="DK424">
        <v>8</v>
      </c>
      <c r="DL424" t="s">
        <v>170</v>
      </c>
      <c r="DN424" t="s">
        <v>170</v>
      </c>
      <c r="DP424" t="s">
        <v>9907</v>
      </c>
      <c r="DQ424" t="s">
        <v>202</v>
      </c>
      <c r="DR424" t="str">
        <f>HYPERLINK("https://nconnect.nicmar.ac.in/pdf/120_resume_1771577649.pdf/Y2FyZWVy","View Resume")</f>
        <v>0</v>
      </c>
      <c r="DS424" t="s">
        <v>1979</v>
      </c>
      <c r="DT424" t="s">
        <v>9841</v>
      </c>
      <c r="DU424" t="s">
        <v>1895</v>
      </c>
      <c r="DV424" t="s">
        <v>818</v>
      </c>
      <c r="DW424" t="s">
        <v>207</v>
      </c>
      <c r="DX424" t="s">
        <v>792</v>
      </c>
      <c r="DY424" t="s">
        <v>787</v>
      </c>
      <c r="DZ424" t="s">
        <v>469</v>
      </c>
      <c r="EA424" t="s">
        <v>9842</v>
      </c>
      <c r="EB424" t="s">
        <v>1895</v>
      </c>
      <c r="EC424" t="s">
        <v>4680</v>
      </c>
      <c r="ED424" t="s">
        <v>207</v>
      </c>
      <c r="EE424" t="s">
        <v>578</v>
      </c>
      <c r="EF424" t="s">
        <v>5039</v>
      </c>
      <c r="EG424" t="s">
        <v>460</v>
      </c>
      <c r="EH424" t="s">
        <v>9843</v>
      </c>
      <c r="EI424" t="s">
        <v>6242</v>
      </c>
      <c r="EJ424" t="s">
        <v>818</v>
      </c>
      <c r="EK424" t="s">
        <v>207</v>
      </c>
      <c r="EL424" t="s">
        <v>2925</v>
      </c>
      <c r="EM424" t="s">
        <v>4747</v>
      </c>
      <c r="EN424" t="s">
        <v>821</v>
      </c>
      <c r="EO424" t="s">
        <v>9844</v>
      </c>
      <c r="EP424" t="s">
        <v>6242</v>
      </c>
      <c r="EQ424" t="s">
        <v>818</v>
      </c>
      <c r="ER424" t="s">
        <v>207</v>
      </c>
      <c r="ES424" t="s">
        <v>4187</v>
      </c>
      <c r="ET424" t="s">
        <v>8157</v>
      </c>
      <c r="EU424" t="s">
        <v>906</v>
      </c>
      <c r="EV424" t="s">
        <v>9845</v>
      </c>
      <c r="EW424" t="s">
        <v>1895</v>
      </c>
      <c r="EX424" t="s">
        <v>818</v>
      </c>
      <c r="EY424" t="s">
        <v>207</v>
      </c>
      <c r="EZ424" t="s">
        <v>3869</v>
      </c>
      <c r="FA424" t="s">
        <v>573</v>
      </c>
      <c r="FB424" t="s">
        <v>265</v>
      </c>
    </row>
    <row r="425" spans="1:158">
      <c r="A425" t="s">
        <v>1283</v>
      </c>
      <c r="B425" t="s">
        <v>211</v>
      </c>
      <c r="C425" t="s">
        <v>267</v>
      </c>
      <c r="D425" t="s">
        <v>1284</v>
      </c>
      <c r="E425" t="s">
        <v>9908</v>
      </c>
      <c r="F425" t="s">
        <v>9909</v>
      </c>
      <c r="G425">
        <v>8087625020</v>
      </c>
      <c r="H425" t="s">
        <v>164</v>
      </c>
      <c r="I425" t="s">
        <v>9910</v>
      </c>
      <c r="J425" t="s">
        <v>166</v>
      </c>
      <c r="K425" t="s">
        <v>831</v>
      </c>
      <c r="L425" t="s">
        <v>9911</v>
      </c>
      <c r="M425" t="s">
        <v>9912</v>
      </c>
      <c r="N425" t="s">
        <v>170</v>
      </c>
      <c r="AI425" t="s">
        <v>9913</v>
      </c>
      <c r="AJ425" t="s">
        <v>2383</v>
      </c>
      <c r="AK425" t="s">
        <v>1556</v>
      </c>
      <c r="AL425">
        <v>83</v>
      </c>
      <c r="AN425">
        <v>2004</v>
      </c>
      <c r="AO425" t="s">
        <v>174</v>
      </c>
      <c r="AP425" t="s">
        <v>9914</v>
      </c>
      <c r="AQ425" t="s">
        <v>2383</v>
      </c>
      <c r="AR425" t="s">
        <v>4138</v>
      </c>
      <c r="AS425">
        <v>68</v>
      </c>
      <c r="AU425">
        <v>2006</v>
      </c>
      <c r="AV425" t="s">
        <v>170</v>
      </c>
      <c r="BC425" t="s">
        <v>174</v>
      </c>
      <c r="BD425" t="s">
        <v>4117</v>
      </c>
      <c r="BE425" t="s">
        <v>9915</v>
      </c>
      <c r="BF425" t="s">
        <v>9916</v>
      </c>
      <c r="BG425">
        <v>62</v>
      </c>
      <c r="BI425">
        <v>2011</v>
      </c>
      <c r="BJ425">
        <v>19</v>
      </c>
      <c r="BK425" t="s">
        <v>9917</v>
      </c>
      <c r="BL425">
        <v>53</v>
      </c>
      <c r="BM425" t="s">
        <v>9916</v>
      </c>
      <c r="BN425" t="s">
        <v>174</v>
      </c>
      <c r="BO425" t="s">
        <v>4117</v>
      </c>
      <c r="BP425" t="s">
        <v>9918</v>
      </c>
      <c r="BQ425" t="s">
        <v>9919</v>
      </c>
      <c r="BR425">
        <v>68</v>
      </c>
      <c r="BT425">
        <v>2013</v>
      </c>
      <c r="BU425">
        <v>31</v>
      </c>
      <c r="BV425" t="s">
        <v>9920</v>
      </c>
      <c r="BW425">
        <v>53</v>
      </c>
      <c r="BX425" t="s">
        <v>9916</v>
      </c>
      <c r="BY425" t="s">
        <v>170</v>
      </c>
      <c r="CF425" t="s">
        <v>174</v>
      </c>
      <c r="CG425" t="s">
        <v>9916</v>
      </c>
      <c r="CH425" t="s">
        <v>9921</v>
      </c>
      <c r="CI425" t="s">
        <v>193</v>
      </c>
      <c r="CJ425">
        <v>2019</v>
      </c>
      <c r="CL425" t="s">
        <v>170</v>
      </c>
      <c r="CN425" t="s">
        <v>174</v>
      </c>
      <c r="CO425" t="s">
        <v>9922</v>
      </c>
      <c r="CP425" t="s">
        <v>721</v>
      </c>
      <c r="CQ425" t="s">
        <v>174</v>
      </c>
      <c r="CR425">
        <v>4</v>
      </c>
      <c r="CS425">
        <v>4</v>
      </c>
      <c r="CT425">
        <v>10</v>
      </c>
      <c r="CU425" t="s">
        <v>9923</v>
      </c>
      <c r="CV425" t="s">
        <v>170</v>
      </c>
      <c r="CZ425" t="s">
        <v>170</v>
      </c>
      <c r="DB425" t="s">
        <v>9924</v>
      </c>
      <c r="DC425" t="s">
        <v>9925</v>
      </c>
      <c r="DD425" t="s">
        <v>174</v>
      </c>
      <c r="DE425" t="s">
        <v>9926</v>
      </c>
      <c r="DF425" t="s">
        <v>174</v>
      </c>
      <c r="DG425">
        <v>2</v>
      </c>
      <c r="DH425" t="s">
        <v>378</v>
      </c>
      <c r="DI425">
        <v>2</v>
      </c>
      <c r="DJ425" t="s">
        <v>9927</v>
      </c>
      <c r="DK425">
        <v>8</v>
      </c>
      <c r="DL425" t="s">
        <v>174</v>
      </c>
      <c r="DM425" t="s">
        <v>9928</v>
      </c>
      <c r="DN425" t="s">
        <v>174</v>
      </c>
      <c r="DO425" t="s">
        <v>9929</v>
      </c>
      <c r="DP425" t="s">
        <v>9930</v>
      </c>
      <c r="DQ425" t="str">
        <f>HYPERLINK("https://nconnect.nicmar.ac.in/storage/profile/699d41d75e797.png","Download")</f>
        <v>0</v>
      </c>
      <c r="DR425" t="str">
        <f>HYPERLINK("https://nconnect.nicmar.ac.in/pdf/609_resume_1771916330.pdf/Y2FyZWVy","View Resume")</f>
        <v>0</v>
      </c>
      <c r="DS425" t="s">
        <v>7519</v>
      </c>
      <c r="DT425" t="s">
        <v>9931</v>
      </c>
      <c r="DU425" t="s">
        <v>1684</v>
      </c>
      <c r="DV425" t="s">
        <v>818</v>
      </c>
      <c r="DW425" t="s">
        <v>246</v>
      </c>
      <c r="DX425" t="s">
        <v>1808</v>
      </c>
      <c r="DY425" t="s">
        <v>209</v>
      </c>
      <c r="DZ425" t="s">
        <v>1595</v>
      </c>
      <c r="EA425" t="s">
        <v>9932</v>
      </c>
      <c r="EB425" t="s">
        <v>211</v>
      </c>
      <c r="EC425" t="s">
        <v>1426</v>
      </c>
      <c r="ED425" t="s">
        <v>246</v>
      </c>
      <c r="EE425" t="s">
        <v>5935</v>
      </c>
      <c r="EF425" t="s">
        <v>1633</v>
      </c>
      <c r="EG425" t="s">
        <v>7580</v>
      </c>
    </row>
    <row r="426" spans="1:158">
      <c r="A426" t="s">
        <v>266</v>
      </c>
      <c r="B426" t="s">
        <v>211</v>
      </c>
      <c r="C426" t="s">
        <v>267</v>
      </c>
      <c r="D426" t="s">
        <v>268</v>
      </c>
      <c r="E426" t="s">
        <v>9933</v>
      </c>
      <c r="F426" t="s">
        <v>9934</v>
      </c>
      <c r="G426">
        <v>9163812130</v>
      </c>
      <c r="H426" t="s">
        <v>164</v>
      </c>
      <c r="I426" t="s">
        <v>9935</v>
      </c>
      <c r="J426" t="s">
        <v>217</v>
      </c>
      <c r="K426" t="s">
        <v>361</v>
      </c>
      <c r="L426" t="s">
        <v>9936</v>
      </c>
      <c r="M426" t="s">
        <v>9937</v>
      </c>
      <c r="N426" t="s">
        <v>170</v>
      </c>
      <c r="AI426" t="s">
        <v>9938</v>
      </c>
      <c r="AJ426" t="s">
        <v>1174</v>
      </c>
      <c r="AK426" t="s">
        <v>9939</v>
      </c>
      <c r="AL426">
        <v>68.17</v>
      </c>
      <c r="AN426">
        <v>2002</v>
      </c>
      <c r="AO426" t="s">
        <v>174</v>
      </c>
      <c r="AP426" t="s">
        <v>9940</v>
      </c>
      <c r="AQ426" t="s">
        <v>1929</v>
      </c>
      <c r="AR426" t="s">
        <v>7001</v>
      </c>
      <c r="AS426">
        <v>60.0</v>
      </c>
      <c r="AU426">
        <v>2004</v>
      </c>
      <c r="AV426" t="s">
        <v>170</v>
      </c>
      <c r="BC426" t="s">
        <v>174</v>
      </c>
      <c r="BD426" t="s">
        <v>397</v>
      </c>
      <c r="BE426" t="s">
        <v>9941</v>
      </c>
      <c r="BF426" t="s">
        <v>9942</v>
      </c>
      <c r="BG426">
        <v>76.7</v>
      </c>
      <c r="BH426">
        <v>7.67</v>
      </c>
      <c r="BI426">
        <v>2008</v>
      </c>
      <c r="BJ426">
        <v>19</v>
      </c>
      <c r="BK426" t="s">
        <v>883</v>
      </c>
      <c r="BL426">
        <v>18</v>
      </c>
      <c r="BN426" t="s">
        <v>174</v>
      </c>
      <c r="BO426" t="s">
        <v>9943</v>
      </c>
      <c r="BP426" t="s">
        <v>9944</v>
      </c>
      <c r="BQ426" t="s">
        <v>9945</v>
      </c>
      <c r="BR426">
        <v>74.59</v>
      </c>
      <c r="BT426">
        <v>2024</v>
      </c>
      <c r="BU426">
        <v>31</v>
      </c>
      <c r="BV426" t="s">
        <v>9946</v>
      </c>
      <c r="BW426">
        <v>53</v>
      </c>
      <c r="BX426" t="s">
        <v>9945</v>
      </c>
      <c r="BY426" t="s">
        <v>170</v>
      </c>
      <c r="CF426" t="s">
        <v>170</v>
      </c>
      <c r="CL426" t="s">
        <v>174</v>
      </c>
      <c r="CM426" t="s">
        <v>9947</v>
      </c>
      <c r="CN426" t="s">
        <v>174</v>
      </c>
      <c r="CO426" t="s">
        <v>9947</v>
      </c>
      <c r="CP426" t="s">
        <v>9948</v>
      </c>
      <c r="CQ426" t="s">
        <v>170</v>
      </c>
      <c r="CV426" t="s">
        <v>170</v>
      </c>
      <c r="CZ426" t="s">
        <v>170</v>
      </c>
      <c r="DB426" t="s">
        <v>378</v>
      </c>
      <c r="DC426" t="s">
        <v>326</v>
      </c>
      <c r="DD426" t="s">
        <v>174</v>
      </c>
      <c r="DE426" t="s">
        <v>9949</v>
      </c>
      <c r="DF426" t="s">
        <v>170</v>
      </c>
      <c r="DL426" t="s">
        <v>170</v>
      </c>
      <c r="DN426" t="s">
        <v>170</v>
      </c>
      <c r="DP426" t="s">
        <v>9950</v>
      </c>
      <c r="DQ426" t="s">
        <v>202</v>
      </c>
      <c r="DR426" t="str">
        <f>HYPERLINK("https://nconnect.nicmar.ac.in/pdf/608_resume_1771917035.pdf/Y2FyZWVy","View Resume")</f>
        <v>0</v>
      </c>
      <c r="DS426" t="s">
        <v>292</v>
      </c>
    </row>
    <row r="427" spans="1:158">
      <c r="A427" t="s">
        <v>793</v>
      </c>
      <c r="B427" t="s">
        <v>211</v>
      </c>
      <c r="C427" t="s">
        <v>267</v>
      </c>
      <c r="D427" t="s">
        <v>508</v>
      </c>
      <c r="E427" t="s">
        <v>9933</v>
      </c>
      <c r="F427" t="s">
        <v>9934</v>
      </c>
      <c r="G427">
        <v>9163812130</v>
      </c>
      <c r="H427" t="s">
        <v>164</v>
      </c>
      <c r="I427" t="s">
        <v>9935</v>
      </c>
      <c r="J427" t="s">
        <v>217</v>
      </c>
      <c r="K427" t="s">
        <v>361</v>
      </c>
      <c r="L427" t="s">
        <v>9936</v>
      </c>
      <c r="M427" t="s">
        <v>9937</v>
      </c>
      <c r="N427" t="s">
        <v>170</v>
      </c>
      <c r="AI427" t="s">
        <v>9938</v>
      </c>
      <c r="AJ427" t="s">
        <v>1174</v>
      </c>
      <c r="AK427" t="s">
        <v>9939</v>
      </c>
      <c r="AL427">
        <v>68.17</v>
      </c>
      <c r="AN427">
        <v>2002</v>
      </c>
      <c r="AO427" t="s">
        <v>174</v>
      </c>
      <c r="AP427" t="s">
        <v>9940</v>
      </c>
      <c r="AQ427" t="s">
        <v>1929</v>
      </c>
      <c r="AR427" t="s">
        <v>7001</v>
      </c>
      <c r="AS427">
        <v>60.0</v>
      </c>
      <c r="AU427">
        <v>2004</v>
      </c>
      <c r="AV427" t="s">
        <v>170</v>
      </c>
      <c r="BC427" t="s">
        <v>174</v>
      </c>
      <c r="BD427" t="s">
        <v>397</v>
      </c>
      <c r="BE427" t="s">
        <v>9941</v>
      </c>
      <c r="BF427" t="s">
        <v>9942</v>
      </c>
      <c r="BG427">
        <v>76.7</v>
      </c>
      <c r="BH427">
        <v>7.67</v>
      </c>
      <c r="BI427">
        <v>2008</v>
      </c>
      <c r="BJ427">
        <v>19</v>
      </c>
      <c r="BK427" t="s">
        <v>883</v>
      </c>
      <c r="BL427">
        <v>18</v>
      </c>
      <c r="BN427" t="s">
        <v>174</v>
      </c>
      <c r="BO427" t="s">
        <v>9943</v>
      </c>
      <c r="BP427" t="s">
        <v>9944</v>
      </c>
      <c r="BQ427" t="s">
        <v>9945</v>
      </c>
      <c r="BR427">
        <v>74.59</v>
      </c>
      <c r="BT427">
        <v>2024</v>
      </c>
      <c r="BU427">
        <v>31</v>
      </c>
      <c r="BV427" t="s">
        <v>9946</v>
      </c>
      <c r="BW427">
        <v>53</v>
      </c>
      <c r="BX427" t="s">
        <v>9945</v>
      </c>
      <c r="BY427" t="s">
        <v>170</v>
      </c>
      <c r="CF427" t="s">
        <v>170</v>
      </c>
      <c r="CL427" t="s">
        <v>174</v>
      </c>
      <c r="CM427" t="s">
        <v>9947</v>
      </c>
      <c r="CN427" t="s">
        <v>174</v>
      </c>
      <c r="CO427" t="s">
        <v>9947</v>
      </c>
      <c r="CP427" t="s">
        <v>9948</v>
      </c>
      <c r="CQ427" t="s">
        <v>170</v>
      </c>
      <c r="CV427" t="s">
        <v>170</v>
      </c>
      <c r="CZ427" t="s">
        <v>170</v>
      </c>
      <c r="DB427" t="s">
        <v>378</v>
      </c>
      <c r="DC427" t="s">
        <v>326</v>
      </c>
      <c r="DD427" t="s">
        <v>174</v>
      </c>
      <c r="DE427" t="s">
        <v>9949</v>
      </c>
      <c r="DF427" t="s">
        <v>170</v>
      </c>
      <c r="DL427" t="s">
        <v>170</v>
      </c>
      <c r="DN427" t="s">
        <v>170</v>
      </c>
      <c r="DP427" t="s">
        <v>9951</v>
      </c>
      <c r="DQ427" t="s">
        <v>202</v>
      </c>
      <c r="DR427" t="str">
        <f>HYPERLINK("https://nconnect.nicmar.ac.in/pdf/608_resume_1771917035.pdf/Y2FyZWVy","View Resume")</f>
        <v>0</v>
      </c>
      <c r="DS427" t="s">
        <v>292</v>
      </c>
    </row>
    <row r="428" spans="1:158">
      <c r="A428" t="s">
        <v>586</v>
      </c>
      <c r="B428" t="s">
        <v>159</v>
      </c>
      <c r="C428" t="s">
        <v>267</v>
      </c>
      <c r="D428" t="s">
        <v>357</v>
      </c>
      <c r="E428" t="s">
        <v>9933</v>
      </c>
      <c r="F428" t="s">
        <v>9934</v>
      </c>
      <c r="G428">
        <v>9163812130</v>
      </c>
      <c r="H428" t="s">
        <v>164</v>
      </c>
      <c r="I428" t="s">
        <v>9935</v>
      </c>
      <c r="J428" t="s">
        <v>217</v>
      </c>
      <c r="K428" t="s">
        <v>361</v>
      </c>
      <c r="L428" t="s">
        <v>9936</v>
      </c>
      <c r="M428" t="s">
        <v>9937</v>
      </c>
      <c r="N428" t="s">
        <v>170</v>
      </c>
      <c r="AI428" t="s">
        <v>9938</v>
      </c>
      <c r="AJ428" t="s">
        <v>1174</v>
      </c>
      <c r="AK428" t="s">
        <v>9939</v>
      </c>
      <c r="AL428">
        <v>68.17</v>
      </c>
      <c r="AN428">
        <v>2002</v>
      </c>
      <c r="AO428" t="s">
        <v>174</v>
      </c>
      <c r="AP428" t="s">
        <v>9940</v>
      </c>
      <c r="AQ428" t="s">
        <v>1929</v>
      </c>
      <c r="AR428" t="s">
        <v>7001</v>
      </c>
      <c r="AS428">
        <v>60.0</v>
      </c>
      <c r="AU428">
        <v>2004</v>
      </c>
      <c r="AV428" t="s">
        <v>170</v>
      </c>
      <c r="BC428" t="s">
        <v>174</v>
      </c>
      <c r="BD428" t="s">
        <v>397</v>
      </c>
      <c r="BE428" t="s">
        <v>9941</v>
      </c>
      <c r="BF428" t="s">
        <v>9942</v>
      </c>
      <c r="BG428">
        <v>76.7</v>
      </c>
      <c r="BH428">
        <v>7.67</v>
      </c>
      <c r="BI428">
        <v>2008</v>
      </c>
      <c r="BJ428">
        <v>19</v>
      </c>
      <c r="BK428" t="s">
        <v>883</v>
      </c>
      <c r="BL428">
        <v>18</v>
      </c>
      <c r="BN428" t="s">
        <v>174</v>
      </c>
      <c r="BO428" t="s">
        <v>9943</v>
      </c>
      <c r="BP428" t="s">
        <v>9944</v>
      </c>
      <c r="BQ428" t="s">
        <v>9945</v>
      </c>
      <c r="BR428">
        <v>74.59</v>
      </c>
      <c r="BT428">
        <v>2024</v>
      </c>
      <c r="BU428">
        <v>31</v>
      </c>
      <c r="BV428" t="s">
        <v>9946</v>
      </c>
      <c r="BW428">
        <v>53</v>
      </c>
      <c r="BX428" t="s">
        <v>9945</v>
      </c>
      <c r="BY428" t="s">
        <v>170</v>
      </c>
      <c r="CF428" t="s">
        <v>170</v>
      </c>
      <c r="CL428" t="s">
        <v>174</v>
      </c>
      <c r="CM428" t="s">
        <v>9947</v>
      </c>
      <c r="CN428" t="s">
        <v>174</v>
      </c>
      <c r="CO428" t="s">
        <v>9947</v>
      </c>
      <c r="CP428" t="s">
        <v>9948</v>
      </c>
      <c r="CQ428" t="s">
        <v>170</v>
      </c>
      <c r="CV428" t="s">
        <v>170</v>
      </c>
      <c r="CZ428" t="s">
        <v>170</v>
      </c>
      <c r="DB428" t="s">
        <v>378</v>
      </c>
      <c r="DC428" t="s">
        <v>326</v>
      </c>
      <c r="DD428" t="s">
        <v>174</v>
      </c>
      <c r="DE428" t="s">
        <v>9949</v>
      </c>
      <c r="DF428" t="s">
        <v>170</v>
      </c>
      <c r="DL428" t="s">
        <v>170</v>
      </c>
      <c r="DN428" t="s">
        <v>170</v>
      </c>
      <c r="DP428" t="s">
        <v>9952</v>
      </c>
      <c r="DQ428" t="s">
        <v>202</v>
      </c>
      <c r="DR428" t="str">
        <f>HYPERLINK("https://nconnect.nicmar.ac.in/pdf/608_resume_1771917035.pdf/Y2FyZWVy","View Resume")</f>
        <v>0</v>
      </c>
      <c r="DS428" t="s">
        <v>292</v>
      </c>
    </row>
    <row r="429" spans="1:158">
      <c r="A429" t="s">
        <v>210</v>
      </c>
      <c r="B429" t="s">
        <v>211</v>
      </c>
      <c r="C429" t="s">
        <v>212</v>
      </c>
      <c r="D429" t="s">
        <v>213</v>
      </c>
      <c r="E429" t="s">
        <v>9953</v>
      </c>
      <c r="F429" t="s">
        <v>9954</v>
      </c>
      <c r="G429">
        <v>9816202165</v>
      </c>
      <c r="H429" t="s">
        <v>164</v>
      </c>
      <c r="I429" t="s">
        <v>6176</v>
      </c>
      <c r="J429" t="s">
        <v>166</v>
      </c>
      <c r="K429" t="s">
        <v>361</v>
      </c>
      <c r="L429" t="s">
        <v>9955</v>
      </c>
      <c r="M429" t="s">
        <v>9956</v>
      </c>
      <c r="N429" t="s">
        <v>170</v>
      </c>
      <c r="AI429" t="s">
        <v>9957</v>
      </c>
      <c r="AJ429" t="s">
        <v>9958</v>
      </c>
      <c r="AK429" t="s">
        <v>9959</v>
      </c>
      <c r="AL429">
        <v>87</v>
      </c>
      <c r="AN429">
        <v>2007</v>
      </c>
      <c r="AO429" t="s">
        <v>174</v>
      </c>
      <c r="AP429" t="s">
        <v>9960</v>
      </c>
      <c r="AQ429" t="s">
        <v>9958</v>
      </c>
      <c r="AR429" t="s">
        <v>7271</v>
      </c>
      <c r="AS429">
        <v>81.4</v>
      </c>
      <c r="AU429">
        <v>2009</v>
      </c>
      <c r="AV429" t="s">
        <v>170</v>
      </c>
      <c r="BC429" t="s">
        <v>174</v>
      </c>
      <c r="BD429" t="s">
        <v>9961</v>
      </c>
      <c r="BE429" t="s">
        <v>9962</v>
      </c>
      <c r="BF429" t="s">
        <v>9963</v>
      </c>
      <c r="BG429">
        <v>70.3</v>
      </c>
      <c r="BI429">
        <v>2013</v>
      </c>
      <c r="BJ429">
        <v>1</v>
      </c>
      <c r="BL429">
        <v>9</v>
      </c>
      <c r="BN429" t="s">
        <v>174</v>
      </c>
      <c r="BO429" t="s">
        <v>9964</v>
      </c>
      <c r="BP429" t="s">
        <v>9965</v>
      </c>
      <c r="BQ429" t="s">
        <v>9966</v>
      </c>
      <c r="BR429">
        <v>79.3</v>
      </c>
      <c r="BT429">
        <v>2016</v>
      </c>
      <c r="BU429">
        <v>31</v>
      </c>
      <c r="BW429">
        <v>9</v>
      </c>
      <c r="BY429" t="s">
        <v>170</v>
      </c>
      <c r="CF429" t="s">
        <v>174</v>
      </c>
      <c r="CG429" t="s">
        <v>9967</v>
      </c>
      <c r="CH429" t="s">
        <v>9968</v>
      </c>
      <c r="CI429" t="s">
        <v>193</v>
      </c>
      <c r="CJ429">
        <v>2022</v>
      </c>
      <c r="CL429" t="s">
        <v>170</v>
      </c>
      <c r="CN429" t="s">
        <v>174</v>
      </c>
      <c r="CO429" t="s">
        <v>9969</v>
      </c>
      <c r="CP429" t="s">
        <v>9970</v>
      </c>
      <c r="CQ429" t="s">
        <v>174</v>
      </c>
      <c r="CR429">
        <v>4</v>
      </c>
      <c r="CS429">
        <v>6</v>
      </c>
      <c r="CU429" t="s">
        <v>9971</v>
      </c>
      <c r="CV429" t="s">
        <v>170</v>
      </c>
      <c r="CZ429" t="s">
        <v>170</v>
      </c>
      <c r="DB429" t="s">
        <v>9972</v>
      </c>
      <c r="DC429" t="s">
        <v>9973</v>
      </c>
      <c r="DD429" t="s">
        <v>174</v>
      </c>
      <c r="DE429" t="s">
        <v>9974</v>
      </c>
      <c r="DF429" t="s">
        <v>174</v>
      </c>
      <c r="DG429" t="s">
        <v>9975</v>
      </c>
      <c r="DH429" t="s">
        <v>378</v>
      </c>
      <c r="DI429" t="s">
        <v>9976</v>
      </c>
      <c r="DJ429" t="s">
        <v>9977</v>
      </c>
      <c r="DK429">
        <v>8</v>
      </c>
      <c r="DL429" t="s">
        <v>174</v>
      </c>
      <c r="DM429" t="s">
        <v>9969</v>
      </c>
      <c r="DN429" t="s">
        <v>170</v>
      </c>
      <c r="DP429" t="s">
        <v>9978</v>
      </c>
      <c r="DQ429" t="str">
        <f>HYPERLINK("https://nconnect.nicmar.ac.in/storage/profile/699d406a287d3.png","Download")</f>
        <v>0</v>
      </c>
      <c r="DR429" t="str">
        <f>HYPERLINK("https://nconnect.nicmar.ac.in/pdf/607_resume_1771917379.pdf/Y2FyZWVy","View Resume")</f>
        <v>0</v>
      </c>
      <c r="DS429" t="s">
        <v>1205</v>
      </c>
      <c r="DT429" t="s">
        <v>9979</v>
      </c>
      <c r="DU429" t="s">
        <v>9980</v>
      </c>
      <c r="DV429" t="s">
        <v>9981</v>
      </c>
      <c r="DW429" t="s">
        <v>246</v>
      </c>
      <c r="DX429" t="s">
        <v>994</v>
      </c>
      <c r="DY429" t="s">
        <v>209</v>
      </c>
      <c r="DZ429" t="s">
        <v>1026</v>
      </c>
      <c r="EA429" t="s">
        <v>9982</v>
      </c>
      <c r="EB429" t="s">
        <v>211</v>
      </c>
      <c r="EC429" t="s">
        <v>1687</v>
      </c>
      <c r="ED429" t="s">
        <v>246</v>
      </c>
      <c r="EE429" t="s">
        <v>983</v>
      </c>
      <c r="EF429" t="s">
        <v>1386</v>
      </c>
      <c r="EG429" t="s">
        <v>460</v>
      </c>
      <c r="EH429" t="s">
        <v>9983</v>
      </c>
      <c r="EI429" t="s">
        <v>8598</v>
      </c>
      <c r="EJ429" t="s">
        <v>9984</v>
      </c>
      <c r="EK429" t="s">
        <v>246</v>
      </c>
      <c r="EL429" t="s">
        <v>2853</v>
      </c>
      <c r="EM429" t="s">
        <v>904</v>
      </c>
      <c r="EN429" t="s">
        <v>949</v>
      </c>
      <c r="EO429" t="s">
        <v>9985</v>
      </c>
      <c r="EP429" t="s">
        <v>211</v>
      </c>
      <c r="EQ429" t="s">
        <v>9986</v>
      </c>
      <c r="ER429" t="s">
        <v>246</v>
      </c>
      <c r="ES429" t="s">
        <v>2025</v>
      </c>
      <c r="ET429" t="s">
        <v>3869</v>
      </c>
      <c r="EU429" t="s">
        <v>265</v>
      </c>
      <c r="EV429" t="s">
        <v>9985</v>
      </c>
      <c r="EW429" t="s">
        <v>351</v>
      </c>
      <c r="EX429" t="s">
        <v>9986</v>
      </c>
      <c r="EY429" t="s">
        <v>246</v>
      </c>
      <c r="EZ429" t="s">
        <v>4688</v>
      </c>
      <c r="FA429" t="s">
        <v>7410</v>
      </c>
      <c r="FB429" t="s">
        <v>945</v>
      </c>
    </row>
    <row r="430" spans="1:158">
      <c r="A430" t="s">
        <v>210</v>
      </c>
      <c r="B430" t="s">
        <v>211</v>
      </c>
      <c r="C430" t="s">
        <v>212</v>
      </c>
      <c r="D430" t="s">
        <v>213</v>
      </c>
      <c r="E430" t="s">
        <v>9987</v>
      </c>
      <c r="F430" t="s">
        <v>9988</v>
      </c>
      <c r="G430">
        <v>9724217748</v>
      </c>
      <c r="H430" t="s">
        <v>164</v>
      </c>
      <c r="I430" t="s">
        <v>9989</v>
      </c>
      <c r="J430" t="s">
        <v>166</v>
      </c>
      <c r="K430" t="s">
        <v>9990</v>
      </c>
      <c r="L430" t="s">
        <v>9991</v>
      </c>
      <c r="M430" t="s">
        <v>9992</v>
      </c>
      <c r="N430" t="s">
        <v>170</v>
      </c>
      <c r="AI430" t="s">
        <v>9993</v>
      </c>
      <c r="AJ430" t="s">
        <v>9994</v>
      </c>
      <c r="AK430" t="s">
        <v>9995</v>
      </c>
      <c r="AL430">
        <v>83.08</v>
      </c>
      <c r="AN430">
        <v>2007</v>
      </c>
      <c r="AO430" t="s">
        <v>174</v>
      </c>
      <c r="AP430" t="s">
        <v>9993</v>
      </c>
      <c r="AQ430" t="s">
        <v>9996</v>
      </c>
      <c r="AR430" t="s">
        <v>9997</v>
      </c>
      <c r="AS430">
        <v>67.67</v>
      </c>
      <c r="AU430">
        <v>2009</v>
      </c>
      <c r="AV430" t="s">
        <v>170</v>
      </c>
      <c r="BC430" t="s">
        <v>174</v>
      </c>
      <c r="BD430" t="s">
        <v>9998</v>
      </c>
      <c r="BE430" t="s">
        <v>9999</v>
      </c>
      <c r="BF430" t="s">
        <v>10000</v>
      </c>
      <c r="BG430">
        <v>70.4</v>
      </c>
      <c r="BH430">
        <v>7.54</v>
      </c>
      <c r="BI430">
        <v>2013</v>
      </c>
      <c r="BJ430">
        <v>2</v>
      </c>
      <c r="BL430">
        <v>47</v>
      </c>
      <c r="BN430" t="s">
        <v>174</v>
      </c>
      <c r="BO430" t="s">
        <v>9998</v>
      </c>
      <c r="BP430" t="s">
        <v>10001</v>
      </c>
      <c r="BQ430" t="s">
        <v>10000</v>
      </c>
      <c r="BR430">
        <v>80.7</v>
      </c>
      <c r="BS430">
        <v>8.57</v>
      </c>
      <c r="BT430">
        <v>2016</v>
      </c>
      <c r="BU430">
        <v>14</v>
      </c>
      <c r="BW430">
        <v>47</v>
      </c>
      <c r="BY430" t="s">
        <v>170</v>
      </c>
      <c r="CF430" t="s">
        <v>174</v>
      </c>
      <c r="CG430" t="s">
        <v>10002</v>
      </c>
      <c r="CH430" t="s">
        <v>10003</v>
      </c>
      <c r="CI430" t="s">
        <v>193</v>
      </c>
      <c r="CJ430">
        <v>2026</v>
      </c>
      <c r="CL430" t="s">
        <v>170</v>
      </c>
      <c r="CN430" t="s">
        <v>174</v>
      </c>
      <c r="CO430" t="s">
        <v>10004</v>
      </c>
      <c r="CP430" t="s">
        <v>10005</v>
      </c>
      <c r="CQ430" t="s">
        <v>174</v>
      </c>
      <c r="CR430">
        <v>0</v>
      </c>
      <c r="CS430">
        <v>6</v>
      </c>
      <c r="CT430">
        <v>6</v>
      </c>
      <c r="CU430" t="s">
        <v>10006</v>
      </c>
      <c r="CV430" t="s">
        <v>170</v>
      </c>
      <c r="CZ430" t="s">
        <v>170</v>
      </c>
      <c r="DB430" t="s">
        <v>10007</v>
      </c>
      <c r="DC430" t="s">
        <v>10008</v>
      </c>
      <c r="DD430" t="s">
        <v>174</v>
      </c>
      <c r="DE430" t="s">
        <v>1087</v>
      </c>
      <c r="DF430" t="s">
        <v>174</v>
      </c>
      <c r="DG430">
        <v>2</v>
      </c>
      <c r="DH430">
        <v>0</v>
      </c>
      <c r="DI430">
        <v>0</v>
      </c>
      <c r="DJ430">
        <v>0</v>
      </c>
      <c r="DK430">
        <v>9</v>
      </c>
      <c r="DL430" t="s">
        <v>174</v>
      </c>
      <c r="DM430" t="s">
        <v>10009</v>
      </c>
      <c r="DN430" t="s">
        <v>170</v>
      </c>
      <c r="DP430" t="s">
        <v>10010</v>
      </c>
      <c r="DQ430" t="s">
        <v>202</v>
      </c>
      <c r="DR430" t="str">
        <f>HYPERLINK("https://nconnect.nicmar.ac.in/pdf/539_resume_1771918260.pdf/Y2FyZWVy","View Resume")</f>
        <v>0</v>
      </c>
      <c r="DS430" t="s">
        <v>7519</v>
      </c>
      <c r="DT430" t="s">
        <v>10011</v>
      </c>
      <c r="DU430" t="s">
        <v>211</v>
      </c>
      <c r="DV430" t="s">
        <v>6800</v>
      </c>
      <c r="DW430" t="s">
        <v>246</v>
      </c>
      <c r="DX430" t="s">
        <v>995</v>
      </c>
      <c r="DY430" t="s">
        <v>209</v>
      </c>
      <c r="DZ430" t="s">
        <v>908</v>
      </c>
      <c r="EA430" t="s">
        <v>10012</v>
      </c>
      <c r="EB430" t="s">
        <v>10013</v>
      </c>
      <c r="EC430" t="s">
        <v>6800</v>
      </c>
      <c r="ED430" t="s">
        <v>246</v>
      </c>
      <c r="EE430" t="s">
        <v>1024</v>
      </c>
      <c r="EF430" t="s">
        <v>980</v>
      </c>
      <c r="EG430" t="s">
        <v>2597</v>
      </c>
      <c r="EH430" t="s">
        <v>10014</v>
      </c>
      <c r="EI430" t="s">
        <v>4473</v>
      </c>
      <c r="EJ430" t="s">
        <v>4682</v>
      </c>
      <c r="EK430" t="s">
        <v>246</v>
      </c>
      <c r="EL430" t="s">
        <v>2925</v>
      </c>
      <c r="EM430" t="s">
        <v>1135</v>
      </c>
      <c r="EN430" t="s">
        <v>1387</v>
      </c>
      <c r="EO430" t="s">
        <v>10015</v>
      </c>
      <c r="EP430" t="s">
        <v>351</v>
      </c>
      <c r="EQ430" t="s">
        <v>6800</v>
      </c>
      <c r="ER430" t="s">
        <v>246</v>
      </c>
      <c r="ES430" t="s">
        <v>4688</v>
      </c>
      <c r="ET430" t="s">
        <v>334</v>
      </c>
      <c r="EU430" t="s">
        <v>248</v>
      </c>
    </row>
    <row r="431" spans="1:158">
      <c r="A431" t="s">
        <v>356</v>
      </c>
      <c r="B431" t="s">
        <v>211</v>
      </c>
      <c r="C431" t="s">
        <v>267</v>
      </c>
      <c r="D431" t="s">
        <v>357</v>
      </c>
      <c r="E431" t="s">
        <v>10016</v>
      </c>
      <c r="F431" t="s">
        <v>10017</v>
      </c>
      <c r="G431">
        <v>9923009677</v>
      </c>
      <c r="H431" t="s">
        <v>271</v>
      </c>
      <c r="I431" t="s">
        <v>10018</v>
      </c>
      <c r="J431" t="s">
        <v>166</v>
      </c>
      <c r="K431" t="s">
        <v>4280</v>
      </c>
      <c r="L431" t="s">
        <v>10019</v>
      </c>
      <c r="M431" t="s">
        <v>10020</v>
      </c>
      <c r="N431" t="s">
        <v>170</v>
      </c>
      <c r="O431" t="s">
        <v>10021</v>
      </c>
      <c r="AI431" t="s">
        <v>10022</v>
      </c>
      <c r="AJ431" t="s">
        <v>548</v>
      </c>
      <c r="AK431" t="s">
        <v>10023</v>
      </c>
      <c r="AL431">
        <v>78.13</v>
      </c>
      <c r="AN431">
        <v>1998</v>
      </c>
      <c r="AO431" t="s">
        <v>174</v>
      </c>
      <c r="AP431" t="s">
        <v>10024</v>
      </c>
      <c r="AQ431" t="s">
        <v>548</v>
      </c>
      <c r="AR431" t="s">
        <v>1177</v>
      </c>
      <c r="AS431">
        <v>69.5</v>
      </c>
      <c r="AU431">
        <v>2000</v>
      </c>
      <c r="AV431" t="s">
        <v>170</v>
      </c>
      <c r="BC431" t="s">
        <v>174</v>
      </c>
      <c r="BD431" t="s">
        <v>10025</v>
      </c>
      <c r="BE431" t="s">
        <v>10026</v>
      </c>
      <c r="BF431" t="s">
        <v>2841</v>
      </c>
      <c r="BG431">
        <v>66.25</v>
      </c>
      <c r="BI431">
        <v>2003</v>
      </c>
      <c r="BJ431">
        <v>19</v>
      </c>
      <c r="BK431" t="s">
        <v>1047</v>
      </c>
      <c r="BL431">
        <v>54</v>
      </c>
      <c r="BN431" t="s">
        <v>174</v>
      </c>
      <c r="BO431" t="s">
        <v>440</v>
      </c>
      <c r="BP431" t="s">
        <v>10027</v>
      </c>
      <c r="BQ431" t="s">
        <v>404</v>
      </c>
      <c r="BR431">
        <v>73.07</v>
      </c>
      <c r="BT431">
        <v>2020</v>
      </c>
      <c r="BU431">
        <v>31</v>
      </c>
      <c r="BV431" t="s">
        <v>528</v>
      </c>
      <c r="BW431">
        <v>53</v>
      </c>
      <c r="BX431" t="s">
        <v>404</v>
      </c>
      <c r="BY431" t="s">
        <v>174</v>
      </c>
      <c r="BZ431" t="s">
        <v>185</v>
      </c>
      <c r="CA431" t="s">
        <v>10028</v>
      </c>
      <c r="CB431" t="s">
        <v>10029</v>
      </c>
      <c r="CC431">
        <v>64.43</v>
      </c>
      <c r="CE431">
        <v>2011</v>
      </c>
      <c r="CF431" t="s">
        <v>174</v>
      </c>
      <c r="CG431" t="s">
        <v>404</v>
      </c>
      <c r="CH431" t="s">
        <v>10030</v>
      </c>
      <c r="CI431" t="s">
        <v>373</v>
      </c>
      <c r="CK431" t="s">
        <v>170</v>
      </c>
      <c r="CL431" t="s">
        <v>174</v>
      </c>
      <c r="CM431" t="s">
        <v>10031</v>
      </c>
      <c r="CN431" t="s">
        <v>174</v>
      </c>
      <c r="CO431" t="s">
        <v>10032</v>
      </c>
      <c r="CP431" t="s">
        <v>10033</v>
      </c>
      <c r="CQ431" t="s">
        <v>174</v>
      </c>
      <c r="CR431">
        <v>0</v>
      </c>
      <c r="CS431">
        <v>1</v>
      </c>
      <c r="CT431">
        <v>3</v>
      </c>
      <c r="CV431" t="s">
        <v>170</v>
      </c>
      <c r="CZ431" t="s">
        <v>170</v>
      </c>
      <c r="DB431" t="s">
        <v>10034</v>
      </c>
      <c r="DC431" t="s">
        <v>8223</v>
      </c>
      <c r="DD431" t="s">
        <v>174</v>
      </c>
      <c r="DE431" t="s">
        <v>10035</v>
      </c>
      <c r="DF431" t="s">
        <v>170</v>
      </c>
      <c r="DL431" t="s">
        <v>170</v>
      </c>
      <c r="DN431" t="s">
        <v>170</v>
      </c>
      <c r="DP431" t="s">
        <v>10036</v>
      </c>
      <c r="DQ431" t="str">
        <f>HYPERLINK("https://nconnect.nicmar.ac.in/storage/profile/699d4331002e1.png","Download")</f>
        <v>0</v>
      </c>
      <c r="DR431" t="str">
        <f>HYPERLINK("https://nconnect.nicmar.ac.in/pdf/299_resume_1771920102.pdf/Y2FyZWVy","View Resume")</f>
        <v>0</v>
      </c>
      <c r="DS431" t="s">
        <v>640</v>
      </c>
      <c r="DT431" t="s">
        <v>10037</v>
      </c>
      <c r="DU431" t="s">
        <v>5930</v>
      </c>
      <c r="DV431" t="s">
        <v>6011</v>
      </c>
      <c r="DW431" t="s">
        <v>246</v>
      </c>
      <c r="DX431" t="s">
        <v>3835</v>
      </c>
      <c r="DY431" t="s">
        <v>209</v>
      </c>
      <c r="DZ431" t="s">
        <v>2690</v>
      </c>
      <c r="EA431" t="s">
        <v>10038</v>
      </c>
      <c r="EB431" t="s">
        <v>10039</v>
      </c>
      <c r="EC431" t="s">
        <v>10040</v>
      </c>
      <c r="ED431" t="s">
        <v>207</v>
      </c>
      <c r="EE431" t="s">
        <v>342</v>
      </c>
      <c r="EF431" t="s">
        <v>2518</v>
      </c>
      <c r="EG431" t="s">
        <v>865</v>
      </c>
      <c r="EH431" t="s">
        <v>10041</v>
      </c>
      <c r="EI431" t="s">
        <v>10042</v>
      </c>
      <c r="EJ431" t="s">
        <v>9515</v>
      </c>
      <c r="EK431" t="s">
        <v>246</v>
      </c>
      <c r="EL431" t="s">
        <v>5419</v>
      </c>
      <c r="EM431" t="s">
        <v>2108</v>
      </c>
      <c r="EN431" t="s">
        <v>465</v>
      </c>
    </row>
    <row r="432" spans="1:158">
      <c r="A432" t="s">
        <v>356</v>
      </c>
      <c r="B432" t="s">
        <v>211</v>
      </c>
      <c r="C432" t="s">
        <v>267</v>
      </c>
      <c r="D432" t="s">
        <v>357</v>
      </c>
      <c r="E432" t="s">
        <v>10043</v>
      </c>
      <c r="F432" t="s">
        <v>10044</v>
      </c>
      <c r="G432">
        <v>9372960229</v>
      </c>
      <c r="H432" t="s">
        <v>271</v>
      </c>
      <c r="I432" t="s">
        <v>10045</v>
      </c>
      <c r="J432" t="s">
        <v>166</v>
      </c>
      <c r="K432" t="s">
        <v>1034</v>
      </c>
      <c r="L432" t="s">
        <v>10046</v>
      </c>
      <c r="M432" t="s">
        <v>10047</v>
      </c>
      <c r="N432" t="s">
        <v>170</v>
      </c>
      <c r="AI432" t="s">
        <v>10048</v>
      </c>
      <c r="AJ432" t="s">
        <v>10049</v>
      </c>
      <c r="AK432" t="s">
        <v>10050</v>
      </c>
      <c r="AL432">
        <v>63.62</v>
      </c>
      <c r="AN432">
        <v>1997</v>
      </c>
      <c r="AO432" t="s">
        <v>174</v>
      </c>
      <c r="AP432" t="s">
        <v>10051</v>
      </c>
      <c r="AQ432" t="s">
        <v>10052</v>
      </c>
      <c r="AR432" t="s">
        <v>10053</v>
      </c>
      <c r="AS432">
        <v>72.5</v>
      </c>
      <c r="AU432">
        <v>1999</v>
      </c>
      <c r="AV432" t="s">
        <v>170</v>
      </c>
      <c r="BC432" t="s">
        <v>174</v>
      </c>
      <c r="BD432" t="s">
        <v>3341</v>
      </c>
      <c r="BE432" t="s">
        <v>10054</v>
      </c>
      <c r="BF432" t="s">
        <v>10055</v>
      </c>
      <c r="BG432">
        <v>51</v>
      </c>
      <c r="BI432">
        <v>2002</v>
      </c>
      <c r="BJ432">
        <v>19</v>
      </c>
      <c r="BK432" t="s">
        <v>662</v>
      </c>
      <c r="BL432">
        <v>27</v>
      </c>
      <c r="BN432" t="s">
        <v>174</v>
      </c>
      <c r="BO432" t="s">
        <v>10056</v>
      </c>
      <c r="BP432" t="s">
        <v>10057</v>
      </c>
      <c r="BQ432" t="s">
        <v>10058</v>
      </c>
      <c r="BR432">
        <v>86.28</v>
      </c>
      <c r="BS432">
        <v>9.06</v>
      </c>
      <c r="BT432">
        <v>2021</v>
      </c>
      <c r="BU432">
        <v>31</v>
      </c>
      <c r="BV432" t="s">
        <v>10059</v>
      </c>
      <c r="BW432">
        <v>24</v>
      </c>
      <c r="BY432" t="s">
        <v>174</v>
      </c>
      <c r="BZ432" t="s">
        <v>10060</v>
      </c>
      <c r="CA432" t="s">
        <v>10061</v>
      </c>
      <c r="CB432" t="s">
        <v>10062</v>
      </c>
      <c r="CC432">
        <v>82.15</v>
      </c>
      <c r="CE432">
        <v>2008</v>
      </c>
      <c r="CF432" t="s">
        <v>174</v>
      </c>
      <c r="CG432" t="s">
        <v>10063</v>
      </c>
      <c r="CH432" t="s">
        <v>10064</v>
      </c>
      <c r="CI432" t="s">
        <v>373</v>
      </c>
      <c r="CK432" t="s">
        <v>174</v>
      </c>
      <c r="CL432" t="s">
        <v>174</v>
      </c>
      <c r="CN432" t="s">
        <v>174</v>
      </c>
      <c r="CO432" t="s">
        <v>10065</v>
      </c>
      <c r="CP432" t="s">
        <v>2781</v>
      </c>
      <c r="CQ432" t="s">
        <v>174</v>
      </c>
      <c r="CR432">
        <v>0</v>
      </c>
      <c r="CS432">
        <v>0</v>
      </c>
      <c r="CT432">
        <v>6</v>
      </c>
      <c r="CU432" t="s">
        <v>10066</v>
      </c>
      <c r="CV432" t="s">
        <v>170</v>
      </c>
      <c r="CZ432" t="s">
        <v>170</v>
      </c>
      <c r="DB432" t="s">
        <v>10067</v>
      </c>
      <c r="DC432" t="s">
        <v>10068</v>
      </c>
      <c r="DD432" t="s">
        <v>170</v>
      </c>
      <c r="DF432" t="s">
        <v>174</v>
      </c>
      <c r="DG432" t="s">
        <v>10069</v>
      </c>
      <c r="DH432" t="s">
        <v>10070</v>
      </c>
      <c r="DI432" t="s">
        <v>10071</v>
      </c>
      <c r="DJ432" t="s">
        <v>1162</v>
      </c>
      <c r="DK432">
        <v>8</v>
      </c>
      <c r="DL432" t="s">
        <v>174</v>
      </c>
      <c r="DM432" t="s">
        <v>10072</v>
      </c>
      <c r="DN432" t="s">
        <v>170</v>
      </c>
      <c r="DP432" t="s">
        <v>10073</v>
      </c>
      <c r="DQ432" t="str">
        <f>HYPERLINK("https://nconnect.nicmar.ac.in/storage/profile/699733f617461.png","Download")</f>
        <v>0</v>
      </c>
      <c r="DR432" t="str">
        <f>HYPERLINK("https://nconnect.nicmar.ac.in/pdf/374_resume_1771921966.pdf/Y2FyZWVy","View Resume")</f>
        <v>0</v>
      </c>
      <c r="DS432" t="s">
        <v>10074</v>
      </c>
      <c r="DT432" t="s">
        <v>10075</v>
      </c>
      <c r="DU432" t="s">
        <v>211</v>
      </c>
      <c r="DV432" t="s">
        <v>10076</v>
      </c>
      <c r="DW432" t="s">
        <v>246</v>
      </c>
      <c r="DX432" t="s">
        <v>5755</v>
      </c>
      <c r="DY432" t="s">
        <v>209</v>
      </c>
      <c r="DZ432" t="s">
        <v>10074</v>
      </c>
    </row>
    <row r="433" spans="1:158">
      <c r="A433" t="s">
        <v>1778</v>
      </c>
      <c r="B433" t="s">
        <v>159</v>
      </c>
      <c r="C433" t="s">
        <v>160</v>
      </c>
      <c r="D433" t="s">
        <v>1779</v>
      </c>
      <c r="E433" t="s">
        <v>10077</v>
      </c>
      <c r="F433" t="s">
        <v>10078</v>
      </c>
      <c r="G433">
        <v>7978209548</v>
      </c>
      <c r="H433" t="s">
        <v>271</v>
      </c>
      <c r="I433" t="s">
        <v>10079</v>
      </c>
      <c r="J433" t="s">
        <v>166</v>
      </c>
      <c r="K433" t="s">
        <v>10080</v>
      </c>
      <c r="L433" t="s">
        <v>10081</v>
      </c>
      <c r="M433" t="s">
        <v>10082</v>
      </c>
      <c r="N433" t="s">
        <v>170</v>
      </c>
      <c r="AI433" t="s">
        <v>10083</v>
      </c>
      <c r="AJ433" t="s">
        <v>10084</v>
      </c>
      <c r="AK433" t="s">
        <v>10085</v>
      </c>
      <c r="AL433">
        <v>93</v>
      </c>
      <c r="AN433">
        <v>2009</v>
      </c>
      <c r="AO433" t="s">
        <v>174</v>
      </c>
      <c r="AP433" t="s">
        <v>10086</v>
      </c>
      <c r="AQ433" t="s">
        <v>10084</v>
      </c>
      <c r="AR433" t="s">
        <v>10087</v>
      </c>
      <c r="AS433">
        <v>63</v>
      </c>
      <c r="AU433">
        <v>2011</v>
      </c>
      <c r="AV433" t="s">
        <v>170</v>
      </c>
      <c r="BC433" t="s">
        <v>174</v>
      </c>
      <c r="BD433" t="s">
        <v>10088</v>
      </c>
      <c r="BE433" t="s">
        <v>6580</v>
      </c>
      <c r="BF433" t="s">
        <v>10089</v>
      </c>
      <c r="BG433">
        <v>65.8</v>
      </c>
      <c r="BH433">
        <v>7.08</v>
      </c>
      <c r="BI433">
        <v>2009</v>
      </c>
      <c r="BJ433">
        <v>8</v>
      </c>
      <c r="BL433">
        <v>2</v>
      </c>
      <c r="BN433" t="s">
        <v>174</v>
      </c>
      <c r="BO433" t="s">
        <v>10090</v>
      </c>
      <c r="BP433" t="s">
        <v>10091</v>
      </c>
      <c r="BQ433" t="s">
        <v>10092</v>
      </c>
      <c r="BR433">
        <v>73.1</v>
      </c>
      <c r="BS433">
        <v>7.31</v>
      </c>
      <c r="BT433">
        <v>2011</v>
      </c>
      <c r="BU433">
        <v>26</v>
      </c>
      <c r="BW433">
        <v>48</v>
      </c>
      <c r="BY433" t="s">
        <v>170</v>
      </c>
      <c r="CF433" t="s">
        <v>170</v>
      </c>
      <c r="CJ433">
        <v>2017</v>
      </c>
      <c r="CL433" t="s">
        <v>174</v>
      </c>
      <c r="CM433" t="s">
        <v>10093</v>
      </c>
      <c r="CN433" t="s">
        <v>174</v>
      </c>
      <c r="CO433" t="s">
        <v>10094</v>
      </c>
      <c r="CP433" t="s">
        <v>10095</v>
      </c>
      <c r="CQ433" t="s">
        <v>170</v>
      </c>
      <c r="CV433" t="s">
        <v>170</v>
      </c>
      <c r="CZ433" t="s">
        <v>170</v>
      </c>
      <c r="DB433" t="s">
        <v>10096</v>
      </c>
      <c r="DC433" t="s">
        <v>10097</v>
      </c>
      <c r="DD433" t="s">
        <v>174</v>
      </c>
      <c r="DE433" t="s">
        <v>10098</v>
      </c>
      <c r="DF433" t="s">
        <v>174</v>
      </c>
      <c r="DG433" t="s">
        <v>10099</v>
      </c>
      <c r="DH433" t="s">
        <v>378</v>
      </c>
      <c r="DI433" t="s">
        <v>10100</v>
      </c>
      <c r="DJ433" t="s">
        <v>10101</v>
      </c>
      <c r="DK433">
        <v>8</v>
      </c>
      <c r="DL433" t="s">
        <v>174</v>
      </c>
      <c r="DM433" t="s">
        <v>10102</v>
      </c>
      <c r="DN433" t="s">
        <v>170</v>
      </c>
      <c r="DP433" t="s">
        <v>10103</v>
      </c>
      <c r="DQ433" t="str">
        <f>HYPERLINK("https://nconnect.nicmar.ac.in/storage/profile/699d31ccbaf29.png","Download")</f>
        <v>0</v>
      </c>
      <c r="DR433" t="str">
        <f>HYPERLINK("https://nconnect.nicmar.ac.in/pdf/600_resume_1771923748.pdf/Y2FyZWVy","View Resume")</f>
        <v>0</v>
      </c>
      <c r="DS433" t="s">
        <v>2026</v>
      </c>
      <c r="DT433" t="s">
        <v>10104</v>
      </c>
      <c r="DU433" t="s">
        <v>211</v>
      </c>
      <c r="DV433" t="s">
        <v>818</v>
      </c>
      <c r="DW433" t="s">
        <v>246</v>
      </c>
      <c r="DX433" t="s">
        <v>1501</v>
      </c>
      <c r="DY433" t="s">
        <v>1685</v>
      </c>
      <c r="DZ433" t="s">
        <v>1504</v>
      </c>
      <c r="EA433" t="s">
        <v>10105</v>
      </c>
      <c r="EB433" t="s">
        <v>6242</v>
      </c>
      <c r="EC433" t="s">
        <v>4186</v>
      </c>
      <c r="ED433" t="s">
        <v>207</v>
      </c>
      <c r="EE433" t="s">
        <v>383</v>
      </c>
      <c r="EF433" t="s">
        <v>3835</v>
      </c>
      <c r="EG433" t="s">
        <v>344</v>
      </c>
    </row>
    <row r="434" spans="1:158">
      <c r="A434" t="s">
        <v>293</v>
      </c>
      <c r="B434" t="s">
        <v>211</v>
      </c>
      <c r="C434" t="s">
        <v>212</v>
      </c>
      <c r="D434" t="s">
        <v>294</v>
      </c>
      <c r="E434" t="s">
        <v>10106</v>
      </c>
      <c r="F434" t="s">
        <v>10107</v>
      </c>
      <c r="G434">
        <v>9021513921</v>
      </c>
      <c r="H434" t="s">
        <v>271</v>
      </c>
      <c r="I434" t="s">
        <v>10108</v>
      </c>
      <c r="J434" t="s">
        <v>166</v>
      </c>
      <c r="K434" t="s">
        <v>10109</v>
      </c>
      <c r="L434" t="s">
        <v>10110</v>
      </c>
      <c r="M434" t="s">
        <v>10111</v>
      </c>
      <c r="N434" t="s">
        <v>170</v>
      </c>
      <c r="AI434" t="s">
        <v>10112</v>
      </c>
      <c r="AJ434" t="s">
        <v>10113</v>
      </c>
      <c r="AK434" t="s">
        <v>10114</v>
      </c>
      <c r="AL434">
        <v>94.2</v>
      </c>
      <c r="AN434">
        <v>2017</v>
      </c>
      <c r="AO434" t="s">
        <v>174</v>
      </c>
      <c r="AP434" t="s">
        <v>10115</v>
      </c>
      <c r="AQ434" t="s">
        <v>10113</v>
      </c>
      <c r="AR434" t="s">
        <v>10116</v>
      </c>
      <c r="AS434">
        <v>73.54</v>
      </c>
      <c r="AU434">
        <v>2019</v>
      </c>
      <c r="AV434" t="s">
        <v>170</v>
      </c>
      <c r="BC434" t="s">
        <v>174</v>
      </c>
      <c r="BD434" t="s">
        <v>4933</v>
      </c>
      <c r="BE434" t="s">
        <v>10117</v>
      </c>
      <c r="BF434" t="s">
        <v>3321</v>
      </c>
      <c r="BG434">
        <v>92.95</v>
      </c>
      <c r="BH434">
        <v>9.68</v>
      </c>
      <c r="BI434">
        <v>2022</v>
      </c>
      <c r="BJ434">
        <v>19</v>
      </c>
      <c r="BK434" t="s">
        <v>443</v>
      </c>
      <c r="BL434">
        <v>53</v>
      </c>
      <c r="BM434" t="s">
        <v>3321</v>
      </c>
      <c r="BN434" t="s">
        <v>174</v>
      </c>
      <c r="BO434" t="s">
        <v>4933</v>
      </c>
      <c r="BP434" t="s">
        <v>10117</v>
      </c>
      <c r="BQ434" t="s">
        <v>3321</v>
      </c>
      <c r="BR434">
        <v>78.55</v>
      </c>
      <c r="BS434">
        <v>8.8</v>
      </c>
      <c r="BT434">
        <v>2024</v>
      </c>
      <c r="BU434">
        <v>31</v>
      </c>
      <c r="BV434" t="s">
        <v>446</v>
      </c>
      <c r="BW434">
        <v>53</v>
      </c>
      <c r="BX434" t="s">
        <v>3321</v>
      </c>
      <c r="BY434" t="s">
        <v>170</v>
      </c>
      <c r="CF434" t="s">
        <v>170</v>
      </c>
      <c r="CG434" t="s">
        <v>378</v>
      </c>
      <c r="CH434" t="s">
        <v>378</v>
      </c>
      <c r="CL434" t="s">
        <v>174</v>
      </c>
      <c r="CM434" t="s">
        <v>10118</v>
      </c>
      <c r="CN434" t="s">
        <v>174</v>
      </c>
      <c r="CO434" t="s">
        <v>10119</v>
      </c>
      <c r="CP434" t="s">
        <v>10120</v>
      </c>
      <c r="CQ434" t="s">
        <v>170</v>
      </c>
      <c r="CV434" t="s">
        <v>170</v>
      </c>
      <c r="CZ434" t="s">
        <v>170</v>
      </c>
      <c r="DC434" t="s">
        <v>10121</v>
      </c>
      <c r="DD434" t="s">
        <v>170</v>
      </c>
      <c r="DF434" t="s">
        <v>170</v>
      </c>
      <c r="DL434" t="s">
        <v>170</v>
      </c>
      <c r="DN434" t="s">
        <v>170</v>
      </c>
      <c r="DP434" t="s">
        <v>10122</v>
      </c>
      <c r="DQ434" t="s">
        <v>202</v>
      </c>
      <c r="DR434" t="str">
        <f>HYPERLINK("https://nconnect.nicmar.ac.in/pdf/618_resume_1771925450.pdf/Y2FyZWVy","View Resume")</f>
        <v>0</v>
      </c>
      <c r="DS434" t="s">
        <v>945</v>
      </c>
      <c r="DT434" t="s">
        <v>10123</v>
      </c>
      <c r="DU434" t="s">
        <v>10124</v>
      </c>
      <c r="DV434" t="s">
        <v>10125</v>
      </c>
      <c r="DW434" t="s">
        <v>246</v>
      </c>
      <c r="DX434" t="s">
        <v>423</v>
      </c>
      <c r="DY434" t="s">
        <v>4270</v>
      </c>
      <c r="DZ434" t="s">
        <v>945</v>
      </c>
    </row>
    <row r="435" spans="1:158">
      <c r="A435" t="s">
        <v>1347</v>
      </c>
      <c r="B435" t="s">
        <v>211</v>
      </c>
      <c r="C435" t="s">
        <v>267</v>
      </c>
      <c r="D435" t="s">
        <v>1348</v>
      </c>
      <c r="E435" t="s">
        <v>10126</v>
      </c>
      <c r="F435" t="s">
        <v>10127</v>
      </c>
      <c r="G435">
        <v>9352185026</v>
      </c>
      <c r="H435" t="s">
        <v>271</v>
      </c>
      <c r="I435" t="s">
        <v>10128</v>
      </c>
      <c r="J435" t="s">
        <v>166</v>
      </c>
      <c r="K435" t="s">
        <v>10129</v>
      </c>
      <c r="L435" t="s">
        <v>10130</v>
      </c>
      <c r="M435" t="s">
        <v>10131</v>
      </c>
      <c r="N435" t="s">
        <v>170</v>
      </c>
      <c r="AI435" t="s">
        <v>10132</v>
      </c>
      <c r="AJ435" t="s">
        <v>10133</v>
      </c>
      <c r="AK435" t="s">
        <v>10134</v>
      </c>
      <c r="AL435">
        <v>84</v>
      </c>
      <c r="AM435">
        <v>8.8</v>
      </c>
      <c r="AN435">
        <v>2011</v>
      </c>
      <c r="AO435" t="s">
        <v>174</v>
      </c>
      <c r="AP435" t="s">
        <v>10132</v>
      </c>
      <c r="AQ435" t="s">
        <v>10133</v>
      </c>
      <c r="AR435" t="s">
        <v>10135</v>
      </c>
      <c r="AS435">
        <v>70</v>
      </c>
      <c r="AU435">
        <v>2013</v>
      </c>
      <c r="AV435" t="s">
        <v>170</v>
      </c>
      <c r="BC435" t="s">
        <v>174</v>
      </c>
      <c r="BD435" t="s">
        <v>10136</v>
      </c>
      <c r="BE435" t="s">
        <v>10137</v>
      </c>
      <c r="BF435" t="s">
        <v>10138</v>
      </c>
      <c r="BG435">
        <v>65</v>
      </c>
      <c r="BI435">
        <v>2016</v>
      </c>
      <c r="BJ435">
        <v>19</v>
      </c>
      <c r="BK435" t="s">
        <v>10139</v>
      </c>
      <c r="BL435">
        <v>53</v>
      </c>
      <c r="BM435" t="s">
        <v>10140</v>
      </c>
      <c r="BN435" t="s">
        <v>174</v>
      </c>
      <c r="BO435" t="s">
        <v>10136</v>
      </c>
      <c r="BP435" t="s">
        <v>10137</v>
      </c>
      <c r="BQ435" t="s">
        <v>4624</v>
      </c>
      <c r="BR435">
        <v>65</v>
      </c>
      <c r="BT435">
        <v>2018</v>
      </c>
      <c r="BU435">
        <v>31</v>
      </c>
      <c r="BV435" t="s">
        <v>10141</v>
      </c>
      <c r="BW435">
        <v>53</v>
      </c>
      <c r="BX435" t="s">
        <v>4624</v>
      </c>
      <c r="BY435" t="s">
        <v>170</v>
      </c>
      <c r="CF435" t="s">
        <v>174</v>
      </c>
      <c r="CG435" t="s">
        <v>10142</v>
      </c>
      <c r="CH435" t="s">
        <v>10143</v>
      </c>
      <c r="CI435" t="s">
        <v>193</v>
      </c>
      <c r="CJ435">
        <v>2023</v>
      </c>
      <c r="CL435" t="s">
        <v>170</v>
      </c>
      <c r="CN435" t="s">
        <v>174</v>
      </c>
      <c r="CO435" t="s">
        <v>10144</v>
      </c>
      <c r="CP435" t="s">
        <v>669</v>
      </c>
      <c r="CQ435" t="s">
        <v>170</v>
      </c>
      <c r="CU435" t="s">
        <v>2364</v>
      </c>
      <c r="CV435" t="s">
        <v>170</v>
      </c>
      <c r="CZ435" t="s">
        <v>170</v>
      </c>
      <c r="DC435" t="s">
        <v>10145</v>
      </c>
      <c r="DD435" t="s">
        <v>174</v>
      </c>
      <c r="DE435" t="s">
        <v>10146</v>
      </c>
      <c r="DF435" t="s">
        <v>170</v>
      </c>
      <c r="DL435" t="s">
        <v>170</v>
      </c>
      <c r="DN435" t="s">
        <v>170</v>
      </c>
      <c r="DP435" t="s">
        <v>10147</v>
      </c>
      <c r="DQ435" t="s">
        <v>202</v>
      </c>
      <c r="DR435" t="str">
        <f>HYPERLINK("https://nconnect.nicmar.ac.in/pdf/585_resume_1771925348.pdf/Y2FyZWVy","View Resume")</f>
        <v>0</v>
      </c>
      <c r="DS435" t="s">
        <v>3110</v>
      </c>
      <c r="DT435" t="s">
        <v>10148</v>
      </c>
      <c r="DU435" t="s">
        <v>10149</v>
      </c>
      <c r="DV435" t="s">
        <v>8825</v>
      </c>
      <c r="DW435" t="s">
        <v>246</v>
      </c>
      <c r="DX435" t="s">
        <v>1093</v>
      </c>
      <c r="DY435" t="s">
        <v>901</v>
      </c>
      <c r="DZ435" t="s">
        <v>1382</v>
      </c>
      <c r="EA435" t="s">
        <v>10150</v>
      </c>
      <c r="EB435" t="s">
        <v>10151</v>
      </c>
      <c r="EC435" t="s">
        <v>1213</v>
      </c>
      <c r="ED435" t="s">
        <v>246</v>
      </c>
      <c r="EE435" t="s">
        <v>907</v>
      </c>
      <c r="EF435" t="s">
        <v>820</v>
      </c>
      <c r="EG435" t="s">
        <v>2926</v>
      </c>
      <c r="EH435" t="s">
        <v>10152</v>
      </c>
      <c r="EI435" t="s">
        <v>10153</v>
      </c>
      <c r="EJ435" t="s">
        <v>1213</v>
      </c>
      <c r="EK435" t="s">
        <v>246</v>
      </c>
      <c r="EL435" t="s">
        <v>6638</v>
      </c>
      <c r="EM435" t="s">
        <v>1501</v>
      </c>
      <c r="EN435" t="s">
        <v>945</v>
      </c>
      <c r="EO435" t="s">
        <v>10154</v>
      </c>
      <c r="EP435" t="s">
        <v>10155</v>
      </c>
      <c r="EQ435" t="s">
        <v>1213</v>
      </c>
      <c r="ER435" t="s">
        <v>246</v>
      </c>
      <c r="ES435" t="s">
        <v>569</v>
      </c>
      <c r="ET435" t="s">
        <v>1394</v>
      </c>
      <c r="EU435" t="s">
        <v>2053</v>
      </c>
      <c r="EV435" t="s">
        <v>10154</v>
      </c>
      <c r="EW435" t="s">
        <v>10155</v>
      </c>
      <c r="EX435" t="s">
        <v>1213</v>
      </c>
      <c r="EY435" t="s">
        <v>246</v>
      </c>
      <c r="EZ435" t="s">
        <v>5755</v>
      </c>
      <c r="FA435" t="s">
        <v>982</v>
      </c>
      <c r="FB435" t="s">
        <v>460</v>
      </c>
    </row>
    <row r="436" spans="1:158">
      <c r="A436" t="s">
        <v>1062</v>
      </c>
      <c r="B436" t="s">
        <v>507</v>
      </c>
      <c r="C436" t="s">
        <v>212</v>
      </c>
      <c r="D436" t="s">
        <v>213</v>
      </c>
      <c r="E436" t="s">
        <v>10156</v>
      </c>
      <c r="F436" t="s">
        <v>10157</v>
      </c>
      <c r="G436">
        <v>9428479689</v>
      </c>
      <c r="H436" t="s">
        <v>164</v>
      </c>
      <c r="I436" t="s">
        <v>10158</v>
      </c>
      <c r="J436" t="s">
        <v>166</v>
      </c>
      <c r="K436" t="s">
        <v>10159</v>
      </c>
      <c r="L436" t="s">
        <v>10160</v>
      </c>
      <c r="M436" t="s">
        <v>10161</v>
      </c>
      <c r="N436" t="s">
        <v>170</v>
      </c>
      <c r="AI436" t="s">
        <v>10162</v>
      </c>
      <c r="AJ436" t="s">
        <v>10163</v>
      </c>
      <c r="AK436" t="s">
        <v>10164</v>
      </c>
      <c r="AL436">
        <v>69.29</v>
      </c>
      <c r="AN436">
        <v>2005</v>
      </c>
      <c r="AO436" t="s">
        <v>174</v>
      </c>
      <c r="AP436" t="s">
        <v>10165</v>
      </c>
      <c r="AQ436" t="s">
        <v>10163</v>
      </c>
      <c r="AR436" t="s">
        <v>10166</v>
      </c>
      <c r="AS436">
        <v>56.6</v>
      </c>
      <c r="AU436">
        <v>2007</v>
      </c>
      <c r="AV436" t="s">
        <v>170</v>
      </c>
      <c r="BC436" t="s">
        <v>174</v>
      </c>
      <c r="BD436" t="s">
        <v>10167</v>
      </c>
      <c r="BE436" t="s">
        <v>10168</v>
      </c>
      <c r="BF436" t="s">
        <v>10169</v>
      </c>
      <c r="BG436">
        <v>56.6</v>
      </c>
      <c r="BI436">
        <v>2012</v>
      </c>
      <c r="BJ436">
        <v>2</v>
      </c>
      <c r="BL436">
        <v>9</v>
      </c>
      <c r="BN436" t="s">
        <v>174</v>
      </c>
      <c r="BO436" t="s">
        <v>9998</v>
      </c>
      <c r="BP436" t="s">
        <v>10170</v>
      </c>
      <c r="BQ436" t="s">
        <v>10169</v>
      </c>
      <c r="BR436">
        <v>86</v>
      </c>
      <c r="BT436">
        <v>2014</v>
      </c>
      <c r="BU436">
        <v>14</v>
      </c>
      <c r="BW436">
        <v>47</v>
      </c>
      <c r="BY436" t="s">
        <v>170</v>
      </c>
      <c r="CF436" t="s">
        <v>174</v>
      </c>
      <c r="CG436" t="s">
        <v>10171</v>
      </c>
      <c r="CH436" t="s">
        <v>6096</v>
      </c>
      <c r="CI436" t="s">
        <v>193</v>
      </c>
      <c r="CJ436">
        <v>2021</v>
      </c>
      <c r="CL436" t="s">
        <v>170</v>
      </c>
      <c r="CN436" t="s">
        <v>170</v>
      </c>
      <c r="CP436" t="s">
        <v>10172</v>
      </c>
      <c r="CQ436" t="s">
        <v>174</v>
      </c>
      <c r="CR436">
        <v>3</v>
      </c>
      <c r="CS436">
        <v>1</v>
      </c>
      <c r="CT436">
        <v>7</v>
      </c>
      <c r="CU436" t="s">
        <v>10173</v>
      </c>
      <c r="CV436" t="s">
        <v>170</v>
      </c>
      <c r="CZ436" t="s">
        <v>174</v>
      </c>
      <c r="DA436" t="s">
        <v>10174</v>
      </c>
      <c r="DB436" t="s">
        <v>10175</v>
      </c>
      <c r="DC436" t="s">
        <v>10176</v>
      </c>
      <c r="DD436" t="s">
        <v>174</v>
      </c>
      <c r="DE436" t="s">
        <v>10177</v>
      </c>
      <c r="DF436" t="s">
        <v>174</v>
      </c>
      <c r="DG436">
        <v>12</v>
      </c>
      <c r="DH436">
        <v>3</v>
      </c>
      <c r="DI436">
        <v>0</v>
      </c>
      <c r="DJ436">
        <v>2</v>
      </c>
      <c r="DK436">
        <v>8</v>
      </c>
      <c r="DL436" t="s">
        <v>170</v>
      </c>
      <c r="DN436" t="s">
        <v>170</v>
      </c>
      <c r="DP436" t="s">
        <v>10147</v>
      </c>
      <c r="DQ436" t="s">
        <v>202</v>
      </c>
      <c r="DR436" t="str">
        <f>HYPERLINK("https://nconnect.nicmar.ac.in/pdf/617_resume_1771925733.pdf/Y2FyZWVy","View Resume")</f>
        <v>0</v>
      </c>
      <c r="DS436" t="s">
        <v>4264</v>
      </c>
      <c r="DT436" t="s">
        <v>10178</v>
      </c>
      <c r="DU436" t="s">
        <v>211</v>
      </c>
      <c r="DV436" t="s">
        <v>4680</v>
      </c>
      <c r="DW436" t="s">
        <v>246</v>
      </c>
      <c r="DX436" t="s">
        <v>1982</v>
      </c>
      <c r="DY436" t="s">
        <v>209</v>
      </c>
      <c r="DZ436" t="s">
        <v>4832</v>
      </c>
      <c r="EA436" t="s">
        <v>10179</v>
      </c>
      <c r="EB436" t="s">
        <v>211</v>
      </c>
      <c r="EC436" t="s">
        <v>6800</v>
      </c>
      <c r="ED436" t="s">
        <v>246</v>
      </c>
      <c r="EE436" t="s">
        <v>579</v>
      </c>
      <c r="EF436" t="s">
        <v>2522</v>
      </c>
      <c r="EG436" t="s">
        <v>2926</v>
      </c>
    </row>
    <row r="437" spans="1:158">
      <c r="A437" t="s">
        <v>210</v>
      </c>
      <c r="B437" t="s">
        <v>211</v>
      </c>
      <c r="C437" t="s">
        <v>212</v>
      </c>
      <c r="D437" t="s">
        <v>213</v>
      </c>
      <c r="E437" t="s">
        <v>10180</v>
      </c>
      <c r="F437" t="s">
        <v>10181</v>
      </c>
      <c r="G437">
        <v>9166252500</v>
      </c>
      <c r="H437" t="s">
        <v>164</v>
      </c>
      <c r="I437" t="s">
        <v>10182</v>
      </c>
      <c r="J437" t="s">
        <v>166</v>
      </c>
      <c r="K437" t="s">
        <v>797</v>
      </c>
      <c r="L437" t="s">
        <v>10183</v>
      </c>
      <c r="M437" t="s">
        <v>10184</v>
      </c>
      <c r="N437" t="s">
        <v>170</v>
      </c>
      <c r="AI437" t="s">
        <v>10185</v>
      </c>
      <c r="AJ437" t="s">
        <v>10186</v>
      </c>
      <c r="AK437" t="s">
        <v>10187</v>
      </c>
      <c r="AL437">
        <v>68.6</v>
      </c>
      <c r="AN437">
        <v>2008</v>
      </c>
      <c r="AO437" t="s">
        <v>174</v>
      </c>
      <c r="AP437" t="s">
        <v>10188</v>
      </c>
      <c r="AQ437" t="s">
        <v>10189</v>
      </c>
      <c r="AR437" t="s">
        <v>10190</v>
      </c>
      <c r="AS437">
        <v>63.2</v>
      </c>
      <c r="AU437">
        <v>2010</v>
      </c>
      <c r="AV437" t="s">
        <v>170</v>
      </c>
      <c r="BC437" t="s">
        <v>174</v>
      </c>
      <c r="BD437" t="s">
        <v>10191</v>
      </c>
      <c r="BE437" t="s">
        <v>10192</v>
      </c>
      <c r="BF437" t="s">
        <v>485</v>
      </c>
      <c r="BG437">
        <v>69.26</v>
      </c>
      <c r="BI437">
        <v>2014</v>
      </c>
      <c r="BJ437">
        <v>1</v>
      </c>
      <c r="BL437">
        <v>9</v>
      </c>
      <c r="BN437" t="s">
        <v>174</v>
      </c>
      <c r="BO437" t="s">
        <v>5949</v>
      </c>
      <c r="BP437" t="s">
        <v>10193</v>
      </c>
      <c r="BQ437" t="s">
        <v>213</v>
      </c>
      <c r="BR437">
        <v>84.6</v>
      </c>
      <c r="BS437">
        <v>8.46</v>
      </c>
      <c r="BT437">
        <v>2018</v>
      </c>
      <c r="BU437">
        <v>14</v>
      </c>
      <c r="BW437">
        <v>47</v>
      </c>
      <c r="BY437" t="s">
        <v>170</v>
      </c>
      <c r="CF437" t="s">
        <v>174</v>
      </c>
      <c r="CG437" t="s">
        <v>10194</v>
      </c>
      <c r="CH437" t="s">
        <v>10195</v>
      </c>
      <c r="CI437" t="s">
        <v>193</v>
      </c>
      <c r="CJ437">
        <v>2025</v>
      </c>
      <c r="CL437" t="s">
        <v>170</v>
      </c>
      <c r="CN437" t="s">
        <v>170</v>
      </c>
      <c r="CP437" t="s">
        <v>10196</v>
      </c>
      <c r="CQ437" t="s">
        <v>174</v>
      </c>
      <c r="CR437">
        <v>6</v>
      </c>
      <c r="CS437">
        <v>2</v>
      </c>
      <c r="CU437" t="s">
        <v>10197</v>
      </c>
      <c r="CV437" t="s">
        <v>170</v>
      </c>
      <c r="CZ437" t="s">
        <v>170</v>
      </c>
      <c r="DB437" t="s">
        <v>10198</v>
      </c>
      <c r="DC437" t="s">
        <v>10199</v>
      </c>
      <c r="DD437" t="s">
        <v>174</v>
      </c>
      <c r="DE437" t="s">
        <v>10200</v>
      </c>
      <c r="DF437" t="s">
        <v>170</v>
      </c>
      <c r="DG437">
        <v>2</v>
      </c>
      <c r="DL437" t="s">
        <v>174</v>
      </c>
      <c r="DM437" t="s">
        <v>10201</v>
      </c>
      <c r="DN437" t="s">
        <v>170</v>
      </c>
      <c r="DP437" t="s">
        <v>10202</v>
      </c>
      <c r="DQ437" t="str">
        <f>HYPERLINK("https://nconnect.nicmar.ac.in/storage/profile/699d67298789d.png","Download")</f>
        <v>0</v>
      </c>
      <c r="DR437" t="str">
        <f>HYPERLINK("https://nconnect.nicmar.ac.in/pdf/621_resume_1771925842.pdf/Y2FyZWVy","View Resume")</f>
        <v>0</v>
      </c>
      <c r="DS437" t="s">
        <v>1382</v>
      </c>
      <c r="DT437" t="s">
        <v>10203</v>
      </c>
      <c r="DU437" t="s">
        <v>211</v>
      </c>
      <c r="DV437" t="s">
        <v>10204</v>
      </c>
      <c r="DW437" t="s">
        <v>246</v>
      </c>
      <c r="DX437" t="s">
        <v>252</v>
      </c>
      <c r="DY437" t="s">
        <v>209</v>
      </c>
      <c r="DZ437" t="s">
        <v>1382</v>
      </c>
    </row>
    <row r="438" spans="1:158">
      <c r="A438" t="s">
        <v>356</v>
      </c>
      <c r="B438" t="s">
        <v>211</v>
      </c>
      <c r="C438" t="s">
        <v>267</v>
      </c>
      <c r="D438" t="s">
        <v>357</v>
      </c>
      <c r="E438" t="s">
        <v>10205</v>
      </c>
      <c r="F438" t="s">
        <v>10206</v>
      </c>
      <c r="G438">
        <v>9373716752</v>
      </c>
      <c r="H438" t="s">
        <v>271</v>
      </c>
      <c r="I438" t="s">
        <v>10207</v>
      </c>
      <c r="J438" t="s">
        <v>166</v>
      </c>
      <c r="K438" t="s">
        <v>433</v>
      </c>
      <c r="L438" t="s">
        <v>10208</v>
      </c>
      <c r="M438" t="s">
        <v>10209</v>
      </c>
      <c r="N438" t="s">
        <v>170</v>
      </c>
      <c r="AI438" t="s">
        <v>10210</v>
      </c>
      <c r="AJ438" t="s">
        <v>10211</v>
      </c>
      <c r="AK438" t="s">
        <v>10212</v>
      </c>
      <c r="AL438">
        <v>63</v>
      </c>
      <c r="AN438">
        <v>1995</v>
      </c>
      <c r="AO438" t="s">
        <v>174</v>
      </c>
      <c r="AP438" t="s">
        <v>10213</v>
      </c>
      <c r="AQ438" t="s">
        <v>10214</v>
      </c>
      <c r="AR438" t="s">
        <v>10215</v>
      </c>
      <c r="AS438">
        <v>38</v>
      </c>
      <c r="AU438">
        <v>1997</v>
      </c>
      <c r="AV438" t="s">
        <v>170</v>
      </c>
      <c r="BC438" t="s">
        <v>174</v>
      </c>
      <c r="BD438" t="s">
        <v>3883</v>
      </c>
      <c r="BE438" t="s">
        <v>10216</v>
      </c>
      <c r="BF438" t="s">
        <v>10217</v>
      </c>
      <c r="BG438">
        <v>50</v>
      </c>
      <c r="BI438">
        <v>2001</v>
      </c>
      <c r="BJ438">
        <v>19</v>
      </c>
      <c r="BK438" t="s">
        <v>1006</v>
      </c>
      <c r="BL438">
        <v>53</v>
      </c>
      <c r="BM438" t="s">
        <v>3042</v>
      </c>
      <c r="BN438" t="s">
        <v>174</v>
      </c>
      <c r="BO438" t="s">
        <v>10218</v>
      </c>
      <c r="BP438" t="s">
        <v>10219</v>
      </c>
      <c r="BQ438" t="s">
        <v>2570</v>
      </c>
      <c r="BR438">
        <v>63</v>
      </c>
      <c r="BT438">
        <v>2005</v>
      </c>
      <c r="BU438">
        <v>31</v>
      </c>
      <c r="BV438" t="s">
        <v>528</v>
      </c>
      <c r="BW438">
        <v>53</v>
      </c>
      <c r="BX438" t="s">
        <v>2570</v>
      </c>
      <c r="BY438" t="s">
        <v>174</v>
      </c>
      <c r="BZ438" t="s">
        <v>10220</v>
      </c>
      <c r="CA438" t="s">
        <v>10221</v>
      </c>
      <c r="CB438" t="s">
        <v>10222</v>
      </c>
      <c r="CC438">
        <v>64</v>
      </c>
      <c r="CE438">
        <v>2006</v>
      </c>
      <c r="CF438" t="s">
        <v>174</v>
      </c>
      <c r="CG438" t="s">
        <v>2570</v>
      </c>
      <c r="CH438" t="s">
        <v>3883</v>
      </c>
      <c r="CI438" t="s">
        <v>193</v>
      </c>
      <c r="CJ438">
        <v>2013</v>
      </c>
      <c r="CL438" t="s">
        <v>174</v>
      </c>
      <c r="CM438" t="s">
        <v>10223</v>
      </c>
      <c r="CN438" t="s">
        <v>174</v>
      </c>
      <c r="CO438" t="s">
        <v>10224</v>
      </c>
      <c r="CP438" t="s">
        <v>10225</v>
      </c>
      <c r="CQ438" t="s">
        <v>174</v>
      </c>
      <c r="CR438">
        <v>0</v>
      </c>
      <c r="CS438">
        <v>0</v>
      </c>
      <c r="CT438">
        <v>38</v>
      </c>
      <c r="CU438" t="s">
        <v>10226</v>
      </c>
      <c r="CV438" t="s">
        <v>174</v>
      </c>
      <c r="CW438" t="s">
        <v>10227</v>
      </c>
      <c r="CX438" t="s">
        <v>193</v>
      </c>
      <c r="CY438">
        <v>2010</v>
      </c>
      <c r="CZ438" t="s">
        <v>174</v>
      </c>
      <c r="DA438" t="s">
        <v>10228</v>
      </c>
      <c r="DB438" t="s">
        <v>10229</v>
      </c>
      <c r="DC438" t="s">
        <v>5372</v>
      </c>
      <c r="DD438" t="s">
        <v>174</v>
      </c>
      <c r="DE438" t="s">
        <v>10230</v>
      </c>
      <c r="DF438" t="s">
        <v>174</v>
      </c>
      <c r="DG438">
        <v>11</v>
      </c>
      <c r="DH438">
        <v>6</v>
      </c>
      <c r="DI438">
        <v>0</v>
      </c>
      <c r="DJ438">
        <v>23</v>
      </c>
      <c r="DK438">
        <v>8</v>
      </c>
      <c r="DL438" t="s">
        <v>174</v>
      </c>
      <c r="DM438" t="s">
        <v>10231</v>
      </c>
      <c r="DN438" t="s">
        <v>170</v>
      </c>
      <c r="DP438" t="s">
        <v>10232</v>
      </c>
      <c r="DQ438" t="str">
        <f>HYPERLINK("https://nconnect.nicmar.ac.in/storage/profile/699d4f91471f3.png","Download")</f>
        <v>0</v>
      </c>
      <c r="DR438" t="str">
        <f>HYPERLINK("https://nconnect.nicmar.ac.in/pdf/614_resume_1771926620.pdf/Y2FyZWVy","View Resume")</f>
        <v>0</v>
      </c>
      <c r="DS438" t="s">
        <v>10233</v>
      </c>
      <c r="DT438" t="s">
        <v>10234</v>
      </c>
      <c r="DU438" t="s">
        <v>10235</v>
      </c>
      <c r="DV438" t="s">
        <v>818</v>
      </c>
      <c r="DW438" t="s">
        <v>246</v>
      </c>
      <c r="DX438" t="s">
        <v>338</v>
      </c>
      <c r="DY438" t="s">
        <v>209</v>
      </c>
      <c r="DZ438" t="s">
        <v>10236</v>
      </c>
      <c r="EA438" t="s">
        <v>10237</v>
      </c>
      <c r="EB438" t="s">
        <v>6210</v>
      </c>
      <c r="EC438" t="s">
        <v>7165</v>
      </c>
      <c r="ED438" t="s">
        <v>246</v>
      </c>
      <c r="EE438" t="s">
        <v>1593</v>
      </c>
      <c r="EF438" t="s">
        <v>343</v>
      </c>
      <c r="EG438" t="s">
        <v>574</v>
      </c>
      <c r="EH438" t="s">
        <v>10238</v>
      </c>
      <c r="EI438" t="s">
        <v>6210</v>
      </c>
      <c r="EJ438" t="s">
        <v>7165</v>
      </c>
      <c r="EK438" t="s">
        <v>246</v>
      </c>
      <c r="EL438" t="s">
        <v>4756</v>
      </c>
      <c r="EM438" t="s">
        <v>3754</v>
      </c>
      <c r="EN438" t="s">
        <v>429</v>
      </c>
    </row>
    <row r="439" spans="1:158">
      <c r="A439" t="s">
        <v>793</v>
      </c>
      <c r="B439" t="s">
        <v>211</v>
      </c>
      <c r="C439" t="s">
        <v>267</v>
      </c>
      <c r="D439" t="s">
        <v>508</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1935</v>
      </c>
      <c r="BL439">
        <v>23</v>
      </c>
      <c r="BN439" t="s">
        <v>174</v>
      </c>
      <c r="BO439" t="s">
        <v>10249</v>
      </c>
      <c r="BP439" t="s">
        <v>10252</v>
      </c>
      <c r="BQ439" t="s">
        <v>10253</v>
      </c>
      <c r="BR439">
        <v>67</v>
      </c>
      <c r="BT439">
        <v>2008</v>
      </c>
      <c r="BU439">
        <v>31</v>
      </c>
      <c r="BV439" t="s">
        <v>1564</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6340</v>
      </c>
      <c r="CQ439" t="s">
        <v>174</v>
      </c>
      <c r="CR439">
        <v>1</v>
      </c>
      <c r="CS439">
        <v>2</v>
      </c>
      <c r="CT439">
        <v>6</v>
      </c>
      <c r="CU439" t="s">
        <v>10259</v>
      </c>
      <c r="CV439" t="s">
        <v>170</v>
      </c>
      <c r="CZ439" t="s">
        <v>170</v>
      </c>
      <c r="DB439" t="s">
        <v>1703</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1685</v>
      </c>
      <c r="DZ439" t="s">
        <v>2131</v>
      </c>
      <c r="EA439" t="s">
        <v>10266</v>
      </c>
      <c r="EB439" t="s">
        <v>1282</v>
      </c>
      <c r="EC439" t="s">
        <v>10267</v>
      </c>
      <c r="ED439" t="s">
        <v>246</v>
      </c>
      <c r="EE439" t="s">
        <v>5755</v>
      </c>
      <c r="EF439" t="s">
        <v>8184</v>
      </c>
      <c r="EG439" t="s">
        <v>253</v>
      </c>
      <c r="EH439" t="s">
        <v>10268</v>
      </c>
      <c r="EI439" t="s">
        <v>1282</v>
      </c>
      <c r="EJ439" t="s">
        <v>10269</v>
      </c>
      <c r="EK439" t="s">
        <v>246</v>
      </c>
      <c r="EL439" t="s">
        <v>4187</v>
      </c>
      <c r="EM439" t="s">
        <v>3628</v>
      </c>
      <c r="EN439" t="s">
        <v>2926</v>
      </c>
      <c r="EO439" t="s">
        <v>10270</v>
      </c>
      <c r="EP439" t="s">
        <v>10271</v>
      </c>
      <c r="EQ439" t="s">
        <v>10272</v>
      </c>
      <c r="ER439" t="s">
        <v>207</v>
      </c>
      <c r="ES439" t="s">
        <v>578</v>
      </c>
      <c r="ET439" t="s">
        <v>9098</v>
      </c>
      <c r="EU439" t="s">
        <v>344</v>
      </c>
      <c r="EV439" t="s">
        <v>10273</v>
      </c>
      <c r="EW439" t="s">
        <v>1282</v>
      </c>
      <c r="EX439" t="s">
        <v>10265</v>
      </c>
      <c r="EY439" t="s">
        <v>246</v>
      </c>
      <c r="EZ439" t="s">
        <v>5757</v>
      </c>
      <c r="FA439" t="s">
        <v>5187</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2570</v>
      </c>
      <c r="AZ440">
        <v>69.12</v>
      </c>
      <c r="BB440">
        <v>2014</v>
      </c>
      <c r="BC440" t="s">
        <v>174</v>
      </c>
      <c r="BD440" t="s">
        <v>1006</v>
      </c>
      <c r="BE440" t="s">
        <v>10282</v>
      </c>
      <c r="BF440" t="s">
        <v>5649</v>
      </c>
      <c r="BG440">
        <v>68.4</v>
      </c>
      <c r="BI440">
        <v>2008</v>
      </c>
      <c r="BJ440">
        <v>19</v>
      </c>
      <c r="BK440" t="s">
        <v>1006</v>
      </c>
      <c r="BL440">
        <v>53</v>
      </c>
      <c r="BM440" t="s">
        <v>5649</v>
      </c>
      <c r="BN440" t="s">
        <v>174</v>
      </c>
      <c r="BO440" t="s">
        <v>1908</v>
      </c>
      <c r="BP440" t="s">
        <v>10285</v>
      </c>
      <c r="BQ440" t="s">
        <v>2570</v>
      </c>
      <c r="BR440">
        <v>65.7</v>
      </c>
      <c r="BT440">
        <v>2015</v>
      </c>
      <c r="BU440">
        <v>31</v>
      </c>
      <c r="BV440" t="s">
        <v>7034</v>
      </c>
      <c r="BW440">
        <v>53</v>
      </c>
      <c r="BX440" t="s">
        <v>2570</v>
      </c>
      <c r="BY440" t="s">
        <v>174</v>
      </c>
      <c r="BZ440" t="s">
        <v>10286</v>
      </c>
      <c r="CA440" t="s">
        <v>10286</v>
      </c>
      <c r="CB440" t="s">
        <v>10287</v>
      </c>
      <c r="CC440">
        <v>70.0</v>
      </c>
      <c r="CE440">
        <v>2011</v>
      </c>
      <c r="CF440" t="s">
        <v>174</v>
      </c>
      <c r="CG440" t="s">
        <v>2570</v>
      </c>
      <c r="CH440" t="s">
        <v>1908</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1494</v>
      </c>
      <c r="DT440" t="s">
        <v>10295</v>
      </c>
      <c r="DU440" t="s">
        <v>5930</v>
      </c>
      <c r="DV440" t="s">
        <v>10296</v>
      </c>
      <c r="DW440" t="s">
        <v>246</v>
      </c>
      <c r="DX440" t="s">
        <v>1391</v>
      </c>
      <c r="DY440" t="s">
        <v>209</v>
      </c>
      <c r="DZ440" t="s">
        <v>1494</v>
      </c>
    </row>
    <row r="441" spans="1:158">
      <c r="A441" t="s">
        <v>210</v>
      </c>
      <c r="B441" t="s">
        <v>211</v>
      </c>
      <c r="C441" t="s">
        <v>212</v>
      </c>
      <c r="D441" t="s">
        <v>213</v>
      </c>
      <c r="E441" t="s">
        <v>10297</v>
      </c>
      <c r="F441" t="s">
        <v>10298</v>
      </c>
      <c r="G441">
        <v>9113543277</v>
      </c>
      <c r="H441" t="s">
        <v>164</v>
      </c>
      <c r="I441" t="s">
        <v>10299</v>
      </c>
      <c r="J441" t="s">
        <v>166</v>
      </c>
      <c r="K441" t="s">
        <v>657</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7540</v>
      </c>
      <c r="BE441" t="s">
        <v>10306</v>
      </c>
      <c r="BF441" t="s">
        <v>485</v>
      </c>
      <c r="BG441">
        <v>56</v>
      </c>
      <c r="BH441">
        <v>5.6</v>
      </c>
      <c r="BI441">
        <v>2010</v>
      </c>
      <c r="BJ441">
        <v>2</v>
      </c>
      <c r="BL441">
        <v>7</v>
      </c>
      <c r="BN441" t="s">
        <v>174</v>
      </c>
      <c r="BO441" t="s">
        <v>7540</v>
      </c>
      <c r="BP441" t="s">
        <v>10307</v>
      </c>
      <c r="BQ441" t="s">
        <v>10000</v>
      </c>
      <c r="BR441">
        <v>66</v>
      </c>
      <c r="BS441">
        <v>7</v>
      </c>
      <c r="BT441">
        <v>2016</v>
      </c>
      <c r="BU441">
        <v>14</v>
      </c>
      <c r="BW441">
        <v>7</v>
      </c>
      <c r="BY441" t="s">
        <v>170</v>
      </c>
      <c r="CF441" t="s">
        <v>170</v>
      </c>
      <c r="CL441" t="s">
        <v>170</v>
      </c>
      <c r="CN441" t="s">
        <v>170</v>
      </c>
      <c r="CP441" t="s">
        <v>1527</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1591</v>
      </c>
      <c r="DT441" t="s">
        <v>10311</v>
      </c>
      <c r="DU441" t="s">
        <v>211</v>
      </c>
      <c r="DV441" t="s">
        <v>10312</v>
      </c>
      <c r="DW441" t="s">
        <v>246</v>
      </c>
      <c r="DX441" t="s">
        <v>904</v>
      </c>
      <c r="DY441" t="s">
        <v>209</v>
      </c>
      <c r="DZ441" t="s">
        <v>1591</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8085</v>
      </c>
      <c r="CA442" t="s">
        <v>10328</v>
      </c>
      <c r="CB442" t="s">
        <v>10329</v>
      </c>
      <c r="CC442">
        <v>66</v>
      </c>
      <c r="CE442">
        <v>2014</v>
      </c>
      <c r="CF442" t="s">
        <v>174</v>
      </c>
      <c r="CG442" t="s">
        <v>8695</v>
      </c>
      <c r="CH442" t="s">
        <v>2972</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1595</v>
      </c>
      <c r="DT442" t="s">
        <v>10337</v>
      </c>
      <c r="DU442" t="s">
        <v>2315</v>
      </c>
      <c r="DV442" t="s">
        <v>10338</v>
      </c>
      <c r="DW442" t="s">
        <v>246</v>
      </c>
      <c r="DX442" t="s">
        <v>7285</v>
      </c>
      <c r="DY442" t="s">
        <v>2318</v>
      </c>
      <c r="DZ442" t="s">
        <v>349</v>
      </c>
      <c r="EA442" t="s">
        <v>10339</v>
      </c>
      <c r="EB442" t="s">
        <v>10340</v>
      </c>
      <c r="EC442" t="s">
        <v>10338</v>
      </c>
      <c r="ED442" t="s">
        <v>207</v>
      </c>
      <c r="EE442" t="s">
        <v>4190</v>
      </c>
      <c r="EF442" t="s">
        <v>3452</v>
      </c>
      <c r="EG442" t="s">
        <v>942</v>
      </c>
    </row>
    <row r="443" spans="1:158">
      <c r="A443" t="s">
        <v>266</v>
      </c>
      <c r="B443" t="s">
        <v>211</v>
      </c>
      <c r="C443" t="s">
        <v>267</v>
      </c>
      <c r="D443" t="s">
        <v>268</v>
      </c>
      <c r="E443" t="s">
        <v>10341</v>
      </c>
      <c r="F443" t="s">
        <v>10342</v>
      </c>
      <c r="G443">
        <v>9766694337</v>
      </c>
      <c r="H443" t="s">
        <v>164</v>
      </c>
      <c r="I443" t="s">
        <v>10343</v>
      </c>
      <c r="J443" t="s">
        <v>1430</v>
      </c>
      <c r="K443" t="s">
        <v>4194</v>
      </c>
      <c r="L443" t="s">
        <v>10344</v>
      </c>
      <c r="M443" t="s">
        <v>10345</v>
      </c>
      <c r="N443" t="s">
        <v>170</v>
      </c>
      <c r="AI443" t="s">
        <v>10346</v>
      </c>
      <c r="AJ443" t="s">
        <v>1001</v>
      </c>
      <c r="AK443" t="s">
        <v>10347</v>
      </c>
      <c r="AL443">
        <v>78.93</v>
      </c>
      <c r="AN443">
        <v>2005</v>
      </c>
      <c r="AO443" t="s">
        <v>174</v>
      </c>
      <c r="AP443" t="s">
        <v>10348</v>
      </c>
      <c r="AQ443" t="s">
        <v>1001</v>
      </c>
      <c r="AR443" t="s">
        <v>2219</v>
      </c>
      <c r="AS443">
        <v>78.67</v>
      </c>
      <c r="AU443">
        <v>2007</v>
      </c>
      <c r="AV443" t="s">
        <v>170</v>
      </c>
      <c r="BC443" t="s">
        <v>174</v>
      </c>
      <c r="BD443" t="s">
        <v>1908</v>
      </c>
      <c r="BE443" t="s">
        <v>10349</v>
      </c>
      <c r="BF443" t="s">
        <v>8217</v>
      </c>
      <c r="BG443">
        <v>69.53</v>
      </c>
      <c r="BI443">
        <v>2011</v>
      </c>
      <c r="BJ443">
        <v>19</v>
      </c>
      <c r="BK443" t="s">
        <v>10350</v>
      </c>
      <c r="BL443">
        <v>53</v>
      </c>
      <c r="BM443" t="s">
        <v>8217</v>
      </c>
      <c r="BN443" t="s">
        <v>174</v>
      </c>
      <c r="BO443" t="s">
        <v>440</v>
      </c>
      <c r="BP443" t="s">
        <v>10351</v>
      </c>
      <c r="BQ443" t="s">
        <v>8854</v>
      </c>
      <c r="BR443">
        <v>62.2</v>
      </c>
      <c r="BS443">
        <v>7.3</v>
      </c>
      <c r="BT443">
        <v>2016</v>
      </c>
      <c r="BU443">
        <v>31</v>
      </c>
      <c r="BV443" t="s">
        <v>7751</v>
      </c>
      <c r="BW443">
        <v>53</v>
      </c>
      <c r="BX443" t="s">
        <v>8854</v>
      </c>
      <c r="BY443" t="s">
        <v>170</v>
      </c>
      <c r="CF443" t="s">
        <v>174</v>
      </c>
      <c r="CG443" t="s">
        <v>10352</v>
      </c>
      <c r="CH443" t="s">
        <v>10353</v>
      </c>
      <c r="CI443" t="s">
        <v>373</v>
      </c>
      <c r="CK443" t="s">
        <v>170</v>
      </c>
      <c r="CL443" t="s">
        <v>174</v>
      </c>
      <c r="CM443" t="s">
        <v>10354</v>
      </c>
      <c r="CN443" t="s">
        <v>174</v>
      </c>
      <c r="CO443" t="s">
        <v>10355</v>
      </c>
      <c r="CP443" t="s">
        <v>721</v>
      </c>
      <c r="CQ443" t="s">
        <v>170</v>
      </c>
      <c r="CV443" t="s">
        <v>170</v>
      </c>
      <c r="CZ443" t="s">
        <v>170</v>
      </c>
      <c r="DB443" t="s">
        <v>10356</v>
      </c>
      <c r="DC443" t="s">
        <v>6428</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7797</v>
      </c>
      <c r="DV443" t="s">
        <v>818</v>
      </c>
      <c r="DW443" t="s">
        <v>246</v>
      </c>
      <c r="DX443" t="s">
        <v>7410</v>
      </c>
      <c r="DY443" t="s">
        <v>209</v>
      </c>
      <c r="DZ443" t="s">
        <v>10363</v>
      </c>
      <c r="EA443" t="s">
        <v>10364</v>
      </c>
      <c r="EB443" t="s">
        <v>10365</v>
      </c>
      <c r="EC443" t="s">
        <v>818</v>
      </c>
      <c r="ED443" t="s">
        <v>207</v>
      </c>
      <c r="EE443" t="s">
        <v>5507</v>
      </c>
      <c r="EF443" t="s">
        <v>1242</v>
      </c>
      <c r="EG443" t="s">
        <v>4211</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1615</v>
      </c>
      <c r="BR444">
        <v>56</v>
      </c>
      <c r="BT444">
        <v>2010</v>
      </c>
      <c r="BU444">
        <v>31</v>
      </c>
      <c r="BW444">
        <v>33</v>
      </c>
      <c r="BY444" t="s">
        <v>174</v>
      </c>
      <c r="BZ444" t="s">
        <v>6359</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3130</v>
      </c>
      <c r="DC444" t="s">
        <v>2123</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6982</v>
      </c>
      <c r="DT444" t="s">
        <v>10395</v>
      </c>
      <c r="DU444" t="s">
        <v>10396</v>
      </c>
      <c r="DV444" t="s">
        <v>4267</v>
      </c>
      <c r="DW444" t="s">
        <v>246</v>
      </c>
      <c r="DX444" t="s">
        <v>787</v>
      </c>
      <c r="DY444" t="s">
        <v>2284</v>
      </c>
      <c r="DZ444" t="s">
        <v>6982</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1908</v>
      </c>
      <c r="BE445" t="s">
        <v>10405</v>
      </c>
      <c r="BF445" t="s">
        <v>1005</v>
      </c>
      <c r="BG445">
        <v>60.0</v>
      </c>
      <c r="BI445">
        <v>2009</v>
      </c>
      <c r="BJ445">
        <v>19</v>
      </c>
      <c r="BK445" t="s">
        <v>5830</v>
      </c>
      <c r="BL445">
        <v>11</v>
      </c>
      <c r="BN445" t="s">
        <v>174</v>
      </c>
      <c r="BO445" t="s">
        <v>1908</v>
      </c>
      <c r="BP445" t="s">
        <v>10406</v>
      </c>
      <c r="BQ445" t="s">
        <v>1005</v>
      </c>
      <c r="BR445">
        <v>64.4</v>
      </c>
      <c r="BT445">
        <v>2011</v>
      </c>
      <c r="BU445">
        <v>31</v>
      </c>
      <c r="BV445" t="s">
        <v>446</v>
      </c>
      <c r="BW445">
        <v>11</v>
      </c>
      <c r="BY445" t="s">
        <v>174</v>
      </c>
      <c r="BZ445" t="s">
        <v>1908</v>
      </c>
      <c r="CA445" t="s">
        <v>10407</v>
      </c>
      <c r="CB445" t="s">
        <v>1336</v>
      </c>
      <c r="CC445">
        <v>70.0</v>
      </c>
      <c r="CE445">
        <v>2015</v>
      </c>
      <c r="CF445" t="s">
        <v>174</v>
      </c>
      <c r="CG445" t="s">
        <v>10408</v>
      </c>
      <c r="CH445" t="s">
        <v>7728</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818</v>
      </c>
      <c r="DW445" t="s">
        <v>207</v>
      </c>
      <c r="DX445" t="s">
        <v>1633</v>
      </c>
      <c r="DY445" t="s">
        <v>209</v>
      </c>
      <c r="DZ445" t="s">
        <v>1595</v>
      </c>
      <c r="EA445" t="s">
        <v>10414</v>
      </c>
      <c r="EB445" t="s">
        <v>10415</v>
      </c>
      <c r="EC445" t="s">
        <v>818</v>
      </c>
      <c r="ED445" t="s">
        <v>207</v>
      </c>
      <c r="EE445" t="s">
        <v>2135</v>
      </c>
      <c r="EF445" t="s">
        <v>1633</v>
      </c>
      <c r="EG445" t="s">
        <v>6908</v>
      </c>
      <c r="EH445" t="s">
        <v>10416</v>
      </c>
      <c r="EI445" t="s">
        <v>10417</v>
      </c>
      <c r="EJ445" t="s">
        <v>818</v>
      </c>
      <c r="EK445" t="s">
        <v>207</v>
      </c>
      <c r="EL445" t="s">
        <v>3452</v>
      </c>
      <c r="EM445" t="s">
        <v>2135</v>
      </c>
      <c r="EN445" t="s">
        <v>942</v>
      </c>
      <c r="EO445" t="s">
        <v>10418</v>
      </c>
      <c r="EP445" t="s">
        <v>10419</v>
      </c>
      <c r="EQ445" t="s">
        <v>818</v>
      </c>
      <c r="ER445" t="s">
        <v>207</v>
      </c>
      <c r="ES445" t="s">
        <v>334</v>
      </c>
      <c r="ET445" t="s">
        <v>5932</v>
      </c>
      <c r="EU445" t="s">
        <v>501</v>
      </c>
      <c r="EV445" t="s">
        <v>10420</v>
      </c>
      <c r="EW445" t="s">
        <v>10421</v>
      </c>
      <c r="EX445" t="s">
        <v>333</v>
      </c>
      <c r="EY445" t="s">
        <v>207</v>
      </c>
      <c r="EZ445" t="s">
        <v>787</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1908</v>
      </c>
      <c r="BE446" t="s">
        <v>10405</v>
      </c>
      <c r="BF446" t="s">
        <v>1005</v>
      </c>
      <c r="BG446">
        <v>60.0</v>
      </c>
      <c r="BI446">
        <v>2009</v>
      </c>
      <c r="BJ446">
        <v>19</v>
      </c>
      <c r="BK446" t="s">
        <v>5830</v>
      </c>
      <c r="BL446">
        <v>11</v>
      </c>
      <c r="BN446" t="s">
        <v>174</v>
      </c>
      <c r="BO446" t="s">
        <v>1908</v>
      </c>
      <c r="BP446" t="s">
        <v>10406</v>
      </c>
      <c r="BQ446" t="s">
        <v>1005</v>
      </c>
      <c r="BR446">
        <v>64.4</v>
      </c>
      <c r="BT446">
        <v>2011</v>
      </c>
      <c r="BU446">
        <v>31</v>
      </c>
      <c r="BV446" t="s">
        <v>446</v>
      </c>
      <c r="BW446">
        <v>11</v>
      </c>
      <c r="BY446" t="s">
        <v>174</v>
      </c>
      <c r="BZ446" t="s">
        <v>1908</v>
      </c>
      <c r="CA446" t="s">
        <v>10407</v>
      </c>
      <c r="CB446" t="s">
        <v>1336</v>
      </c>
      <c r="CC446">
        <v>70.0</v>
      </c>
      <c r="CE446">
        <v>2015</v>
      </c>
      <c r="CF446" t="s">
        <v>174</v>
      </c>
      <c r="CG446" t="s">
        <v>10408</v>
      </c>
      <c r="CH446" t="s">
        <v>7728</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818</v>
      </c>
      <c r="DW446" t="s">
        <v>207</v>
      </c>
      <c r="DX446" t="s">
        <v>1633</v>
      </c>
      <c r="DY446" t="s">
        <v>209</v>
      </c>
      <c r="DZ446" t="s">
        <v>1595</v>
      </c>
      <c r="EA446" t="s">
        <v>10414</v>
      </c>
      <c r="EB446" t="s">
        <v>10415</v>
      </c>
      <c r="EC446" t="s">
        <v>818</v>
      </c>
      <c r="ED446" t="s">
        <v>207</v>
      </c>
      <c r="EE446" t="s">
        <v>2135</v>
      </c>
      <c r="EF446" t="s">
        <v>1633</v>
      </c>
      <c r="EG446" t="s">
        <v>6908</v>
      </c>
      <c r="EH446" t="s">
        <v>10416</v>
      </c>
      <c r="EI446" t="s">
        <v>10417</v>
      </c>
      <c r="EJ446" t="s">
        <v>818</v>
      </c>
      <c r="EK446" t="s">
        <v>207</v>
      </c>
      <c r="EL446" t="s">
        <v>3452</v>
      </c>
      <c r="EM446" t="s">
        <v>2135</v>
      </c>
      <c r="EN446" t="s">
        <v>942</v>
      </c>
      <c r="EO446" t="s">
        <v>10418</v>
      </c>
      <c r="EP446" t="s">
        <v>10419</v>
      </c>
      <c r="EQ446" t="s">
        <v>818</v>
      </c>
      <c r="ER446" t="s">
        <v>207</v>
      </c>
      <c r="ES446" t="s">
        <v>334</v>
      </c>
      <c r="ET446" t="s">
        <v>5932</v>
      </c>
      <c r="EU446" t="s">
        <v>501</v>
      </c>
      <c r="EV446" t="s">
        <v>10420</v>
      </c>
      <c r="EW446" t="s">
        <v>10421</v>
      </c>
      <c r="EX446" t="s">
        <v>333</v>
      </c>
      <c r="EY446" t="s">
        <v>207</v>
      </c>
      <c r="EZ446" t="s">
        <v>787</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4419</v>
      </c>
      <c r="AJ447" t="s">
        <v>10429</v>
      </c>
      <c r="AK447" t="s">
        <v>7379</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1688</v>
      </c>
      <c r="DT447" t="s">
        <v>10438</v>
      </c>
      <c r="DU447" t="s">
        <v>10439</v>
      </c>
      <c r="DV447" t="s">
        <v>10440</v>
      </c>
      <c r="DW447" t="s">
        <v>207</v>
      </c>
      <c r="DX447" t="s">
        <v>4370</v>
      </c>
      <c r="DY447" t="s">
        <v>3452</v>
      </c>
      <c r="DZ447" t="s">
        <v>1688</v>
      </c>
    </row>
    <row r="448" spans="1:158">
      <c r="A448" t="s">
        <v>295</v>
      </c>
      <c r="B448" t="s">
        <v>211</v>
      </c>
      <c r="C448" t="s">
        <v>267</v>
      </c>
      <c r="D448" t="s">
        <v>296</v>
      </c>
      <c r="E448" t="s">
        <v>10441</v>
      </c>
      <c r="F448" t="s">
        <v>10442</v>
      </c>
      <c r="G448">
        <v>9665094245</v>
      </c>
      <c r="H448" t="s">
        <v>271</v>
      </c>
      <c r="I448" t="s">
        <v>10443</v>
      </c>
      <c r="J448" t="s">
        <v>166</v>
      </c>
      <c r="K448" t="s">
        <v>2377</v>
      </c>
      <c r="L448" t="s">
        <v>10444</v>
      </c>
      <c r="M448" t="s">
        <v>10445</v>
      </c>
      <c r="N448" t="s">
        <v>170</v>
      </c>
      <c r="AI448" t="s">
        <v>10446</v>
      </c>
      <c r="AJ448" t="s">
        <v>2383</v>
      </c>
      <c r="AK448" t="s">
        <v>1906</v>
      </c>
      <c r="AL448">
        <v>66.53</v>
      </c>
      <c r="AN448">
        <v>1996</v>
      </c>
      <c r="AO448" t="s">
        <v>174</v>
      </c>
      <c r="AP448" t="s">
        <v>10447</v>
      </c>
      <c r="AQ448" t="s">
        <v>2383</v>
      </c>
      <c r="AR448" t="s">
        <v>1334</v>
      </c>
      <c r="AS448">
        <v>73.17</v>
      </c>
      <c r="AU448">
        <v>1998</v>
      </c>
      <c r="AV448" t="s">
        <v>170</v>
      </c>
      <c r="BC448" t="s">
        <v>174</v>
      </c>
      <c r="BD448" t="s">
        <v>10448</v>
      </c>
      <c r="BE448" t="s">
        <v>1148</v>
      </c>
      <c r="BF448" t="s">
        <v>1334</v>
      </c>
      <c r="BG448">
        <v>62.3</v>
      </c>
      <c r="BI448">
        <v>2001</v>
      </c>
      <c r="BJ448">
        <v>19</v>
      </c>
      <c r="BK448" t="s">
        <v>807</v>
      </c>
      <c r="BL448">
        <v>52</v>
      </c>
      <c r="BN448" t="s">
        <v>174</v>
      </c>
      <c r="BO448" t="s">
        <v>10448</v>
      </c>
      <c r="BP448" t="s">
        <v>10449</v>
      </c>
      <c r="BQ448" t="s">
        <v>1265</v>
      </c>
      <c r="BR448">
        <v>73</v>
      </c>
      <c r="BT448">
        <v>2003</v>
      </c>
      <c r="BU448">
        <v>31</v>
      </c>
      <c r="BV448" t="s">
        <v>528</v>
      </c>
      <c r="BW448">
        <v>33</v>
      </c>
      <c r="BY448" t="s">
        <v>170</v>
      </c>
      <c r="CF448" t="s">
        <v>174</v>
      </c>
      <c r="CG448" t="s">
        <v>10450</v>
      </c>
      <c r="CH448" t="s">
        <v>5947</v>
      </c>
      <c r="CI448" t="s">
        <v>193</v>
      </c>
      <c r="CJ448">
        <v>2008</v>
      </c>
      <c r="CL448" t="s">
        <v>174</v>
      </c>
      <c r="CM448" t="s">
        <v>10451</v>
      </c>
      <c r="CN448" t="s">
        <v>174</v>
      </c>
      <c r="CO448" t="s">
        <v>10452</v>
      </c>
      <c r="CP448" t="s">
        <v>721</v>
      </c>
      <c r="CQ448" t="s">
        <v>174</v>
      </c>
      <c r="CR448">
        <v>1</v>
      </c>
      <c r="CS448">
        <v>16</v>
      </c>
      <c r="CT448">
        <v>39</v>
      </c>
      <c r="CU448" t="s">
        <v>10453</v>
      </c>
      <c r="CV448" t="s">
        <v>174</v>
      </c>
      <c r="CW448" t="s">
        <v>10454</v>
      </c>
      <c r="CX448" t="s">
        <v>193</v>
      </c>
      <c r="CY448">
        <v>2019</v>
      </c>
      <c r="CZ448" t="s">
        <v>174</v>
      </c>
      <c r="DA448" t="s">
        <v>10455</v>
      </c>
      <c r="DB448" t="s">
        <v>10456</v>
      </c>
      <c r="DC448" t="s">
        <v>2123</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2128</v>
      </c>
      <c r="DW448" t="s">
        <v>246</v>
      </c>
      <c r="DX448" t="s">
        <v>5386</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2377</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4490</v>
      </c>
      <c r="BF449" t="s">
        <v>485</v>
      </c>
      <c r="BG449">
        <v>65015</v>
      </c>
      <c r="BI449">
        <v>2006</v>
      </c>
      <c r="BJ449">
        <v>2</v>
      </c>
      <c r="BL449">
        <v>9</v>
      </c>
      <c r="BN449" t="s">
        <v>174</v>
      </c>
      <c r="BO449" t="s">
        <v>10473</v>
      </c>
      <c r="BP449" t="s">
        <v>6069</v>
      </c>
      <c r="BQ449" t="s">
        <v>213</v>
      </c>
      <c r="BR449">
        <v>63.1</v>
      </c>
      <c r="BT449">
        <v>2016</v>
      </c>
      <c r="BU449">
        <v>14</v>
      </c>
      <c r="BW449">
        <v>47</v>
      </c>
      <c r="BY449" t="s">
        <v>170</v>
      </c>
      <c r="CF449" t="s">
        <v>174</v>
      </c>
      <c r="CG449" t="s">
        <v>4145</v>
      </c>
      <c r="CH449" t="s">
        <v>10474</v>
      </c>
      <c r="CI449" t="s">
        <v>373</v>
      </c>
      <c r="CK449" t="s">
        <v>170</v>
      </c>
      <c r="CL449" t="s">
        <v>170</v>
      </c>
      <c r="CN449" t="s">
        <v>170</v>
      </c>
      <c r="CP449" t="s">
        <v>1527</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5502</v>
      </c>
      <c r="DT449" t="s">
        <v>10477</v>
      </c>
      <c r="DU449" t="s">
        <v>211</v>
      </c>
      <c r="DV449" t="s">
        <v>818</v>
      </c>
      <c r="DW449" t="s">
        <v>246</v>
      </c>
      <c r="DX449" t="s">
        <v>573</v>
      </c>
      <c r="DY449" t="s">
        <v>209</v>
      </c>
      <c r="DZ449" t="s">
        <v>5502</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2128</v>
      </c>
      <c r="AK450" t="s">
        <v>10484</v>
      </c>
      <c r="AL450">
        <v>56</v>
      </c>
      <c r="AN450">
        <v>1999</v>
      </c>
      <c r="AO450" t="s">
        <v>170</v>
      </c>
      <c r="AV450" t="s">
        <v>174</v>
      </c>
      <c r="AW450" t="s">
        <v>1826</v>
      </c>
      <c r="AX450" t="s">
        <v>10485</v>
      </c>
      <c r="AY450" t="s">
        <v>485</v>
      </c>
      <c r="AZ450">
        <v>58.7</v>
      </c>
      <c r="BB450">
        <v>2002</v>
      </c>
      <c r="BC450" t="s">
        <v>174</v>
      </c>
      <c r="BD450" t="s">
        <v>3698</v>
      </c>
      <c r="BE450" t="s">
        <v>10486</v>
      </c>
      <c r="BF450" t="s">
        <v>485</v>
      </c>
      <c r="BG450">
        <v>62.14</v>
      </c>
      <c r="BI450">
        <v>2008</v>
      </c>
      <c r="BJ450">
        <v>2</v>
      </c>
      <c r="BL450">
        <v>9</v>
      </c>
      <c r="BN450" t="s">
        <v>174</v>
      </c>
      <c r="BO450" t="s">
        <v>3698</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818</v>
      </c>
      <c r="DW450" t="s">
        <v>246</v>
      </c>
      <c r="DX450" t="s">
        <v>7410</v>
      </c>
      <c r="DY450" t="s">
        <v>209</v>
      </c>
      <c r="DZ450" t="s">
        <v>10495</v>
      </c>
      <c r="EA450" t="s">
        <v>10496</v>
      </c>
      <c r="EB450" t="s">
        <v>211</v>
      </c>
      <c r="EC450" t="s">
        <v>2128</v>
      </c>
      <c r="ED450" t="s">
        <v>246</v>
      </c>
      <c r="EE450" t="s">
        <v>2134</v>
      </c>
      <c r="EF450" t="s">
        <v>7410</v>
      </c>
      <c r="EG450" t="s">
        <v>574</v>
      </c>
      <c r="EH450" t="s">
        <v>10497</v>
      </c>
      <c r="EI450" t="s">
        <v>10498</v>
      </c>
      <c r="EJ450" t="s">
        <v>10499</v>
      </c>
      <c r="EK450" t="s">
        <v>207</v>
      </c>
      <c r="EL450" t="s">
        <v>3257</v>
      </c>
      <c r="EM450" t="s">
        <v>2201</v>
      </c>
      <c r="EN450" t="s">
        <v>3195</v>
      </c>
    </row>
    <row r="451" spans="1:158">
      <c r="A451" t="s">
        <v>356</v>
      </c>
      <c r="B451" t="s">
        <v>211</v>
      </c>
      <c r="C451" t="s">
        <v>267</v>
      </c>
      <c r="D451" t="s">
        <v>357</v>
      </c>
      <c r="E451" t="s">
        <v>10500</v>
      </c>
      <c r="F451" t="s">
        <v>10501</v>
      </c>
      <c r="G451">
        <v>9822682244</v>
      </c>
      <c r="H451" t="s">
        <v>271</v>
      </c>
      <c r="I451" t="s">
        <v>10502</v>
      </c>
      <c r="J451" t="s">
        <v>166</v>
      </c>
      <c r="K451" t="s">
        <v>4194</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7379</v>
      </c>
      <c r="AS451">
        <v>78.67</v>
      </c>
      <c r="AU451">
        <v>1997</v>
      </c>
      <c r="AV451" t="s">
        <v>170</v>
      </c>
      <c r="BC451" t="s">
        <v>174</v>
      </c>
      <c r="BD451" t="s">
        <v>10511</v>
      </c>
      <c r="BE451" t="s">
        <v>10512</v>
      </c>
      <c r="BF451" t="s">
        <v>9049</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721</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3701</v>
      </c>
      <c r="DU451" t="s">
        <v>1389</v>
      </c>
      <c r="DV451" t="s">
        <v>818</v>
      </c>
      <c r="DW451" t="s">
        <v>246</v>
      </c>
      <c r="DX451" t="s">
        <v>418</v>
      </c>
      <c r="DY451" t="s">
        <v>209</v>
      </c>
      <c r="DZ451" t="s">
        <v>419</v>
      </c>
      <c r="EA451" t="s">
        <v>10524</v>
      </c>
      <c r="EB451" t="s">
        <v>507</v>
      </c>
      <c r="EC451" t="s">
        <v>818</v>
      </c>
      <c r="ED451" t="s">
        <v>246</v>
      </c>
      <c r="EE451" t="s">
        <v>2528</v>
      </c>
      <c r="EF451" t="s">
        <v>464</v>
      </c>
      <c r="EG451" t="s">
        <v>248</v>
      </c>
      <c r="EH451" t="s">
        <v>10525</v>
      </c>
      <c r="EI451" t="s">
        <v>507</v>
      </c>
      <c r="EJ451" t="s">
        <v>818</v>
      </c>
      <c r="EK451" t="s">
        <v>246</v>
      </c>
      <c r="EL451" t="s">
        <v>1386</v>
      </c>
      <c r="EM451" t="s">
        <v>2757</v>
      </c>
      <c r="EN451" t="s">
        <v>821</v>
      </c>
      <c r="EO451" t="s">
        <v>10526</v>
      </c>
      <c r="EP451" t="s">
        <v>1389</v>
      </c>
      <c r="EQ451" t="s">
        <v>818</v>
      </c>
      <c r="ER451" t="s">
        <v>246</v>
      </c>
      <c r="ES451" t="s">
        <v>757</v>
      </c>
      <c r="ET451" t="s">
        <v>1029</v>
      </c>
      <c r="EU451" t="s">
        <v>949</v>
      </c>
      <c r="EV451" t="s">
        <v>10527</v>
      </c>
      <c r="EW451" t="s">
        <v>536</v>
      </c>
      <c r="EX451" t="s">
        <v>818</v>
      </c>
      <c r="EY451" t="s">
        <v>246</v>
      </c>
      <c r="EZ451" t="s">
        <v>422</v>
      </c>
      <c r="FA451" t="s">
        <v>983</v>
      </c>
      <c r="FB451" t="s">
        <v>945</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485</v>
      </c>
      <c r="BG452">
        <v>60.5</v>
      </c>
      <c r="BI452">
        <v>2012</v>
      </c>
      <c r="BJ452">
        <v>1</v>
      </c>
      <c r="BL452">
        <v>9</v>
      </c>
      <c r="BN452" t="s">
        <v>174</v>
      </c>
      <c r="BO452" t="s">
        <v>10543</v>
      </c>
      <c r="BP452" t="s">
        <v>10544</v>
      </c>
      <c r="BQ452" t="s">
        <v>5304</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5291</v>
      </c>
      <c r="DU452" t="s">
        <v>10550</v>
      </c>
      <c r="DV452" t="s">
        <v>10551</v>
      </c>
      <c r="DW452" t="s">
        <v>207</v>
      </c>
      <c r="DX452" t="s">
        <v>247</v>
      </c>
      <c r="DY452" t="s">
        <v>464</v>
      </c>
      <c r="DZ452" t="s">
        <v>1387</v>
      </c>
    </row>
    <row r="453" spans="1:158">
      <c r="A453" t="s">
        <v>539</v>
      </c>
      <c r="B453" t="s">
        <v>159</v>
      </c>
      <c r="C453" t="s">
        <v>471</v>
      </c>
      <c r="D453" t="s">
        <v>540</v>
      </c>
      <c r="E453" t="s">
        <v>10552</v>
      </c>
      <c r="F453" t="s">
        <v>10553</v>
      </c>
      <c r="G453">
        <v>9247585959</v>
      </c>
      <c r="H453" t="s">
        <v>164</v>
      </c>
      <c r="I453" t="s">
        <v>10554</v>
      </c>
      <c r="J453" t="s">
        <v>166</v>
      </c>
      <c r="K453" t="s">
        <v>361</v>
      </c>
      <c r="L453" t="s">
        <v>10555</v>
      </c>
      <c r="M453" t="s">
        <v>10556</v>
      </c>
      <c r="N453" t="s">
        <v>170</v>
      </c>
      <c r="AI453" t="s">
        <v>10557</v>
      </c>
      <c r="AJ453" t="s">
        <v>10558</v>
      </c>
      <c r="AK453" t="s">
        <v>1906</v>
      </c>
      <c r="AL453">
        <v>68.2</v>
      </c>
      <c r="AN453">
        <v>1985</v>
      </c>
      <c r="AO453" t="s">
        <v>170</v>
      </c>
      <c r="AV453" t="s">
        <v>174</v>
      </c>
      <c r="AW453" t="s">
        <v>10559</v>
      </c>
      <c r="AX453" t="s">
        <v>10560</v>
      </c>
      <c r="AY453" t="s">
        <v>485</v>
      </c>
      <c r="AZ453">
        <v>78.5</v>
      </c>
      <c r="BB453">
        <v>1988</v>
      </c>
      <c r="BC453" t="s">
        <v>174</v>
      </c>
      <c r="BD453" t="s">
        <v>4392</v>
      </c>
      <c r="BE453" t="s">
        <v>10561</v>
      </c>
      <c r="BF453" t="s">
        <v>485</v>
      </c>
      <c r="BG453">
        <v>72</v>
      </c>
      <c r="BI453">
        <v>1994</v>
      </c>
      <c r="BJ453">
        <v>1</v>
      </c>
      <c r="BL453">
        <v>9</v>
      </c>
      <c r="BN453" t="s">
        <v>174</v>
      </c>
      <c r="BO453" t="s">
        <v>10562</v>
      </c>
      <c r="BP453" t="s">
        <v>7275</v>
      </c>
      <c r="BQ453" t="s">
        <v>3979</v>
      </c>
      <c r="BR453">
        <v>82</v>
      </c>
      <c r="BT453">
        <v>2010</v>
      </c>
      <c r="BU453">
        <v>12</v>
      </c>
      <c r="BW453">
        <v>13</v>
      </c>
      <c r="BY453" t="s">
        <v>170</v>
      </c>
      <c r="CF453" t="s">
        <v>170</v>
      </c>
      <c r="CL453" t="s">
        <v>170</v>
      </c>
      <c r="CN453" t="s">
        <v>170</v>
      </c>
      <c r="CP453" t="s">
        <v>10563</v>
      </c>
      <c r="CQ453" t="s">
        <v>170</v>
      </c>
      <c r="CV453" t="s">
        <v>170</v>
      </c>
      <c r="CZ453" t="s">
        <v>170</v>
      </c>
      <c r="DB453" t="s">
        <v>10564</v>
      </c>
      <c r="DC453" t="s">
        <v>2123</v>
      </c>
      <c r="DD453" t="s">
        <v>170</v>
      </c>
      <c r="DF453" t="s">
        <v>170</v>
      </c>
      <c r="DL453" t="s">
        <v>170</v>
      </c>
      <c r="DN453" t="s">
        <v>170</v>
      </c>
      <c r="DP453" t="s">
        <v>10565</v>
      </c>
      <c r="DQ453" t="s">
        <v>202</v>
      </c>
      <c r="DR453" t="str">
        <f>HYPERLINK("https://nconnect.nicmar.ac.in/pdf/648_resume_1771989147.pdf/Y2FyZWVy","View Resume")</f>
        <v>0</v>
      </c>
      <c r="DS453" t="s">
        <v>2026</v>
      </c>
      <c r="DT453" t="s">
        <v>10566</v>
      </c>
      <c r="DU453" t="s">
        <v>351</v>
      </c>
      <c r="DV453" t="s">
        <v>8291</v>
      </c>
      <c r="DW453" t="s">
        <v>246</v>
      </c>
      <c r="DX453" t="s">
        <v>8100</v>
      </c>
      <c r="DY453" t="s">
        <v>1725</v>
      </c>
      <c r="DZ453" t="s">
        <v>419</v>
      </c>
      <c r="EA453" t="s">
        <v>3701</v>
      </c>
      <c r="EB453" t="s">
        <v>10567</v>
      </c>
      <c r="EC453" t="s">
        <v>1629</v>
      </c>
      <c r="ED453" t="s">
        <v>246</v>
      </c>
      <c r="EE453" t="s">
        <v>787</v>
      </c>
      <c r="EF453" t="s">
        <v>578</v>
      </c>
      <c r="EG453" t="s">
        <v>2926</v>
      </c>
      <c r="EH453" t="s">
        <v>10568</v>
      </c>
      <c r="EI453" t="s">
        <v>351</v>
      </c>
      <c r="EJ453" t="s">
        <v>10569</v>
      </c>
      <c r="EK453" t="s">
        <v>246</v>
      </c>
      <c r="EL453" t="s">
        <v>4688</v>
      </c>
      <c r="EM453" t="s">
        <v>1024</v>
      </c>
      <c r="EN453" t="s">
        <v>1688</v>
      </c>
    </row>
    <row r="454" spans="1:158">
      <c r="A454" t="s">
        <v>1778</v>
      </c>
      <c r="B454" t="s">
        <v>159</v>
      </c>
      <c r="C454" t="s">
        <v>160</v>
      </c>
      <c r="D454" t="s">
        <v>1779</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1779</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6345</v>
      </c>
      <c r="DZ454" t="s">
        <v>1387</v>
      </c>
    </row>
    <row r="455" spans="1:158">
      <c r="A455" t="s">
        <v>266</v>
      </c>
      <c r="B455" t="s">
        <v>211</v>
      </c>
      <c r="C455" t="s">
        <v>267</v>
      </c>
      <c r="D455" t="s">
        <v>268</v>
      </c>
      <c r="E455" t="s">
        <v>10593</v>
      </c>
      <c r="F455" t="s">
        <v>10594</v>
      </c>
      <c r="G455">
        <v>9823225860</v>
      </c>
      <c r="H455" t="s">
        <v>164</v>
      </c>
      <c r="I455" t="s">
        <v>10595</v>
      </c>
      <c r="J455" t="s">
        <v>166</v>
      </c>
      <c r="K455" t="s">
        <v>2823</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4117</v>
      </c>
      <c r="BP455" t="s">
        <v>10608</v>
      </c>
      <c r="BQ455" t="s">
        <v>296</v>
      </c>
      <c r="BR455">
        <v>58.75</v>
      </c>
      <c r="BT455">
        <v>2002</v>
      </c>
      <c r="BU455">
        <v>31</v>
      </c>
      <c r="BV455" t="s">
        <v>9083</v>
      </c>
      <c r="BW455">
        <v>33</v>
      </c>
      <c r="BY455" t="s">
        <v>174</v>
      </c>
      <c r="BZ455" t="s">
        <v>4117</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721</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536</v>
      </c>
      <c r="DV455" t="s">
        <v>818</v>
      </c>
      <c r="DW455" t="s">
        <v>246</v>
      </c>
      <c r="DX455" t="s">
        <v>247</v>
      </c>
      <c r="DY455" t="s">
        <v>209</v>
      </c>
      <c r="DZ455" t="s">
        <v>248</v>
      </c>
      <c r="EA455" t="s">
        <v>10623</v>
      </c>
      <c r="EB455" t="s">
        <v>507</v>
      </c>
      <c r="EC455" t="s">
        <v>818</v>
      </c>
      <c r="ED455" t="s">
        <v>246</v>
      </c>
      <c r="EE455" t="s">
        <v>3162</v>
      </c>
      <c r="EF455" t="s">
        <v>247</v>
      </c>
      <c r="EG455" t="s">
        <v>253</v>
      </c>
      <c r="EH455" t="s">
        <v>10624</v>
      </c>
      <c r="EI455" t="s">
        <v>507</v>
      </c>
      <c r="EJ455" t="s">
        <v>818</v>
      </c>
      <c r="EK455" t="s">
        <v>246</v>
      </c>
      <c r="EL455" t="s">
        <v>383</v>
      </c>
      <c r="EM455" t="s">
        <v>1986</v>
      </c>
      <c r="EN455" t="s">
        <v>865</v>
      </c>
      <c r="EO455" t="s">
        <v>10625</v>
      </c>
      <c r="EP455" t="s">
        <v>507</v>
      </c>
      <c r="EQ455" t="s">
        <v>9515</v>
      </c>
      <c r="ER455" t="s">
        <v>246</v>
      </c>
      <c r="ES455" t="s">
        <v>953</v>
      </c>
      <c r="ET455" t="s">
        <v>2318</v>
      </c>
      <c r="EU455" t="s">
        <v>355</v>
      </c>
      <c r="EV455" t="s">
        <v>10625</v>
      </c>
      <c r="EW455" t="s">
        <v>211</v>
      </c>
      <c r="EX455" t="s">
        <v>9515</v>
      </c>
      <c r="EY455" t="s">
        <v>246</v>
      </c>
      <c r="EZ455" t="s">
        <v>2201</v>
      </c>
      <c r="FA455" t="s">
        <v>8157</v>
      </c>
      <c r="FB455" t="s">
        <v>3830</v>
      </c>
    </row>
    <row r="456" spans="1:158">
      <c r="A456" t="s">
        <v>5429</v>
      </c>
      <c r="B456" t="s">
        <v>5430</v>
      </c>
      <c r="C456" t="s">
        <v>471</v>
      </c>
      <c r="D456" t="s">
        <v>472</v>
      </c>
      <c r="E456" t="s">
        <v>10626</v>
      </c>
      <c r="F456" t="s">
        <v>10627</v>
      </c>
      <c r="G456">
        <v>7306562622</v>
      </c>
      <c r="H456" t="s">
        <v>271</v>
      </c>
      <c r="I456" t="s">
        <v>10628</v>
      </c>
      <c r="J456" t="s">
        <v>166</v>
      </c>
      <c r="K456" t="s">
        <v>657</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2122</v>
      </c>
      <c r="BE456" t="s">
        <v>10637</v>
      </c>
      <c r="BF456" t="s">
        <v>485</v>
      </c>
      <c r="BG456">
        <v>89.5</v>
      </c>
      <c r="BH456">
        <v>8.95</v>
      </c>
      <c r="BI456">
        <v>2012</v>
      </c>
      <c r="BJ456">
        <v>1</v>
      </c>
      <c r="BL456">
        <v>9</v>
      </c>
      <c r="BN456" t="s">
        <v>174</v>
      </c>
      <c r="BO456" t="s">
        <v>7563</v>
      </c>
      <c r="BP456" t="s">
        <v>10638</v>
      </c>
      <c r="BQ456" t="s">
        <v>8664</v>
      </c>
      <c r="BR456">
        <v>76.41</v>
      </c>
      <c r="BT456">
        <v>2020</v>
      </c>
      <c r="BU456">
        <v>31</v>
      </c>
      <c r="BV456" t="s">
        <v>7751</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2878</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2858</v>
      </c>
      <c r="DT456" t="s">
        <v>10645</v>
      </c>
      <c r="DU456" t="s">
        <v>10646</v>
      </c>
      <c r="DV456" t="s">
        <v>9981</v>
      </c>
      <c r="DW456" t="s">
        <v>207</v>
      </c>
      <c r="DX456" t="s">
        <v>905</v>
      </c>
      <c r="DY456" t="s">
        <v>209</v>
      </c>
      <c r="DZ456" t="s">
        <v>3195</v>
      </c>
      <c r="EA456" t="s">
        <v>10647</v>
      </c>
      <c r="EB456" t="s">
        <v>10648</v>
      </c>
      <c r="EC456" t="s">
        <v>1629</v>
      </c>
      <c r="ED456" t="s">
        <v>207</v>
      </c>
      <c r="EE456" t="s">
        <v>6606</v>
      </c>
      <c r="EF456" t="s">
        <v>905</v>
      </c>
      <c r="EG456" t="s">
        <v>4437</v>
      </c>
    </row>
    <row r="457" spans="1:158">
      <c r="A457" t="s">
        <v>586</v>
      </c>
      <c r="B457" t="s">
        <v>159</v>
      </c>
      <c r="C457" t="s">
        <v>267</v>
      </c>
      <c r="D457" t="s">
        <v>357</v>
      </c>
      <c r="E457" t="s">
        <v>10649</v>
      </c>
      <c r="F457" t="s">
        <v>10650</v>
      </c>
      <c r="G457">
        <v>9004657035</v>
      </c>
      <c r="H457" t="s">
        <v>271</v>
      </c>
      <c r="I457" t="s">
        <v>10651</v>
      </c>
      <c r="J457" t="s">
        <v>166</v>
      </c>
      <c r="K457" t="s">
        <v>6994</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554</v>
      </c>
      <c r="BP457" t="s">
        <v>568</v>
      </c>
      <c r="BQ457" t="s">
        <v>9709</v>
      </c>
      <c r="BR457">
        <v>60</v>
      </c>
      <c r="BS457">
        <v>9</v>
      </c>
      <c r="BT457">
        <v>1993</v>
      </c>
      <c r="BU457">
        <v>17</v>
      </c>
      <c r="BW457">
        <v>54</v>
      </c>
      <c r="BY457" t="s">
        <v>174</v>
      </c>
      <c r="BZ457" t="s">
        <v>5186</v>
      </c>
      <c r="CA457" t="s">
        <v>10661</v>
      </c>
      <c r="CB457" t="s">
        <v>10662</v>
      </c>
      <c r="CC457">
        <v>61</v>
      </c>
      <c r="CD457">
        <v>9</v>
      </c>
      <c r="CE457">
        <v>2012</v>
      </c>
      <c r="CF457" t="s">
        <v>174</v>
      </c>
      <c r="CG457" t="s">
        <v>9709</v>
      </c>
      <c r="CH457" t="s">
        <v>10663</v>
      </c>
      <c r="CI457" t="s">
        <v>193</v>
      </c>
      <c r="CJ457">
        <v>2016</v>
      </c>
      <c r="CL457" t="s">
        <v>170</v>
      </c>
      <c r="CN457" t="s">
        <v>174</v>
      </c>
      <c r="CO457" t="s">
        <v>10664</v>
      </c>
      <c r="CP457" t="s">
        <v>669</v>
      </c>
      <c r="CQ457" t="s">
        <v>170</v>
      </c>
      <c r="CV457" t="s">
        <v>170</v>
      </c>
      <c r="CZ457" t="s">
        <v>170</v>
      </c>
      <c r="DC457" t="s">
        <v>2123</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6952</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6525</v>
      </c>
      <c r="L458" t="s">
        <v>10675</v>
      </c>
      <c r="M458" t="s">
        <v>10676</v>
      </c>
      <c r="N458" t="s">
        <v>170</v>
      </c>
      <c r="AI458" t="s">
        <v>10677</v>
      </c>
      <c r="AJ458" t="s">
        <v>10678</v>
      </c>
      <c r="AK458" t="s">
        <v>10679</v>
      </c>
      <c r="AL458">
        <v>47.0</v>
      </c>
      <c r="AN458">
        <v>2000</v>
      </c>
      <c r="AO458" t="s">
        <v>174</v>
      </c>
      <c r="AP458" t="s">
        <v>10680</v>
      </c>
      <c r="AQ458" t="s">
        <v>10678</v>
      </c>
      <c r="AR458" t="s">
        <v>2219</v>
      </c>
      <c r="AS458">
        <v>48</v>
      </c>
      <c r="AU458">
        <v>2004</v>
      </c>
      <c r="AV458" t="s">
        <v>170</v>
      </c>
      <c r="BC458" t="s">
        <v>174</v>
      </c>
      <c r="BD458" t="s">
        <v>10681</v>
      </c>
      <c r="BE458" t="s">
        <v>10682</v>
      </c>
      <c r="BF458" t="s">
        <v>10683</v>
      </c>
      <c r="BG458">
        <v>65</v>
      </c>
      <c r="BI458">
        <v>2010</v>
      </c>
      <c r="BJ458">
        <v>19</v>
      </c>
      <c r="BK458" t="s">
        <v>1562</v>
      </c>
      <c r="BL458">
        <v>53</v>
      </c>
      <c r="BM458" t="s">
        <v>5399</v>
      </c>
      <c r="BN458" t="s">
        <v>174</v>
      </c>
      <c r="BO458" t="s">
        <v>10684</v>
      </c>
      <c r="BP458" t="s">
        <v>10685</v>
      </c>
      <c r="BQ458" t="s">
        <v>1184</v>
      </c>
      <c r="BR458">
        <v>64</v>
      </c>
      <c r="BT458">
        <v>2015</v>
      </c>
      <c r="BU458">
        <v>31</v>
      </c>
      <c r="BV458" t="s">
        <v>528</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3130</v>
      </c>
      <c r="DK458">
        <v>0</v>
      </c>
      <c r="DL458" t="s">
        <v>170</v>
      </c>
      <c r="DN458" t="s">
        <v>170</v>
      </c>
      <c r="DP458" t="s">
        <v>10696</v>
      </c>
      <c r="DQ458" t="s">
        <v>202</v>
      </c>
      <c r="DR458" t="str">
        <f>HYPERLINK("https://nconnect.nicmar.ac.in/pdf/656_resume_1772001683.pdf/Y2FyZWVy","View Resume")</f>
        <v>0</v>
      </c>
      <c r="DS458" t="s">
        <v>984</v>
      </c>
      <c r="DT458" t="s">
        <v>10697</v>
      </c>
      <c r="DU458" t="s">
        <v>10698</v>
      </c>
      <c r="DV458" t="s">
        <v>818</v>
      </c>
      <c r="DW458" t="s">
        <v>246</v>
      </c>
      <c r="DX458" t="s">
        <v>1501</v>
      </c>
      <c r="DY458" t="s">
        <v>209</v>
      </c>
      <c r="DZ458" t="s">
        <v>984</v>
      </c>
    </row>
    <row r="459" spans="1:158">
      <c r="A459" t="s">
        <v>584</v>
      </c>
      <c r="B459" t="s">
        <v>211</v>
      </c>
      <c r="C459" t="s">
        <v>471</v>
      </c>
      <c r="D459" t="s">
        <v>585</v>
      </c>
      <c r="E459" t="s">
        <v>10699</v>
      </c>
      <c r="F459" t="s">
        <v>10700</v>
      </c>
      <c r="G459">
        <v>9096281953</v>
      </c>
      <c r="H459" t="s">
        <v>271</v>
      </c>
      <c r="I459" t="s">
        <v>10701</v>
      </c>
      <c r="J459" t="s">
        <v>957</v>
      </c>
      <c r="K459" t="s">
        <v>762</v>
      </c>
      <c r="L459" t="s">
        <v>10702</v>
      </c>
      <c r="M459" t="s">
        <v>10703</v>
      </c>
      <c r="N459" t="s">
        <v>170</v>
      </c>
      <c r="O459" t="s">
        <v>10704</v>
      </c>
      <c r="P459" t="s">
        <v>10705</v>
      </c>
      <c r="AI459" t="s">
        <v>10706</v>
      </c>
      <c r="AJ459" t="s">
        <v>962</v>
      </c>
      <c r="AK459" t="s">
        <v>1249</v>
      </c>
      <c r="AL459">
        <v>70</v>
      </c>
      <c r="AN459">
        <v>2000</v>
      </c>
      <c r="AO459" t="s">
        <v>174</v>
      </c>
      <c r="AP459" t="s">
        <v>10707</v>
      </c>
      <c r="AQ459" t="s">
        <v>962</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1518</v>
      </c>
      <c r="BP459" t="s">
        <v>10713</v>
      </c>
      <c r="BQ459" t="s">
        <v>969</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2623</v>
      </c>
      <c r="CS459">
        <v>1</v>
      </c>
      <c r="CV459" t="s">
        <v>170</v>
      </c>
      <c r="CW459" t="s">
        <v>10722</v>
      </c>
      <c r="CZ459" t="s">
        <v>170</v>
      </c>
      <c r="DB459" t="s">
        <v>10723</v>
      </c>
      <c r="DC459" t="s">
        <v>2366</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818</v>
      </c>
      <c r="DW459" t="s">
        <v>246</v>
      </c>
      <c r="DX459" t="s">
        <v>1543</v>
      </c>
      <c r="DY459" t="s">
        <v>10731</v>
      </c>
      <c r="DZ459" t="s">
        <v>259</v>
      </c>
    </row>
    <row r="460" spans="1:158">
      <c r="A460" t="s">
        <v>3910</v>
      </c>
      <c r="B460" t="s">
        <v>211</v>
      </c>
      <c r="C460" t="s">
        <v>471</v>
      </c>
      <c r="D460" t="s">
        <v>3911</v>
      </c>
      <c r="E460" t="s">
        <v>10699</v>
      </c>
      <c r="F460" t="s">
        <v>10700</v>
      </c>
      <c r="G460">
        <v>9096281953</v>
      </c>
      <c r="H460" t="s">
        <v>271</v>
      </c>
      <c r="I460" t="s">
        <v>10701</v>
      </c>
      <c r="J460" t="s">
        <v>957</v>
      </c>
      <c r="K460" t="s">
        <v>762</v>
      </c>
      <c r="L460" t="s">
        <v>10702</v>
      </c>
      <c r="M460" t="s">
        <v>10703</v>
      </c>
      <c r="N460" t="s">
        <v>170</v>
      </c>
      <c r="O460" t="s">
        <v>10704</v>
      </c>
      <c r="P460" t="s">
        <v>10705</v>
      </c>
      <c r="AI460" t="s">
        <v>10706</v>
      </c>
      <c r="AJ460" t="s">
        <v>962</v>
      </c>
      <c r="AK460" t="s">
        <v>1249</v>
      </c>
      <c r="AL460">
        <v>70</v>
      </c>
      <c r="AN460">
        <v>2000</v>
      </c>
      <c r="AO460" t="s">
        <v>174</v>
      </c>
      <c r="AP460" t="s">
        <v>10707</v>
      </c>
      <c r="AQ460" t="s">
        <v>962</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1518</v>
      </c>
      <c r="BP460" t="s">
        <v>10713</v>
      </c>
      <c r="BQ460" t="s">
        <v>969</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2623</v>
      </c>
      <c r="CS460">
        <v>1</v>
      </c>
      <c r="CV460" t="s">
        <v>170</v>
      </c>
      <c r="CW460" t="s">
        <v>10722</v>
      </c>
      <c r="CZ460" t="s">
        <v>170</v>
      </c>
      <c r="DB460" t="s">
        <v>10723</v>
      </c>
      <c r="DC460" t="s">
        <v>2366</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818</v>
      </c>
      <c r="DW460" t="s">
        <v>246</v>
      </c>
      <c r="DX460" t="s">
        <v>1543</v>
      </c>
      <c r="DY460" t="s">
        <v>10731</v>
      </c>
      <c r="DZ460" t="s">
        <v>259</v>
      </c>
    </row>
    <row r="461" spans="1:158">
      <c r="A461" t="s">
        <v>581</v>
      </c>
      <c r="B461" t="s">
        <v>211</v>
      </c>
      <c r="C461" t="s">
        <v>471</v>
      </c>
      <c r="D461" t="s">
        <v>582</v>
      </c>
      <c r="E461" t="s">
        <v>10699</v>
      </c>
      <c r="F461" t="s">
        <v>10700</v>
      </c>
      <c r="G461">
        <v>9096281953</v>
      </c>
      <c r="H461" t="s">
        <v>271</v>
      </c>
      <c r="I461" t="s">
        <v>10701</v>
      </c>
      <c r="J461" t="s">
        <v>957</v>
      </c>
      <c r="K461" t="s">
        <v>762</v>
      </c>
      <c r="L461" t="s">
        <v>10702</v>
      </c>
      <c r="M461" t="s">
        <v>10703</v>
      </c>
      <c r="N461" t="s">
        <v>170</v>
      </c>
      <c r="O461" t="s">
        <v>10704</v>
      </c>
      <c r="P461" t="s">
        <v>10705</v>
      </c>
      <c r="AI461" t="s">
        <v>10706</v>
      </c>
      <c r="AJ461" t="s">
        <v>962</v>
      </c>
      <c r="AK461" t="s">
        <v>1249</v>
      </c>
      <c r="AL461">
        <v>70</v>
      </c>
      <c r="AN461">
        <v>2000</v>
      </c>
      <c r="AO461" t="s">
        <v>174</v>
      </c>
      <c r="AP461" t="s">
        <v>10707</v>
      </c>
      <c r="AQ461" t="s">
        <v>962</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1518</v>
      </c>
      <c r="BP461" t="s">
        <v>10713</v>
      </c>
      <c r="BQ461" t="s">
        <v>969</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2623</v>
      </c>
      <c r="CS461">
        <v>1</v>
      </c>
      <c r="CV461" t="s">
        <v>170</v>
      </c>
      <c r="CW461" t="s">
        <v>10722</v>
      </c>
      <c r="CZ461" t="s">
        <v>170</v>
      </c>
      <c r="DB461" t="s">
        <v>10723</v>
      </c>
      <c r="DC461" t="s">
        <v>2366</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818</v>
      </c>
      <c r="DW461" t="s">
        <v>246</v>
      </c>
      <c r="DX461" t="s">
        <v>1543</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9040</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3800</v>
      </c>
      <c r="BL462">
        <v>24</v>
      </c>
      <c r="BN462" t="s">
        <v>174</v>
      </c>
      <c r="BO462" t="s">
        <v>10743</v>
      </c>
      <c r="BP462" t="s">
        <v>10745</v>
      </c>
      <c r="BQ462" t="s">
        <v>10746</v>
      </c>
      <c r="BR462">
        <v>63.4</v>
      </c>
      <c r="BT462">
        <v>2009</v>
      </c>
      <c r="BU462">
        <v>31</v>
      </c>
      <c r="BV462" t="s">
        <v>8114</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6763</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1811</v>
      </c>
      <c r="DW462" t="s">
        <v>246</v>
      </c>
      <c r="DX462" t="s">
        <v>247</v>
      </c>
      <c r="DY462" t="s">
        <v>209</v>
      </c>
      <c r="DZ462" t="s">
        <v>248</v>
      </c>
      <c r="EA462" t="s">
        <v>10759</v>
      </c>
      <c r="EB462" t="s">
        <v>10758</v>
      </c>
      <c r="EC462" t="s">
        <v>10760</v>
      </c>
      <c r="ED462" t="s">
        <v>246</v>
      </c>
      <c r="EE462" t="s">
        <v>1588</v>
      </c>
      <c r="EF462" t="s">
        <v>252</v>
      </c>
      <c r="EG462" t="s">
        <v>9400</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1908</v>
      </c>
      <c r="BE463" t="s">
        <v>10774</v>
      </c>
      <c r="BF463" t="s">
        <v>10775</v>
      </c>
      <c r="BG463">
        <v>63.62</v>
      </c>
      <c r="BI463">
        <v>2010</v>
      </c>
      <c r="BJ463">
        <v>19</v>
      </c>
      <c r="BK463" t="s">
        <v>10776</v>
      </c>
      <c r="BL463">
        <v>33</v>
      </c>
      <c r="BN463" t="s">
        <v>174</v>
      </c>
      <c r="BO463" t="s">
        <v>1908</v>
      </c>
      <c r="BP463" t="s">
        <v>10777</v>
      </c>
      <c r="BQ463" t="s">
        <v>10778</v>
      </c>
      <c r="BR463">
        <v>60.25</v>
      </c>
      <c r="BT463">
        <v>2012</v>
      </c>
      <c r="BU463">
        <v>31</v>
      </c>
      <c r="BV463" t="s">
        <v>10779</v>
      </c>
      <c r="BW463">
        <v>33</v>
      </c>
      <c r="BY463" t="s">
        <v>170</v>
      </c>
      <c r="CF463" t="s">
        <v>174</v>
      </c>
      <c r="CG463" t="s">
        <v>3731</v>
      </c>
      <c r="CH463" t="s">
        <v>10780</v>
      </c>
      <c r="CI463" t="s">
        <v>193</v>
      </c>
      <c r="CJ463">
        <v>2022</v>
      </c>
      <c r="CL463" t="s">
        <v>174</v>
      </c>
      <c r="CN463" t="s">
        <v>170</v>
      </c>
      <c r="CP463" t="s">
        <v>721</v>
      </c>
      <c r="CQ463" t="s">
        <v>174</v>
      </c>
      <c r="CR463" t="s">
        <v>2680</v>
      </c>
      <c r="CS463" t="s">
        <v>2680</v>
      </c>
      <c r="CT463">
        <v>3</v>
      </c>
      <c r="CU463" t="s">
        <v>10781</v>
      </c>
      <c r="CV463" t="s">
        <v>170</v>
      </c>
      <c r="CZ463" t="s">
        <v>170</v>
      </c>
      <c r="DB463" t="s">
        <v>10782</v>
      </c>
      <c r="DC463" t="s">
        <v>5347</v>
      </c>
      <c r="DD463" t="s">
        <v>174</v>
      </c>
      <c r="DE463" t="s">
        <v>10783</v>
      </c>
      <c r="DF463" t="s">
        <v>174</v>
      </c>
      <c r="DG463" t="s">
        <v>10784</v>
      </c>
      <c r="DH463" t="s">
        <v>2680</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818</v>
      </c>
      <c r="DW463" t="s">
        <v>246</v>
      </c>
      <c r="DX463" t="s">
        <v>579</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657</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1779</v>
      </c>
      <c r="BG464">
        <v>67</v>
      </c>
      <c r="BI464">
        <v>2015</v>
      </c>
      <c r="BJ464">
        <v>8</v>
      </c>
      <c r="BL464">
        <v>2</v>
      </c>
      <c r="BN464" t="s">
        <v>174</v>
      </c>
      <c r="BO464" t="s">
        <v>1794</v>
      </c>
      <c r="BP464" t="s">
        <v>1794</v>
      </c>
      <c r="BQ464" t="s">
        <v>5304</v>
      </c>
      <c r="BR464">
        <v>81</v>
      </c>
      <c r="BT464">
        <v>2020</v>
      </c>
      <c r="BU464">
        <v>31</v>
      </c>
      <c r="BV464" t="s">
        <v>10797</v>
      </c>
      <c r="BW464">
        <v>53</v>
      </c>
      <c r="BX464" t="s">
        <v>5304</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7580</v>
      </c>
      <c r="DT464" t="s">
        <v>10806</v>
      </c>
      <c r="DU464" t="s">
        <v>211</v>
      </c>
      <c r="DV464" t="s">
        <v>2728</v>
      </c>
      <c r="DW464" t="s">
        <v>246</v>
      </c>
      <c r="DX464" t="s">
        <v>422</v>
      </c>
      <c r="DY464" t="s">
        <v>209</v>
      </c>
      <c r="DZ464" t="s">
        <v>898</v>
      </c>
      <c r="EA464" t="s">
        <v>10807</v>
      </c>
      <c r="EB464" t="s">
        <v>10808</v>
      </c>
      <c r="EC464" t="s">
        <v>2728</v>
      </c>
      <c r="ED464" t="s">
        <v>207</v>
      </c>
      <c r="EE464" t="s">
        <v>1717</v>
      </c>
      <c r="EF464" t="s">
        <v>422</v>
      </c>
      <c r="EG464" t="s">
        <v>429</v>
      </c>
      <c r="EH464" t="s">
        <v>10809</v>
      </c>
      <c r="EI464" t="s">
        <v>10810</v>
      </c>
      <c r="EJ464" t="s">
        <v>10811</v>
      </c>
      <c r="EK464" t="s">
        <v>207</v>
      </c>
      <c r="EL464" t="s">
        <v>2319</v>
      </c>
      <c r="EM464" t="s">
        <v>1633</v>
      </c>
      <c r="EN464" t="s">
        <v>248</v>
      </c>
      <c r="EO464" t="s">
        <v>10812</v>
      </c>
      <c r="EP464" t="s">
        <v>6237</v>
      </c>
      <c r="EQ464" t="s">
        <v>2728</v>
      </c>
      <c r="ER464" t="s">
        <v>207</v>
      </c>
      <c r="ES464" t="s">
        <v>3202</v>
      </c>
      <c r="ET464" t="s">
        <v>1724</v>
      </c>
      <c r="EU464" t="s">
        <v>3195</v>
      </c>
    </row>
    <row r="465" spans="1:158">
      <c r="A465" t="s">
        <v>10813</v>
      </c>
      <c r="B465" t="s">
        <v>536</v>
      </c>
      <c r="C465" t="s">
        <v>212</v>
      </c>
      <c r="D465" t="s">
        <v>1471</v>
      </c>
      <c r="E465" t="s">
        <v>10814</v>
      </c>
      <c r="F465" t="s">
        <v>10815</v>
      </c>
      <c r="G465">
        <v>9922460820</v>
      </c>
      <c r="H465" t="s">
        <v>164</v>
      </c>
      <c r="I465" t="s">
        <v>10816</v>
      </c>
      <c r="J465" t="s">
        <v>166</v>
      </c>
      <c r="K465" t="s">
        <v>831</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8657</v>
      </c>
      <c r="BE465" t="s">
        <v>10822</v>
      </c>
      <c r="BF465" t="s">
        <v>485</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5567</v>
      </c>
      <c r="DY465" t="s">
        <v>209</v>
      </c>
      <c r="DZ465" t="s">
        <v>7623</v>
      </c>
      <c r="EA465" t="s">
        <v>10842</v>
      </c>
      <c r="EB465" t="s">
        <v>536</v>
      </c>
      <c r="EC465" t="s">
        <v>2839</v>
      </c>
      <c r="ED465" t="s">
        <v>246</v>
      </c>
      <c r="EE465" t="s">
        <v>427</v>
      </c>
      <c r="EF465" t="s">
        <v>5567</v>
      </c>
      <c r="EG465" t="s">
        <v>1026</v>
      </c>
      <c r="EH465" t="s">
        <v>10843</v>
      </c>
      <c r="EI465" t="s">
        <v>507</v>
      </c>
      <c r="EJ465" t="s">
        <v>1426</v>
      </c>
      <c r="EK465" t="s">
        <v>246</v>
      </c>
      <c r="EL465" t="s">
        <v>1098</v>
      </c>
      <c r="EM465" t="s">
        <v>427</v>
      </c>
      <c r="EN465" t="s">
        <v>4376</v>
      </c>
      <c r="EO465" t="s">
        <v>10844</v>
      </c>
      <c r="EP465" t="s">
        <v>211</v>
      </c>
      <c r="EQ465" t="s">
        <v>1426</v>
      </c>
      <c r="ER465" t="s">
        <v>246</v>
      </c>
      <c r="ES465" t="s">
        <v>10845</v>
      </c>
      <c r="ET465" t="s">
        <v>2206</v>
      </c>
      <c r="EU465" t="s">
        <v>534</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2383</v>
      </c>
      <c r="AK466" t="s">
        <v>10855</v>
      </c>
      <c r="AL466">
        <v>86.4</v>
      </c>
      <c r="AN466">
        <v>2016</v>
      </c>
      <c r="AO466" t="s">
        <v>174</v>
      </c>
      <c r="AP466" t="s">
        <v>10856</v>
      </c>
      <c r="AQ466" t="s">
        <v>2383</v>
      </c>
      <c r="AR466" t="s">
        <v>10857</v>
      </c>
      <c r="AS466">
        <v>65.8</v>
      </c>
      <c r="AU466">
        <v>2018</v>
      </c>
      <c r="AV466" t="s">
        <v>170</v>
      </c>
      <c r="BC466" t="s">
        <v>174</v>
      </c>
      <c r="BD466" t="s">
        <v>440</v>
      </c>
      <c r="BE466" t="s">
        <v>10856</v>
      </c>
      <c r="BF466" t="s">
        <v>10858</v>
      </c>
      <c r="BG466">
        <v>87.42</v>
      </c>
      <c r="BI466">
        <v>2021</v>
      </c>
      <c r="BJ466">
        <v>19</v>
      </c>
      <c r="BK466" t="s">
        <v>1562</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865</v>
      </c>
      <c r="DT466" t="s">
        <v>10871</v>
      </c>
      <c r="DU466" t="s">
        <v>211</v>
      </c>
      <c r="DV466" t="s">
        <v>6011</v>
      </c>
      <c r="DW466" t="s">
        <v>246</v>
      </c>
      <c r="DX466" t="s">
        <v>901</v>
      </c>
      <c r="DY466" t="s">
        <v>209</v>
      </c>
      <c r="DZ466" t="s">
        <v>265</v>
      </c>
      <c r="EA466" t="s">
        <v>10872</v>
      </c>
      <c r="EB466" t="s">
        <v>211</v>
      </c>
      <c r="EC466" t="s">
        <v>9229</v>
      </c>
      <c r="ED466" t="s">
        <v>246</v>
      </c>
      <c r="EE466" t="s">
        <v>994</v>
      </c>
      <c r="EF466" t="s">
        <v>901</v>
      </c>
      <c r="EG466" t="s">
        <v>429</v>
      </c>
    </row>
    <row r="467" spans="1:158">
      <c r="A467" t="s">
        <v>470</v>
      </c>
      <c r="B467" t="s">
        <v>211</v>
      </c>
      <c r="C467" t="s">
        <v>471</v>
      </c>
      <c r="D467" t="s">
        <v>472</v>
      </c>
      <c r="E467" t="s">
        <v>10873</v>
      </c>
      <c r="F467" t="s">
        <v>10874</v>
      </c>
      <c r="G467">
        <v>7588238909</v>
      </c>
      <c r="H467" t="s">
        <v>164</v>
      </c>
      <c r="I467" t="s">
        <v>10875</v>
      </c>
      <c r="J467" t="s">
        <v>166</v>
      </c>
      <c r="K467" t="s">
        <v>4194</v>
      </c>
      <c r="L467" t="s">
        <v>10876</v>
      </c>
      <c r="M467" t="s">
        <v>10877</v>
      </c>
      <c r="N467" t="s">
        <v>170</v>
      </c>
      <c r="AI467" t="s">
        <v>10878</v>
      </c>
      <c r="AJ467" t="s">
        <v>2383</v>
      </c>
      <c r="AK467" t="s">
        <v>438</v>
      </c>
      <c r="AL467">
        <v>83.8</v>
      </c>
      <c r="AN467">
        <v>2012</v>
      </c>
      <c r="AO467" t="s">
        <v>174</v>
      </c>
      <c r="AP467" t="s">
        <v>10879</v>
      </c>
      <c r="AQ467" t="s">
        <v>2383</v>
      </c>
      <c r="AR467" t="s">
        <v>438</v>
      </c>
      <c r="AS467">
        <v>67</v>
      </c>
      <c r="AU467">
        <v>2014</v>
      </c>
      <c r="AV467" t="s">
        <v>170</v>
      </c>
      <c r="BC467" t="s">
        <v>174</v>
      </c>
      <c r="BD467" t="s">
        <v>4955</v>
      </c>
      <c r="BE467" t="s">
        <v>10880</v>
      </c>
      <c r="BF467" t="s">
        <v>485</v>
      </c>
      <c r="BG467">
        <v>72.6</v>
      </c>
      <c r="BI467">
        <v>2018</v>
      </c>
      <c r="BJ467">
        <v>2</v>
      </c>
      <c r="BL467">
        <v>9</v>
      </c>
      <c r="BN467" t="s">
        <v>174</v>
      </c>
      <c r="BO467" t="s">
        <v>1521</v>
      </c>
      <c r="BP467" t="s">
        <v>5699</v>
      </c>
      <c r="BQ467" t="s">
        <v>2101</v>
      </c>
      <c r="BR467">
        <v>86</v>
      </c>
      <c r="BS467">
        <v>8.6</v>
      </c>
      <c r="BT467">
        <v>2020</v>
      </c>
      <c r="BU467">
        <v>12</v>
      </c>
      <c r="BW467">
        <v>15</v>
      </c>
      <c r="BY467" t="s">
        <v>174</v>
      </c>
      <c r="BZ467" t="s">
        <v>10881</v>
      </c>
      <c r="CA467" t="s">
        <v>10882</v>
      </c>
      <c r="CB467" t="s">
        <v>10883</v>
      </c>
      <c r="CC467">
        <v>80</v>
      </c>
      <c r="CE467">
        <v>2022</v>
      </c>
      <c r="CF467" t="s">
        <v>174</v>
      </c>
      <c r="CG467" t="s">
        <v>3979</v>
      </c>
      <c r="CH467" t="s">
        <v>8696</v>
      </c>
      <c r="CI467" t="s">
        <v>193</v>
      </c>
      <c r="CJ467">
        <v>2024</v>
      </c>
      <c r="CL467" t="s">
        <v>170</v>
      </c>
      <c r="CN467" t="s">
        <v>174</v>
      </c>
      <c r="CO467" t="s">
        <v>10884</v>
      </c>
      <c r="CP467" t="s">
        <v>10885</v>
      </c>
      <c r="CQ467" t="s">
        <v>174</v>
      </c>
      <c r="CR467">
        <v>7</v>
      </c>
      <c r="CS467">
        <v>1</v>
      </c>
      <c r="CT467">
        <v>1</v>
      </c>
      <c r="CU467" t="s">
        <v>10886</v>
      </c>
      <c r="CV467" t="s">
        <v>170</v>
      </c>
      <c r="CZ467" t="s">
        <v>170</v>
      </c>
      <c r="DC467" t="s">
        <v>2123</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4014</v>
      </c>
      <c r="DT467" t="s">
        <v>551</v>
      </c>
      <c r="DU467" t="s">
        <v>211</v>
      </c>
      <c r="DV467" t="s">
        <v>10892</v>
      </c>
      <c r="DW467" t="s">
        <v>246</v>
      </c>
      <c r="DX467" t="s">
        <v>994</v>
      </c>
      <c r="DY467" t="s">
        <v>209</v>
      </c>
      <c r="DZ467" t="s">
        <v>1026</v>
      </c>
      <c r="EA467" t="s">
        <v>10893</v>
      </c>
      <c r="EB467" t="s">
        <v>211</v>
      </c>
      <c r="EC467" t="s">
        <v>5017</v>
      </c>
      <c r="ED467" t="s">
        <v>246</v>
      </c>
      <c r="EE467" t="s">
        <v>905</v>
      </c>
      <c r="EF467" t="s">
        <v>994</v>
      </c>
      <c r="EG467" t="s">
        <v>2053</v>
      </c>
      <c r="EH467" t="s">
        <v>10894</v>
      </c>
      <c r="EI467" t="s">
        <v>8247</v>
      </c>
      <c r="EJ467" t="s">
        <v>333</v>
      </c>
      <c r="EK467" t="s">
        <v>207</v>
      </c>
      <c r="EL467" t="s">
        <v>2319</v>
      </c>
      <c r="EM467" t="s">
        <v>1462</v>
      </c>
      <c r="EN467" t="s">
        <v>949</v>
      </c>
    </row>
    <row r="468" spans="1:158">
      <c r="A468" t="s">
        <v>210</v>
      </c>
      <c r="B468" t="s">
        <v>211</v>
      </c>
      <c r="C468" t="s">
        <v>212</v>
      </c>
      <c r="D468" t="s">
        <v>213</v>
      </c>
      <c r="E468" t="s">
        <v>10895</v>
      </c>
      <c r="F468" t="s">
        <v>10896</v>
      </c>
      <c r="G468">
        <v>9423284282</v>
      </c>
      <c r="H468" t="s">
        <v>164</v>
      </c>
      <c r="I468" t="s">
        <v>10897</v>
      </c>
      <c r="J468" t="s">
        <v>166</v>
      </c>
      <c r="K468" t="s">
        <v>4194</v>
      </c>
      <c r="L468" t="s">
        <v>10898</v>
      </c>
      <c r="M468" t="s">
        <v>10899</v>
      </c>
      <c r="N468" t="s">
        <v>170</v>
      </c>
      <c r="AI468" t="s">
        <v>10900</v>
      </c>
      <c r="AJ468" t="s">
        <v>10901</v>
      </c>
      <c r="AK468" t="s">
        <v>3879</v>
      </c>
      <c r="AL468">
        <v>94.91</v>
      </c>
      <c r="AN468">
        <v>2010</v>
      </c>
      <c r="AO468" t="s">
        <v>170</v>
      </c>
      <c r="AV468" t="s">
        <v>174</v>
      </c>
      <c r="AW468" t="s">
        <v>485</v>
      </c>
      <c r="AX468" t="s">
        <v>10902</v>
      </c>
      <c r="AY468" t="s">
        <v>485</v>
      </c>
      <c r="AZ468">
        <v>90.56</v>
      </c>
      <c r="BB468">
        <v>2013</v>
      </c>
      <c r="BC468" t="s">
        <v>174</v>
      </c>
      <c r="BD468" t="s">
        <v>440</v>
      </c>
      <c r="BE468" t="s">
        <v>10903</v>
      </c>
      <c r="BF468" t="s">
        <v>485</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3883</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1979</v>
      </c>
      <c r="DT468" t="s">
        <v>10913</v>
      </c>
      <c r="DU468" t="s">
        <v>10910</v>
      </c>
      <c r="DV468" t="s">
        <v>818</v>
      </c>
      <c r="DW468" t="s">
        <v>207</v>
      </c>
      <c r="DX468" t="s">
        <v>2522</v>
      </c>
      <c r="DY468" t="s">
        <v>209</v>
      </c>
      <c r="DZ468" t="s">
        <v>1979</v>
      </c>
    </row>
    <row r="469" spans="1:158">
      <c r="A469" t="s">
        <v>5303</v>
      </c>
      <c r="B469" t="s">
        <v>507</v>
      </c>
      <c r="C469" t="s">
        <v>160</v>
      </c>
      <c r="D469" t="s">
        <v>5304</v>
      </c>
      <c r="E469" t="s">
        <v>10914</v>
      </c>
      <c r="F469" t="s">
        <v>10915</v>
      </c>
      <c r="G469">
        <v>8788009364</v>
      </c>
      <c r="H469" t="s">
        <v>271</v>
      </c>
      <c r="I469" t="s">
        <v>10916</v>
      </c>
      <c r="J469" t="s">
        <v>166</v>
      </c>
      <c r="K469" t="s">
        <v>2823</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10938</v>
      </c>
      <c r="DT469" t="s">
        <v>6862</v>
      </c>
      <c r="DU469" t="s">
        <v>507</v>
      </c>
      <c r="DV469" t="s">
        <v>4680</v>
      </c>
      <c r="DW469" t="s">
        <v>246</v>
      </c>
      <c r="DX469" t="s">
        <v>825</v>
      </c>
      <c r="DY469" t="s">
        <v>209</v>
      </c>
      <c r="DZ469" t="s">
        <v>697</v>
      </c>
      <c r="EA469" t="s">
        <v>10939</v>
      </c>
      <c r="EB469" t="s">
        <v>507</v>
      </c>
      <c r="EC469" t="s">
        <v>2128</v>
      </c>
      <c r="ED469" t="s">
        <v>246</v>
      </c>
      <c r="EE469" t="s">
        <v>2522</v>
      </c>
      <c r="EF469" t="s">
        <v>825</v>
      </c>
      <c r="EG469" t="s">
        <v>6080</v>
      </c>
      <c r="EH469" t="s">
        <v>10939</v>
      </c>
      <c r="EI469" t="s">
        <v>211</v>
      </c>
      <c r="EJ469" t="s">
        <v>2128</v>
      </c>
      <c r="EK469" t="s">
        <v>246</v>
      </c>
      <c r="EL469" t="s">
        <v>2134</v>
      </c>
      <c r="EM469" t="s">
        <v>427</v>
      </c>
      <c r="EN469" t="s">
        <v>4128</v>
      </c>
      <c r="EO469" t="s">
        <v>10940</v>
      </c>
      <c r="EP469" t="s">
        <v>351</v>
      </c>
      <c r="EQ469" t="s">
        <v>2128</v>
      </c>
      <c r="ER469" t="s">
        <v>207</v>
      </c>
      <c r="ES469" t="s">
        <v>4977</v>
      </c>
      <c r="ET469" t="s">
        <v>3257</v>
      </c>
      <c r="EU469" t="s">
        <v>697</v>
      </c>
      <c r="EV469" t="s">
        <v>10941</v>
      </c>
      <c r="EW469" t="s">
        <v>1806</v>
      </c>
      <c r="EX469" t="s">
        <v>2128</v>
      </c>
      <c r="EY469" t="s">
        <v>207</v>
      </c>
      <c r="EZ469" t="s">
        <v>1098</v>
      </c>
      <c r="FA469" t="s">
        <v>264</v>
      </c>
      <c r="FB469" t="s">
        <v>574</v>
      </c>
    </row>
    <row r="470" spans="1:158">
      <c r="A470" t="s">
        <v>210</v>
      </c>
      <c r="B470" t="s">
        <v>211</v>
      </c>
      <c r="C470" t="s">
        <v>212</v>
      </c>
      <c r="D470" t="s">
        <v>213</v>
      </c>
      <c r="E470" t="s">
        <v>10942</v>
      </c>
      <c r="F470" t="s">
        <v>10943</v>
      </c>
      <c r="G470">
        <v>8910464268</v>
      </c>
      <c r="H470" t="s">
        <v>164</v>
      </c>
      <c r="I470" t="s">
        <v>10944</v>
      </c>
      <c r="J470" t="s">
        <v>166</v>
      </c>
      <c r="K470" t="s">
        <v>388</v>
      </c>
      <c r="L470" t="s">
        <v>10945</v>
      </c>
      <c r="M470" t="s">
        <v>10946</v>
      </c>
      <c r="N470" t="s">
        <v>170</v>
      </c>
      <c r="AI470" t="s">
        <v>10947</v>
      </c>
      <c r="AJ470" t="s">
        <v>10948</v>
      </c>
      <c r="AK470" t="s">
        <v>10949</v>
      </c>
      <c r="AL470">
        <v>88.5</v>
      </c>
      <c r="AN470">
        <v>2006</v>
      </c>
      <c r="AO470" t="s">
        <v>174</v>
      </c>
      <c r="AP470" t="s">
        <v>10947</v>
      </c>
      <c r="AQ470" t="s">
        <v>10950</v>
      </c>
      <c r="AR470" t="s">
        <v>10951</v>
      </c>
      <c r="AS470">
        <v>77.4</v>
      </c>
      <c r="AU470">
        <v>2008</v>
      </c>
      <c r="AV470" t="s">
        <v>170</v>
      </c>
      <c r="BC470" t="s">
        <v>174</v>
      </c>
      <c r="BD470" t="s">
        <v>10952</v>
      </c>
      <c r="BE470" t="s">
        <v>10953</v>
      </c>
      <c r="BF470" t="s">
        <v>10954</v>
      </c>
      <c r="BG470">
        <v>68.8</v>
      </c>
      <c r="BH470">
        <v>7.63</v>
      </c>
      <c r="BI470">
        <v>2012</v>
      </c>
      <c r="BJ470">
        <v>1</v>
      </c>
      <c r="BL470">
        <v>9</v>
      </c>
      <c r="BN470" t="s">
        <v>174</v>
      </c>
      <c r="BO470" t="s">
        <v>420</v>
      </c>
      <c r="BP470" t="s">
        <v>10955</v>
      </c>
      <c r="BQ470" t="s">
        <v>10956</v>
      </c>
      <c r="BR470">
        <v>89</v>
      </c>
      <c r="BS470">
        <v>8.99</v>
      </c>
      <c r="BT470">
        <v>2019</v>
      </c>
      <c r="BU470">
        <v>14</v>
      </c>
      <c r="BW470">
        <v>47</v>
      </c>
      <c r="BY470" t="s">
        <v>170</v>
      </c>
      <c r="CF470" t="s">
        <v>174</v>
      </c>
      <c r="CG470" t="s">
        <v>10957</v>
      </c>
      <c r="CH470" t="s">
        <v>8043</v>
      </c>
      <c r="CI470" t="s">
        <v>193</v>
      </c>
      <c r="CJ470">
        <v>2025</v>
      </c>
      <c r="CL470" t="s">
        <v>170</v>
      </c>
      <c r="CN470" t="s">
        <v>174</v>
      </c>
      <c r="CO470" t="s">
        <v>10958</v>
      </c>
      <c r="CP470" t="s">
        <v>10959</v>
      </c>
      <c r="CQ470" t="s">
        <v>174</v>
      </c>
      <c r="CR470" t="s">
        <v>10960</v>
      </c>
      <c r="CS470" t="s">
        <v>676</v>
      </c>
      <c r="CT470" t="s">
        <v>678</v>
      </c>
      <c r="CU470" t="s">
        <v>10961</v>
      </c>
      <c r="CV470" t="s">
        <v>170</v>
      </c>
      <c r="CZ470" t="s">
        <v>170</v>
      </c>
      <c r="DB470" t="s">
        <v>2680</v>
      </c>
      <c r="DC470" t="s">
        <v>10962</v>
      </c>
      <c r="DD470" t="s">
        <v>170</v>
      </c>
      <c r="DF470" t="s">
        <v>170</v>
      </c>
      <c r="DL470" t="s">
        <v>174</v>
      </c>
      <c r="DM470" t="s">
        <v>10963</v>
      </c>
      <c r="DN470" t="s">
        <v>170</v>
      </c>
      <c r="DP470" t="s">
        <v>10964</v>
      </c>
      <c r="DQ470" t="s">
        <v>202</v>
      </c>
      <c r="DR470" t="str">
        <f>HYPERLINK("https://nconnect.nicmar.ac.in/pdf/487_resume_1772009160.pdf/Y2FyZWVy","View Resume")</f>
        <v>0</v>
      </c>
      <c r="DS470" t="s">
        <v>3830</v>
      </c>
      <c r="DT470" t="s">
        <v>10965</v>
      </c>
      <c r="DU470" t="s">
        <v>10966</v>
      </c>
      <c r="DV470" t="s">
        <v>5451</v>
      </c>
      <c r="DW470" t="s">
        <v>246</v>
      </c>
      <c r="DX470" t="s">
        <v>2433</v>
      </c>
      <c r="DY470" t="s">
        <v>209</v>
      </c>
      <c r="DZ470" t="s">
        <v>429</v>
      </c>
      <c r="EA470" t="s">
        <v>10967</v>
      </c>
      <c r="EB470" t="s">
        <v>10968</v>
      </c>
      <c r="EC470" t="s">
        <v>10969</v>
      </c>
      <c r="ED470" t="s">
        <v>207</v>
      </c>
      <c r="EE470" t="s">
        <v>264</v>
      </c>
      <c r="EF470" t="s">
        <v>428</v>
      </c>
      <c r="EG470" t="s">
        <v>1215</v>
      </c>
    </row>
    <row r="471" spans="1:158">
      <c r="A471" t="s">
        <v>295</v>
      </c>
      <c r="B471" t="s">
        <v>211</v>
      </c>
      <c r="C471" t="s">
        <v>267</v>
      </c>
      <c r="D471" t="s">
        <v>296</v>
      </c>
      <c r="E471" t="s">
        <v>10970</v>
      </c>
      <c r="F471" t="s">
        <v>10971</v>
      </c>
      <c r="G471">
        <v>7387360861</v>
      </c>
      <c r="H471" t="s">
        <v>271</v>
      </c>
      <c r="I471" t="s">
        <v>10972</v>
      </c>
      <c r="J471" t="s">
        <v>166</v>
      </c>
      <c r="K471" t="s">
        <v>831</v>
      </c>
      <c r="L471" t="s">
        <v>10973</v>
      </c>
      <c r="M471" t="s">
        <v>10974</v>
      </c>
      <c r="N471" t="s">
        <v>170</v>
      </c>
      <c r="AI471" t="s">
        <v>10975</v>
      </c>
      <c r="AJ471" t="s">
        <v>5017</v>
      </c>
      <c r="AK471" t="s">
        <v>10976</v>
      </c>
      <c r="AL471">
        <v>67.6</v>
      </c>
      <c r="AN471">
        <v>2000</v>
      </c>
      <c r="AO471" t="s">
        <v>174</v>
      </c>
      <c r="AP471" t="s">
        <v>10977</v>
      </c>
      <c r="AQ471" t="s">
        <v>5017</v>
      </c>
      <c r="AR471" t="s">
        <v>2219</v>
      </c>
      <c r="AS471">
        <v>60</v>
      </c>
      <c r="AU471">
        <v>2002</v>
      </c>
      <c r="AV471" t="s">
        <v>170</v>
      </c>
      <c r="BC471" t="s">
        <v>174</v>
      </c>
      <c r="BD471" t="s">
        <v>4955</v>
      </c>
      <c r="BE471" t="s">
        <v>10978</v>
      </c>
      <c r="BF471" t="s">
        <v>10979</v>
      </c>
      <c r="BG471">
        <v>68.1</v>
      </c>
      <c r="BI471">
        <v>2005</v>
      </c>
      <c r="BJ471">
        <v>19</v>
      </c>
      <c r="BL471">
        <v>53</v>
      </c>
      <c r="BM471" t="s">
        <v>10979</v>
      </c>
      <c r="BN471" t="s">
        <v>174</v>
      </c>
      <c r="BO471" t="s">
        <v>10980</v>
      </c>
      <c r="BP471" t="s">
        <v>10981</v>
      </c>
      <c r="BQ471" t="s">
        <v>370</v>
      </c>
      <c r="BR471">
        <v>63.8</v>
      </c>
      <c r="BT471">
        <v>2007</v>
      </c>
      <c r="BU471">
        <v>31</v>
      </c>
      <c r="BW471">
        <v>53</v>
      </c>
      <c r="BX471" t="s">
        <v>370</v>
      </c>
      <c r="BY471" t="s">
        <v>174</v>
      </c>
      <c r="BZ471" t="s">
        <v>1908</v>
      </c>
      <c r="CA471" t="s">
        <v>10982</v>
      </c>
      <c r="CB471" t="s">
        <v>296</v>
      </c>
      <c r="CC471">
        <v>75</v>
      </c>
      <c r="CE471">
        <v>2012</v>
      </c>
      <c r="CF471" t="s">
        <v>174</v>
      </c>
      <c r="CG471" t="s">
        <v>10983</v>
      </c>
      <c r="CH471" t="s">
        <v>10984</v>
      </c>
      <c r="CI471" t="s">
        <v>193</v>
      </c>
      <c r="CJ471">
        <v>2023</v>
      </c>
      <c r="CL471" t="s">
        <v>174</v>
      </c>
      <c r="CM471" t="s">
        <v>10985</v>
      </c>
      <c r="CN471" t="s">
        <v>174</v>
      </c>
      <c r="CO471" t="s">
        <v>10986</v>
      </c>
      <c r="CP471" t="s">
        <v>4935</v>
      </c>
      <c r="CQ471" t="s">
        <v>174</v>
      </c>
      <c r="CR471">
        <v>0</v>
      </c>
      <c r="CS471">
        <v>1</v>
      </c>
      <c r="CT471">
        <v>37</v>
      </c>
      <c r="CU471" t="s">
        <v>10987</v>
      </c>
      <c r="CV471" t="s">
        <v>174</v>
      </c>
      <c r="CW471" t="s">
        <v>10988</v>
      </c>
      <c r="CX471" t="s">
        <v>193</v>
      </c>
      <c r="CY471">
        <v>2021</v>
      </c>
      <c r="CZ471" t="s">
        <v>170</v>
      </c>
      <c r="DB471" t="s">
        <v>10989</v>
      </c>
      <c r="DC471" t="s">
        <v>10990</v>
      </c>
      <c r="DD471" t="s">
        <v>174</v>
      </c>
      <c r="DE471" t="s">
        <v>10991</v>
      </c>
      <c r="DF471" t="s">
        <v>174</v>
      </c>
      <c r="DG471">
        <v>5</v>
      </c>
      <c r="DH471">
        <v>1</v>
      </c>
      <c r="DI471">
        <v>0</v>
      </c>
      <c r="DJ471" t="s">
        <v>3130</v>
      </c>
      <c r="DK471">
        <v>9</v>
      </c>
      <c r="DL471" t="s">
        <v>174</v>
      </c>
      <c r="DM471" t="s">
        <v>10992</v>
      </c>
      <c r="DN471" t="s">
        <v>170</v>
      </c>
      <c r="DP471" t="s">
        <v>10993</v>
      </c>
      <c r="DQ471" t="s">
        <v>202</v>
      </c>
      <c r="DR471" t="str">
        <f>HYPERLINK("https://nconnect.nicmar.ac.in/pdf/653_resume_1772009292.pdf/Y2FyZWVy","View Resume")</f>
        <v>0</v>
      </c>
      <c r="DS471" t="s">
        <v>10236</v>
      </c>
      <c r="DT471" t="s">
        <v>10994</v>
      </c>
      <c r="DU471" t="s">
        <v>507</v>
      </c>
      <c r="DV471" t="s">
        <v>818</v>
      </c>
      <c r="DW471" t="s">
        <v>246</v>
      </c>
      <c r="DX471" t="s">
        <v>3389</v>
      </c>
      <c r="DY471" t="s">
        <v>209</v>
      </c>
      <c r="DZ471" t="s">
        <v>1387</v>
      </c>
      <c r="EA471" t="s">
        <v>10995</v>
      </c>
      <c r="EB471" t="s">
        <v>507</v>
      </c>
      <c r="EC471" t="s">
        <v>818</v>
      </c>
      <c r="ED471" t="s">
        <v>246</v>
      </c>
      <c r="EE471" t="s">
        <v>757</v>
      </c>
      <c r="EF471" t="s">
        <v>4270</v>
      </c>
      <c r="EG471" t="s">
        <v>865</v>
      </c>
      <c r="EH471" t="s">
        <v>10996</v>
      </c>
      <c r="EI471" t="s">
        <v>1282</v>
      </c>
      <c r="EJ471" t="s">
        <v>818</v>
      </c>
      <c r="EK471" t="s">
        <v>246</v>
      </c>
      <c r="EL471" t="s">
        <v>1346</v>
      </c>
      <c r="EM471" t="s">
        <v>757</v>
      </c>
      <c r="EN471" t="s">
        <v>3110</v>
      </c>
      <c r="EO471" t="s">
        <v>10997</v>
      </c>
      <c r="EP471" t="s">
        <v>211</v>
      </c>
      <c r="EQ471" t="s">
        <v>818</v>
      </c>
      <c r="ER471" t="s">
        <v>246</v>
      </c>
      <c r="ES471" t="s">
        <v>3257</v>
      </c>
      <c r="ET471" t="s">
        <v>1346</v>
      </c>
      <c r="EU471" t="s">
        <v>242</v>
      </c>
    </row>
    <row r="472" spans="1:158">
      <c r="A472" t="s">
        <v>3914</v>
      </c>
      <c r="B472" t="s">
        <v>536</v>
      </c>
      <c r="C472" t="s">
        <v>1137</v>
      </c>
      <c r="D472" t="s">
        <v>3915</v>
      </c>
      <c r="E472" t="s">
        <v>10998</v>
      </c>
      <c r="F472" t="s">
        <v>10999</v>
      </c>
      <c r="G472">
        <v>9967011229</v>
      </c>
      <c r="H472" t="s">
        <v>271</v>
      </c>
      <c r="I472" t="s">
        <v>11000</v>
      </c>
      <c r="J472" t="s">
        <v>166</v>
      </c>
      <c r="K472" t="s">
        <v>7379</v>
      </c>
      <c r="L472" t="s">
        <v>11001</v>
      </c>
      <c r="M472" t="s">
        <v>11002</v>
      </c>
      <c r="N472" t="s">
        <v>170</v>
      </c>
      <c r="AI472" t="s">
        <v>11003</v>
      </c>
      <c r="AJ472" t="s">
        <v>2383</v>
      </c>
      <c r="AK472" t="s">
        <v>438</v>
      </c>
      <c r="AL472">
        <v>88.14</v>
      </c>
      <c r="AN472">
        <v>1994</v>
      </c>
      <c r="AO472" t="s">
        <v>174</v>
      </c>
      <c r="AP472" t="s">
        <v>11004</v>
      </c>
      <c r="AQ472" t="s">
        <v>2383</v>
      </c>
      <c r="AR472" t="s">
        <v>438</v>
      </c>
      <c r="AS472">
        <v>78</v>
      </c>
      <c r="AU472">
        <v>1996</v>
      </c>
      <c r="AV472" t="s">
        <v>170</v>
      </c>
      <c r="BC472" t="s">
        <v>170</v>
      </c>
      <c r="BD472" t="s">
        <v>11005</v>
      </c>
      <c r="BE472" t="s">
        <v>11006</v>
      </c>
      <c r="BF472" t="s">
        <v>1779</v>
      </c>
      <c r="BG472">
        <v>63.23</v>
      </c>
      <c r="BI472">
        <v>2001</v>
      </c>
      <c r="BJ472">
        <v>8</v>
      </c>
      <c r="BL472">
        <v>2</v>
      </c>
      <c r="BN472" t="s">
        <v>174</v>
      </c>
      <c r="BO472" t="s">
        <v>11007</v>
      </c>
      <c r="BP472" t="s">
        <v>11007</v>
      </c>
      <c r="BQ472" t="s">
        <v>712</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2976</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2757</v>
      </c>
      <c r="DZ472" t="s">
        <v>419</v>
      </c>
      <c r="EA472" t="s">
        <v>11015</v>
      </c>
      <c r="EB472" t="s">
        <v>11016</v>
      </c>
      <c r="EC472" t="s">
        <v>333</v>
      </c>
      <c r="ED472" t="s">
        <v>207</v>
      </c>
      <c r="EE472" t="s">
        <v>4350</v>
      </c>
      <c r="EF472" t="s">
        <v>1321</v>
      </c>
      <c r="EG472" t="s">
        <v>2526</v>
      </c>
      <c r="EH472" t="s">
        <v>11017</v>
      </c>
      <c r="EI472" t="s">
        <v>11018</v>
      </c>
      <c r="EJ472" t="s">
        <v>333</v>
      </c>
      <c r="EK472" t="s">
        <v>207</v>
      </c>
      <c r="EL472" t="s">
        <v>6054</v>
      </c>
      <c r="EM472" t="s">
        <v>1135</v>
      </c>
      <c r="EN472" t="s">
        <v>6990</v>
      </c>
      <c r="EO472" t="s">
        <v>11019</v>
      </c>
      <c r="EP472" t="s">
        <v>11020</v>
      </c>
      <c r="EQ472" t="s">
        <v>11021</v>
      </c>
      <c r="ER472" t="s">
        <v>207</v>
      </c>
      <c r="ES472" t="s">
        <v>11022</v>
      </c>
      <c r="ET472" t="s">
        <v>342</v>
      </c>
      <c r="EU472" t="s">
        <v>697</v>
      </c>
    </row>
    <row r="473" spans="1:158">
      <c r="A473" t="s">
        <v>1778</v>
      </c>
      <c r="B473" t="s">
        <v>159</v>
      </c>
      <c r="C473" t="s">
        <v>160</v>
      </c>
      <c r="D473" t="s">
        <v>1779</v>
      </c>
      <c r="E473" t="s">
        <v>10998</v>
      </c>
      <c r="F473" t="s">
        <v>10999</v>
      </c>
      <c r="G473">
        <v>9967011229</v>
      </c>
      <c r="H473" t="s">
        <v>271</v>
      </c>
      <c r="I473" t="s">
        <v>11000</v>
      </c>
      <c r="J473" t="s">
        <v>166</v>
      </c>
      <c r="K473" t="s">
        <v>7379</v>
      </c>
      <c r="L473" t="s">
        <v>11001</v>
      </c>
      <c r="M473" t="s">
        <v>11002</v>
      </c>
      <c r="N473" t="s">
        <v>170</v>
      </c>
      <c r="AI473" t="s">
        <v>11003</v>
      </c>
      <c r="AJ473" t="s">
        <v>2383</v>
      </c>
      <c r="AK473" t="s">
        <v>438</v>
      </c>
      <c r="AL473">
        <v>88.14</v>
      </c>
      <c r="AN473">
        <v>1994</v>
      </c>
      <c r="AO473" t="s">
        <v>174</v>
      </c>
      <c r="AP473" t="s">
        <v>11004</v>
      </c>
      <c r="AQ473" t="s">
        <v>2383</v>
      </c>
      <c r="AR473" t="s">
        <v>438</v>
      </c>
      <c r="AS473">
        <v>78</v>
      </c>
      <c r="AU473">
        <v>1996</v>
      </c>
      <c r="AV473" t="s">
        <v>170</v>
      </c>
      <c r="BC473" t="s">
        <v>170</v>
      </c>
      <c r="BD473" t="s">
        <v>11005</v>
      </c>
      <c r="BE473" t="s">
        <v>11006</v>
      </c>
      <c r="BF473" t="s">
        <v>1779</v>
      </c>
      <c r="BG473">
        <v>63.23</v>
      </c>
      <c r="BI473">
        <v>2001</v>
      </c>
      <c r="BJ473">
        <v>8</v>
      </c>
      <c r="BL473">
        <v>2</v>
      </c>
      <c r="BN473" t="s">
        <v>174</v>
      </c>
      <c r="BO473" t="s">
        <v>11007</v>
      </c>
      <c r="BP473" t="s">
        <v>11007</v>
      </c>
      <c r="BQ473" t="s">
        <v>712</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2976</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2757</v>
      </c>
      <c r="DZ473" t="s">
        <v>419</v>
      </c>
      <c r="EA473" t="s">
        <v>11015</v>
      </c>
      <c r="EB473" t="s">
        <v>11016</v>
      </c>
      <c r="EC473" t="s">
        <v>333</v>
      </c>
      <c r="ED473" t="s">
        <v>207</v>
      </c>
      <c r="EE473" t="s">
        <v>4350</v>
      </c>
      <c r="EF473" t="s">
        <v>1321</v>
      </c>
      <c r="EG473" t="s">
        <v>2526</v>
      </c>
      <c r="EH473" t="s">
        <v>11017</v>
      </c>
      <c r="EI473" t="s">
        <v>11018</v>
      </c>
      <c r="EJ473" t="s">
        <v>333</v>
      </c>
      <c r="EK473" t="s">
        <v>207</v>
      </c>
      <c r="EL473" t="s">
        <v>6054</v>
      </c>
      <c r="EM473" t="s">
        <v>1135</v>
      </c>
      <c r="EN473" t="s">
        <v>6990</v>
      </c>
      <c r="EO473" t="s">
        <v>11019</v>
      </c>
      <c r="EP473" t="s">
        <v>11020</v>
      </c>
      <c r="EQ473" t="s">
        <v>11021</v>
      </c>
      <c r="ER473" t="s">
        <v>207</v>
      </c>
      <c r="ES473" t="s">
        <v>11022</v>
      </c>
      <c r="ET473" t="s">
        <v>342</v>
      </c>
      <c r="EU473" t="s">
        <v>697</v>
      </c>
    </row>
    <row r="474" spans="1:158">
      <c r="A474" t="s">
        <v>158</v>
      </c>
      <c r="B474" t="s">
        <v>159</v>
      </c>
      <c r="C474" t="s">
        <v>160</v>
      </c>
      <c r="D474" t="s">
        <v>161</v>
      </c>
      <c r="E474" t="s">
        <v>10998</v>
      </c>
      <c r="F474" t="s">
        <v>10999</v>
      </c>
      <c r="G474">
        <v>9967011229</v>
      </c>
      <c r="H474" t="s">
        <v>271</v>
      </c>
      <c r="I474" t="s">
        <v>11000</v>
      </c>
      <c r="J474" t="s">
        <v>166</v>
      </c>
      <c r="K474" t="s">
        <v>7379</v>
      </c>
      <c r="L474" t="s">
        <v>11001</v>
      </c>
      <c r="M474" t="s">
        <v>11002</v>
      </c>
      <c r="N474" t="s">
        <v>170</v>
      </c>
      <c r="AI474" t="s">
        <v>11003</v>
      </c>
      <c r="AJ474" t="s">
        <v>2383</v>
      </c>
      <c r="AK474" t="s">
        <v>438</v>
      </c>
      <c r="AL474">
        <v>88.14</v>
      </c>
      <c r="AN474">
        <v>1994</v>
      </c>
      <c r="AO474" t="s">
        <v>174</v>
      </c>
      <c r="AP474" t="s">
        <v>11004</v>
      </c>
      <c r="AQ474" t="s">
        <v>2383</v>
      </c>
      <c r="AR474" t="s">
        <v>438</v>
      </c>
      <c r="AS474">
        <v>78</v>
      </c>
      <c r="AU474">
        <v>1996</v>
      </c>
      <c r="AV474" t="s">
        <v>170</v>
      </c>
      <c r="BC474" t="s">
        <v>170</v>
      </c>
      <c r="BD474" t="s">
        <v>11005</v>
      </c>
      <c r="BE474" t="s">
        <v>11006</v>
      </c>
      <c r="BF474" t="s">
        <v>1779</v>
      </c>
      <c r="BG474">
        <v>63.23</v>
      </c>
      <c r="BI474">
        <v>2001</v>
      </c>
      <c r="BJ474">
        <v>8</v>
      </c>
      <c r="BL474">
        <v>2</v>
      </c>
      <c r="BN474" t="s">
        <v>174</v>
      </c>
      <c r="BO474" t="s">
        <v>11007</v>
      </c>
      <c r="BP474" t="s">
        <v>11007</v>
      </c>
      <c r="BQ474" t="s">
        <v>712</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2976</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2757</v>
      </c>
      <c r="DZ474" t="s">
        <v>419</v>
      </c>
      <c r="EA474" t="s">
        <v>11015</v>
      </c>
      <c r="EB474" t="s">
        <v>11016</v>
      </c>
      <c r="EC474" t="s">
        <v>333</v>
      </c>
      <c r="ED474" t="s">
        <v>207</v>
      </c>
      <c r="EE474" t="s">
        <v>4350</v>
      </c>
      <c r="EF474" t="s">
        <v>1321</v>
      </c>
      <c r="EG474" t="s">
        <v>2526</v>
      </c>
      <c r="EH474" t="s">
        <v>11017</v>
      </c>
      <c r="EI474" t="s">
        <v>11018</v>
      </c>
      <c r="EJ474" t="s">
        <v>333</v>
      </c>
      <c r="EK474" t="s">
        <v>207</v>
      </c>
      <c r="EL474" t="s">
        <v>6054</v>
      </c>
      <c r="EM474" t="s">
        <v>1135</v>
      </c>
      <c r="EN474" t="s">
        <v>6990</v>
      </c>
      <c r="EO474" t="s">
        <v>11019</v>
      </c>
      <c r="EP474" t="s">
        <v>11020</v>
      </c>
      <c r="EQ474" t="s">
        <v>11021</v>
      </c>
      <c r="ER474" t="s">
        <v>207</v>
      </c>
      <c r="ES474" t="s">
        <v>11022</v>
      </c>
      <c r="ET474" t="s">
        <v>342</v>
      </c>
      <c r="EU474" t="s">
        <v>697</v>
      </c>
    </row>
    <row r="475" spans="1:158">
      <c r="A475" t="s">
        <v>581</v>
      </c>
      <c r="B475" t="s">
        <v>211</v>
      </c>
      <c r="C475" t="s">
        <v>471</v>
      </c>
      <c r="D475" t="s">
        <v>582</v>
      </c>
      <c r="E475" t="s">
        <v>11024</v>
      </c>
      <c r="F475" t="s">
        <v>11025</v>
      </c>
      <c r="G475">
        <v>8248272400</v>
      </c>
      <c r="H475" t="s">
        <v>164</v>
      </c>
      <c r="I475" t="s">
        <v>11026</v>
      </c>
      <c r="J475" t="s">
        <v>166</v>
      </c>
      <c r="K475" t="s">
        <v>1994</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2453</v>
      </c>
      <c r="CS475" t="s">
        <v>2453</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2383</v>
      </c>
      <c r="AK476" t="s">
        <v>438</v>
      </c>
      <c r="AL476">
        <v>76.13</v>
      </c>
      <c r="AN476">
        <v>2005</v>
      </c>
      <c r="AO476" t="s">
        <v>174</v>
      </c>
      <c r="AP476" t="s">
        <v>11057</v>
      </c>
      <c r="AQ476" t="s">
        <v>2383</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2570</v>
      </c>
      <c r="BY476" t="s">
        <v>170</v>
      </c>
      <c r="CF476" t="s">
        <v>174</v>
      </c>
      <c r="CG476" t="s">
        <v>404</v>
      </c>
      <c r="CH476" t="s">
        <v>11064</v>
      </c>
      <c r="CI476" t="s">
        <v>193</v>
      </c>
      <c r="CJ476">
        <v>2024</v>
      </c>
      <c r="CL476" t="s">
        <v>170</v>
      </c>
      <c r="CN476" t="s">
        <v>170</v>
      </c>
      <c r="CP476" t="s">
        <v>11065</v>
      </c>
      <c r="CQ476" t="s">
        <v>174</v>
      </c>
      <c r="CR476">
        <v>2</v>
      </c>
      <c r="CS476">
        <v>4</v>
      </c>
      <c r="CT476">
        <v>8</v>
      </c>
      <c r="CU476" t="s">
        <v>2364</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818</v>
      </c>
      <c r="DW476" t="s">
        <v>246</v>
      </c>
      <c r="DX476" t="s">
        <v>983</v>
      </c>
      <c r="DY476" t="s">
        <v>209</v>
      </c>
      <c r="DZ476" t="s">
        <v>1682</v>
      </c>
      <c r="EA476" t="s">
        <v>2245</v>
      </c>
      <c r="EB476" t="s">
        <v>211</v>
      </c>
      <c r="EC476" t="s">
        <v>818</v>
      </c>
      <c r="ED476" t="s">
        <v>246</v>
      </c>
      <c r="EE476" t="s">
        <v>573</v>
      </c>
      <c r="EF476" t="s">
        <v>1718</v>
      </c>
      <c r="EG476" t="s">
        <v>3548</v>
      </c>
    </row>
    <row r="477" spans="1:158">
      <c r="A477" t="s">
        <v>210</v>
      </c>
      <c r="B477" t="s">
        <v>211</v>
      </c>
      <c r="C477" t="s">
        <v>212</v>
      </c>
      <c r="D477" t="s">
        <v>213</v>
      </c>
      <c r="E477" t="s">
        <v>11071</v>
      </c>
      <c r="F477" t="s">
        <v>11072</v>
      </c>
      <c r="G477">
        <v>8639053839</v>
      </c>
      <c r="H477" t="s">
        <v>164</v>
      </c>
      <c r="I477" t="s">
        <v>11073</v>
      </c>
      <c r="J477" t="s">
        <v>217</v>
      </c>
      <c r="K477" t="s">
        <v>3285</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5805</v>
      </c>
      <c r="AZ477">
        <v>58.13</v>
      </c>
      <c r="BA477">
        <v>5.81</v>
      </c>
      <c r="BB477">
        <v>2015</v>
      </c>
      <c r="BC477" t="s">
        <v>174</v>
      </c>
      <c r="BD477" t="s">
        <v>11081</v>
      </c>
      <c r="BE477" t="s">
        <v>11082</v>
      </c>
      <c r="BF477" t="s">
        <v>5805</v>
      </c>
      <c r="BG477">
        <v>68.2</v>
      </c>
      <c r="BH477">
        <v>6.82</v>
      </c>
      <c r="BI477">
        <v>2019</v>
      </c>
      <c r="BJ477">
        <v>2</v>
      </c>
      <c r="BL477">
        <v>9</v>
      </c>
      <c r="BN477" t="s">
        <v>174</v>
      </c>
      <c r="BO477" t="s">
        <v>11081</v>
      </c>
      <c r="BP477" t="s">
        <v>11083</v>
      </c>
      <c r="BQ477" t="s">
        <v>5855</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967</v>
      </c>
      <c r="BE478" t="s">
        <v>968</v>
      </c>
      <c r="BF478" t="s">
        <v>11097</v>
      </c>
      <c r="BG478">
        <v>67</v>
      </c>
      <c r="BH478">
        <v>6.9</v>
      </c>
      <c r="BI478">
        <v>2015</v>
      </c>
      <c r="BJ478">
        <v>1</v>
      </c>
      <c r="BL478">
        <v>9</v>
      </c>
      <c r="BN478" t="s">
        <v>174</v>
      </c>
      <c r="BO478" t="s">
        <v>967</v>
      </c>
      <c r="BP478" t="s">
        <v>968</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908</v>
      </c>
      <c r="DT478" t="s">
        <v>11107</v>
      </c>
      <c r="DU478" t="s">
        <v>1282</v>
      </c>
      <c r="DV478" t="s">
        <v>1811</v>
      </c>
      <c r="DW478" t="s">
        <v>246</v>
      </c>
      <c r="DX478" t="s">
        <v>980</v>
      </c>
      <c r="DY478" t="s">
        <v>209</v>
      </c>
      <c r="DZ478" t="s">
        <v>908</v>
      </c>
    </row>
    <row r="479" spans="1:158">
      <c r="A479" t="s">
        <v>266</v>
      </c>
      <c r="B479" t="s">
        <v>211</v>
      </c>
      <c r="C479" t="s">
        <v>267</v>
      </c>
      <c r="D479" t="s">
        <v>268</v>
      </c>
      <c r="E479" t="s">
        <v>11108</v>
      </c>
      <c r="F479" t="s">
        <v>11109</v>
      </c>
      <c r="G479">
        <v>8888812649</v>
      </c>
      <c r="H479" t="s">
        <v>164</v>
      </c>
      <c r="I479" t="s">
        <v>11110</v>
      </c>
      <c r="J479" t="s">
        <v>166</v>
      </c>
      <c r="K479" t="s">
        <v>7379</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8889</v>
      </c>
      <c r="BL479">
        <v>54</v>
      </c>
      <c r="BN479" t="s">
        <v>174</v>
      </c>
      <c r="BO479" t="s">
        <v>11120</v>
      </c>
      <c r="BP479" t="s">
        <v>11120</v>
      </c>
      <c r="BQ479" t="s">
        <v>11121</v>
      </c>
      <c r="BR479">
        <v>88.6</v>
      </c>
      <c r="BS479">
        <v>8.86</v>
      </c>
      <c r="BT479">
        <v>2009</v>
      </c>
      <c r="BU479">
        <v>31</v>
      </c>
      <c r="BV479" t="s">
        <v>528</v>
      </c>
      <c r="BW479">
        <v>24</v>
      </c>
      <c r="BY479" t="s">
        <v>174</v>
      </c>
      <c r="BZ479" t="s">
        <v>11122</v>
      </c>
      <c r="CA479" t="s">
        <v>2011</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818</v>
      </c>
      <c r="DW479" t="s">
        <v>246</v>
      </c>
      <c r="DX479" t="s">
        <v>1024</v>
      </c>
      <c r="DY479" t="s">
        <v>907</v>
      </c>
      <c r="DZ479" t="s">
        <v>1456</v>
      </c>
    </row>
    <row r="480" spans="1:158">
      <c r="A480" t="s">
        <v>584</v>
      </c>
      <c r="B480" t="s">
        <v>211</v>
      </c>
      <c r="C480" t="s">
        <v>471</v>
      </c>
      <c r="D480" t="s">
        <v>585</v>
      </c>
      <c r="E480" t="s">
        <v>10873</v>
      </c>
      <c r="F480" t="s">
        <v>10874</v>
      </c>
      <c r="G480">
        <v>7588238909</v>
      </c>
      <c r="H480" t="s">
        <v>164</v>
      </c>
      <c r="I480" t="s">
        <v>10875</v>
      </c>
      <c r="J480" t="s">
        <v>166</v>
      </c>
      <c r="K480" t="s">
        <v>4194</v>
      </c>
      <c r="L480" t="s">
        <v>10876</v>
      </c>
      <c r="M480" t="s">
        <v>10877</v>
      </c>
      <c r="N480" t="s">
        <v>170</v>
      </c>
      <c r="AI480" t="s">
        <v>10878</v>
      </c>
      <c r="AJ480" t="s">
        <v>2383</v>
      </c>
      <c r="AK480" t="s">
        <v>438</v>
      </c>
      <c r="AL480">
        <v>83.8</v>
      </c>
      <c r="AN480">
        <v>2012</v>
      </c>
      <c r="AO480" t="s">
        <v>174</v>
      </c>
      <c r="AP480" t="s">
        <v>10879</v>
      </c>
      <c r="AQ480" t="s">
        <v>2383</v>
      </c>
      <c r="AR480" t="s">
        <v>438</v>
      </c>
      <c r="AS480">
        <v>67</v>
      </c>
      <c r="AU480">
        <v>2014</v>
      </c>
      <c r="AV480" t="s">
        <v>170</v>
      </c>
      <c r="BC480" t="s">
        <v>174</v>
      </c>
      <c r="BD480" t="s">
        <v>4955</v>
      </c>
      <c r="BE480" t="s">
        <v>10880</v>
      </c>
      <c r="BF480" t="s">
        <v>485</v>
      </c>
      <c r="BG480">
        <v>72.6</v>
      </c>
      <c r="BI480">
        <v>2018</v>
      </c>
      <c r="BJ480">
        <v>2</v>
      </c>
      <c r="BL480">
        <v>9</v>
      </c>
      <c r="BN480" t="s">
        <v>174</v>
      </c>
      <c r="BO480" t="s">
        <v>1521</v>
      </c>
      <c r="BP480" t="s">
        <v>5699</v>
      </c>
      <c r="BQ480" t="s">
        <v>2101</v>
      </c>
      <c r="BR480">
        <v>86</v>
      </c>
      <c r="BS480">
        <v>8.6</v>
      </c>
      <c r="BT480">
        <v>2020</v>
      </c>
      <c r="BU480">
        <v>12</v>
      </c>
      <c r="BW480">
        <v>15</v>
      </c>
      <c r="BY480" t="s">
        <v>174</v>
      </c>
      <c r="BZ480" t="s">
        <v>10881</v>
      </c>
      <c r="CA480" t="s">
        <v>10882</v>
      </c>
      <c r="CB480" t="s">
        <v>10883</v>
      </c>
      <c r="CC480">
        <v>80</v>
      </c>
      <c r="CE480">
        <v>2022</v>
      </c>
      <c r="CF480" t="s">
        <v>174</v>
      </c>
      <c r="CG480" t="s">
        <v>3979</v>
      </c>
      <c r="CH480" t="s">
        <v>8696</v>
      </c>
      <c r="CI480" t="s">
        <v>193</v>
      </c>
      <c r="CJ480">
        <v>2024</v>
      </c>
      <c r="CL480" t="s">
        <v>170</v>
      </c>
      <c r="CN480" t="s">
        <v>174</v>
      </c>
      <c r="CO480" t="s">
        <v>10884</v>
      </c>
      <c r="CP480" t="s">
        <v>10885</v>
      </c>
      <c r="CQ480" t="s">
        <v>174</v>
      </c>
      <c r="CR480">
        <v>7</v>
      </c>
      <c r="CS480">
        <v>1</v>
      </c>
      <c r="CT480">
        <v>1</v>
      </c>
      <c r="CU480" t="s">
        <v>10886</v>
      </c>
      <c r="CV480" t="s">
        <v>170</v>
      </c>
      <c r="CZ480" t="s">
        <v>170</v>
      </c>
      <c r="DC480" t="s">
        <v>2123</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4014</v>
      </c>
      <c r="DT480" t="s">
        <v>551</v>
      </c>
      <c r="DU480" t="s">
        <v>211</v>
      </c>
      <c r="DV480" t="s">
        <v>10892</v>
      </c>
      <c r="DW480" t="s">
        <v>246</v>
      </c>
      <c r="DX480" t="s">
        <v>994</v>
      </c>
      <c r="DY480" t="s">
        <v>209</v>
      </c>
      <c r="DZ480" t="s">
        <v>1026</v>
      </c>
      <c r="EA480" t="s">
        <v>10893</v>
      </c>
      <c r="EB480" t="s">
        <v>211</v>
      </c>
      <c r="EC480" t="s">
        <v>5017</v>
      </c>
      <c r="ED480" t="s">
        <v>246</v>
      </c>
      <c r="EE480" t="s">
        <v>905</v>
      </c>
      <c r="EF480" t="s">
        <v>994</v>
      </c>
      <c r="EG480" t="s">
        <v>2053</v>
      </c>
      <c r="EH480" t="s">
        <v>10894</v>
      </c>
      <c r="EI480" t="s">
        <v>8247</v>
      </c>
      <c r="EJ480" t="s">
        <v>333</v>
      </c>
      <c r="EK480" t="s">
        <v>207</v>
      </c>
      <c r="EL480" t="s">
        <v>2319</v>
      </c>
      <c r="EM480" t="s">
        <v>1462</v>
      </c>
      <c r="EN480" t="s">
        <v>949</v>
      </c>
    </row>
    <row r="481" spans="1:158">
      <c r="A481" t="s">
        <v>3910</v>
      </c>
      <c r="B481" t="s">
        <v>211</v>
      </c>
      <c r="C481" t="s">
        <v>471</v>
      </c>
      <c r="D481" t="s">
        <v>3911</v>
      </c>
      <c r="E481" t="s">
        <v>10873</v>
      </c>
      <c r="F481" t="s">
        <v>10874</v>
      </c>
      <c r="G481">
        <v>7588238909</v>
      </c>
      <c r="H481" t="s">
        <v>164</v>
      </c>
      <c r="I481" t="s">
        <v>10875</v>
      </c>
      <c r="J481" t="s">
        <v>166</v>
      </c>
      <c r="K481" t="s">
        <v>4194</v>
      </c>
      <c r="L481" t="s">
        <v>10876</v>
      </c>
      <c r="M481" t="s">
        <v>10877</v>
      </c>
      <c r="N481" t="s">
        <v>170</v>
      </c>
      <c r="AI481" t="s">
        <v>10878</v>
      </c>
      <c r="AJ481" t="s">
        <v>2383</v>
      </c>
      <c r="AK481" t="s">
        <v>438</v>
      </c>
      <c r="AL481">
        <v>83.8</v>
      </c>
      <c r="AN481">
        <v>2012</v>
      </c>
      <c r="AO481" t="s">
        <v>174</v>
      </c>
      <c r="AP481" t="s">
        <v>10879</v>
      </c>
      <c r="AQ481" t="s">
        <v>2383</v>
      </c>
      <c r="AR481" t="s">
        <v>438</v>
      </c>
      <c r="AS481">
        <v>67</v>
      </c>
      <c r="AU481">
        <v>2014</v>
      </c>
      <c r="AV481" t="s">
        <v>170</v>
      </c>
      <c r="BC481" t="s">
        <v>174</v>
      </c>
      <c r="BD481" t="s">
        <v>4955</v>
      </c>
      <c r="BE481" t="s">
        <v>10880</v>
      </c>
      <c r="BF481" t="s">
        <v>485</v>
      </c>
      <c r="BG481">
        <v>72.6</v>
      </c>
      <c r="BI481">
        <v>2018</v>
      </c>
      <c r="BJ481">
        <v>2</v>
      </c>
      <c r="BL481">
        <v>9</v>
      </c>
      <c r="BN481" t="s">
        <v>174</v>
      </c>
      <c r="BO481" t="s">
        <v>1521</v>
      </c>
      <c r="BP481" t="s">
        <v>5699</v>
      </c>
      <c r="BQ481" t="s">
        <v>2101</v>
      </c>
      <c r="BR481">
        <v>86</v>
      </c>
      <c r="BS481">
        <v>8.6</v>
      </c>
      <c r="BT481">
        <v>2020</v>
      </c>
      <c r="BU481">
        <v>12</v>
      </c>
      <c r="BW481">
        <v>15</v>
      </c>
      <c r="BY481" t="s">
        <v>174</v>
      </c>
      <c r="BZ481" t="s">
        <v>10881</v>
      </c>
      <c r="CA481" t="s">
        <v>10882</v>
      </c>
      <c r="CB481" t="s">
        <v>10883</v>
      </c>
      <c r="CC481">
        <v>80</v>
      </c>
      <c r="CE481">
        <v>2022</v>
      </c>
      <c r="CF481" t="s">
        <v>174</v>
      </c>
      <c r="CG481" t="s">
        <v>3979</v>
      </c>
      <c r="CH481" t="s">
        <v>8696</v>
      </c>
      <c r="CI481" t="s">
        <v>193</v>
      </c>
      <c r="CJ481">
        <v>2024</v>
      </c>
      <c r="CL481" t="s">
        <v>170</v>
      </c>
      <c r="CN481" t="s">
        <v>174</v>
      </c>
      <c r="CO481" t="s">
        <v>10884</v>
      </c>
      <c r="CP481" t="s">
        <v>10885</v>
      </c>
      <c r="CQ481" t="s">
        <v>174</v>
      </c>
      <c r="CR481">
        <v>7</v>
      </c>
      <c r="CS481">
        <v>1</v>
      </c>
      <c r="CT481">
        <v>1</v>
      </c>
      <c r="CU481" t="s">
        <v>10886</v>
      </c>
      <c r="CV481" t="s">
        <v>170</v>
      </c>
      <c r="CZ481" t="s">
        <v>170</v>
      </c>
      <c r="DC481" t="s">
        <v>2123</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4014</v>
      </c>
      <c r="DT481" t="s">
        <v>551</v>
      </c>
      <c r="DU481" t="s">
        <v>211</v>
      </c>
      <c r="DV481" t="s">
        <v>10892</v>
      </c>
      <c r="DW481" t="s">
        <v>246</v>
      </c>
      <c r="DX481" t="s">
        <v>994</v>
      </c>
      <c r="DY481" t="s">
        <v>209</v>
      </c>
      <c r="DZ481" t="s">
        <v>1026</v>
      </c>
      <c r="EA481" t="s">
        <v>10893</v>
      </c>
      <c r="EB481" t="s">
        <v>211</v>
      </c>
      <c r="EC481" t="s">
        <v>5017</v>
      </c>
      <c r="ED481" t="s">
        <v>246</v>
      </c>
      <c r="EE481" t="s">
        <v>905</v>
      </c>
      <c r="EF481" t="s">
        <v>994</v>
      </c>
      <c r="EG481" t="s">
        <v>2053</v>
      </c>
      <c r="EH481" t="s">
        <v>10894</v>
      </c>
      <c r="EI481" t="s">
        <v>8247</v>
      </c>
      <c r="EJ481" t="s">
        <v>333</v>
      </c>
      <c r="EK481" t="s">
        <v>207</v>
      </c>
      <c r="EL481" t="s">
        <v>2319</v>
      </c>
      <c r="EM481" t="s">
        <v>1462</v>
      </c>
      <c r="EN481" t="s">
        <v>949</v>
      </c>
    </row>
    <row r="482" spans="1:158">
      <c r="A482" t="s">
        <v>581</v>
      </c>
      <c r="B482" t="s">
        <v>211</v>
      </c>
      <c r="C482" t="s">
        <v>471</v>
      </c>
      <c r="D482" t="s">
        <v>582</v>
      </c>
      <c r="E482" t="s">
        <v>10873</v>
      </c>
      <c r="F482" t="s">
        <v>10874</v>
      </c>
      <c r="G482">
        <v>7588238909</v>
      </c>
      <c r="H482" t="s">
        <v>164</v>
      </c>
      <c r="I482" t="s">
        <v>10875</v>
      </c>
      <c r="J482" t="s">
        <v>166</v>
      </c>
      <c r="K482" t="s">
        <v>4194</v>
      </c>
      <c r="L482" t="s">
        <v>10876</v>
      </c>
      <c r="M482" t="s">
        <v>10877</v>
      </c>
      <c r="N482" t="s">
        <v>170</v>
      </c>
      <c r="AI482" t="s">
        <v>10878</v>
      </c>
      <c r="AJ482" t="s">
        <v>2383</v>
      </c>
      <c r="AK482" t="s">
        <v>438</v>
      </c>
      <c r="AL482">
        <v>83.8</v>
      </c>
      <c r="AN482">
        <v>2012</v>
      </c>
      <c r="AO482" t="s">
        <v>174</v>
      </c>
      <c r="AP482" t="s">
        <v>10879</v>
      </c>
      <c r="AQ482" t="s">
        <v>2383</v>
      </c>
      <c r="AR482" t="s">
        <v>438</v>
      </c>
      <c r="AS482">
        <v>67</v>
      </c>
      <c r="AU482">
        <v>2014</v>
      </c>
      <c r="AV482" t="s">
        <v>170</v>
      </c>
      <c r="BC482" t="s">
        <v>174</v>
      </c>
      <c r="BD482" t="s">
        <v>4955</v>
      </c>
      <c r="BE482" t="s">
        <v>10880</v>
      </c>
      <c r="BF482" t="s">
        <v>485</v>
      </c>
      <c r="BG482">
        <v>72.6</v>
      </c>
      <c r="BI482">
        <v>2018</v>
      </c>
      <c r="BJ482">
        <v>2</v>
      </c>
      <c r="BL482">
        <v>9</v>
      </c>
      <c r="BN482" t="s">
        <v>174</v>
      </c>
      <c r="BO482" t="s">
        <v>1521</v>
      </c>
      <c r="BP482" t="s">
        <v>5699</v>
      </c>
      <c r="BQ482" t="s">
        <v>2101</v>
      </c>
      <c r="BR482">
        <v>86</v>
      </c>
      <c r="BS482">
        <v>8.6</v>
      </c>
      <c r="BT482">
        <v>2020</v>
      </c>
      <c r="BU482">
        <v>12</v>
      </c>
      <c r="BW482">
        <v>15</v>
      </c>
      <c r="BY482" t="s">
        <v>174</v>
      </c>
      <c r="BZ482" t="s">
        <v>10881</v>
      </c>
      <c r="CA482" t="s">
        <v>10882</v>
      </c>
      <c r="CB482" t="s">
        <v>10883</v>
      </c>
      <c r="CC482">
        <v>80</v>
      </c>
      <c r="CE482">
        <v>2022</v>
      </c>
      <c r="CF482" t="s">
        <v>174</v>
      </c>
      <c r="CG482" t="s">
        <v>3979</v>
      </c>
      <c r="CH482" t="s">
        <v>8696</v>
      </c>
      <c r="CI482" t="s">
        <v>193</v>
      </c>
      <c r="CJ482">
        <v>2024</v>
      </c>
      <c r="CL482" t="s">
        <v>170</v>
      </c>
      <c r="CN482" t="s">
        <v>174</v>
      </c>
      <c r="CO482" t="s">
        <v>10884</v>
      </c>
      <c r="CP482" t="s">
        <v>10885</v>
      </c>
      <c r="CQ482" t="s">
        <v>174</v>
      </c>
      <c r="CR482">
        <v>7</v>
      </c>
      <c r="CS482">
        <v>1</v>
      </c>
      <c r="CT482">
        <v>1</v>
      </c>
      <c r="CU482" t="s">
        <v>10886</v>
      </c>
      <c r="CV482" t="s">
        <v>170</v>
      </c>
      <c r="CZ482" t="s">
        <v>170</v>
      </c>
      <c r="DC482" t="s">
        <v>2123</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4014</v>
      </c>
      <c r="DT482" t="s">
        <v>551</v>
      </c>
      <c r="DU482" t="s">
        <v>211</v>
      </c>
      <c r="DV482" t="s">
        <v>10892</v>
      </c>
      <c r="DW482" t="s">
        <v>246</v>
      </c>
      <c r="DX482" t="s">
        <v>994</v>
      </c>
      <c r="DY482" t="s">
        <v>209</v>
      </c>
      <c r="DZ482" t="s">
        <v>1026</v>
      </c>
      <c r="EA482" t="s">
        <v>10893</v>
      </c>
      <c r="EB482" t="s">
        <v>211</v>
      </c>
      <c r="EC482" t="s">
        <v>5017</v>
      </c>
      <c r="ED482" t="s">
        <v>246</v>
      </c>
      <c r="EE482" t="s">
        <v>905</v>
      </c>
      <c r="EF482" t="s">
        <v>994</v>
      </c>
      <c r="EG482" t="s">
        <v>2053</v>
      </c>
      <c r="EH482" t="s">
        <v>10894</v>
      </c>
      <c r="EI482" t="s">
        <v>8247</v>
      </c>
      <c r="EJ482" t="s">
        <v>333</v>
      </c>
      <c r="EK482" t="s">
        <v>207</v>
      </c>
      <c r="EL482" t="s">
        <v>2319</v>
      </c>
      <c r="EM482" t="s">
        <v>1462</v>
      </c>
      <c r="EN482" t="s">
        <v>949</v>
      </c>
    </row>
    <row r="483" spans="1:158">
      <c r="A483" t="s">
        <v>826</v>
      </c>
      <c r="B483" t="s">
        <v>211</v>
      </c>
      <c r="C483" t="s">
        <v>267</v>
      </c>
      <c r="D483" t="s">
        <v>827</v>
      </c>
      <c r="E483" t="s">
        <v>11108</v>
      </c>
      <c r="F483" t="s">
        <v>11109</v>
      </c>
      <c r="G483">
        <v>8888812649</v>
      </c>
      <c r="H483" t="s">
        <v>164</v>
      </c>
      <c r="I483" t="s">
        <v>11110</v>
      </c>
      <c r="J483" t="s">
        <v>166</v>
      </c>
      <c r="K483" t="s">
        <v>7379</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8889</v>
      </c>
      <c r="BL483">
        <v>54</v>
      </c>
      <c r="BN483" t="s">
        <v>174</v>
      </c>
      <c r="BO483" t="s">
        <v>11120</v>
      </c>
      <c r="BP483" t="s">
        <v>11120</v>
      </c>
      <c r="BQ483" t="s">
        <v>11121</v>
      </c>
      <c r="BR483">
        <v>88.6</v>
      </c>
      <c r="BS483">
        <v>8.86</v>
      </c>
      <c r="BT483">
        <v>2009</v>
      </c>
      <c r="BU483">
        <v>31</v>
      </c>
      <c r="BV483" t="s">
        <v>528</v>
      </c>
      <c r="BW483">
        <v>24</v>
      </c>
      <c r="BY483" t="s">
        <v>174</v>
      </c>
      <c r="BZ483" t="s">
        <v>11122</v>
      </c>
      <c r="CA483" t="s">
        <v>2011</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818</v>
      </c>
      <c r="DW483" t="s">
        <v>246</v>
      </c>
      <c r="DX483" t="s">
        <v>1024</v>
      </c>
      <c r="DY483" t="s">
        <v>907</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485</v>
      </c>
      <c r="BG484">
        <v>78.8</v>
      </c>
      <c r="BH484">
        <v>8.63</v>
      </c>
      <c r="BI484">
        <v>2013</v>
      </c>
      <c r="BJ484">
        <v>1</v>
      </c>
      <c r="BL484">
        <v>9</v>
      </c>
      <c r="BN484" t="s">
        <v>174</v>
      </c>
      <c r="BO484" t="s">
        <v>8043</v>
      </c>
      <c r="BP484" t="s">
        <v>6273</v>
      </c>
      <c r="BQ484" t="s">
        <v>213</v>
      </c>
      <c r="BR484">
        <v>70.2</v>
      </c>
      <c r="BS484">
        <v>7.52</v>
      </c>
      <c r="BT484">
        <v>2017</v>
      </c>
      <c r="BU484">
        <v>14</v>
      </c>
      <c r="BW484">
        <v>47</v>
      </c>
      <c r="BY484" t="s">
        <v>170</v>
      </c>
      <c r="CF484" t="s">
        <v>174</v>
      </c>
      <c r="CG484" t="s">
        <v>3087</v>
      </c>
      <c r="CH484" t="s">
        <v>8043</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860</v>
      </c>
      <c r="DT484" t="s">
        <v>11151</v>
      </c>
      <c r="DU484" t="s">
        <v>211</v>
      </c>
      <c r="DV484" t="s">
        <v>421</v>
      </c>
      <c r="DW484" t="s">
        <v>246</v>
      </c>
      <c r="DX484" t="s">
        <v>500</v>
      </c>
      <c r="DY484" t="s">
        <v>209</v>
      </c>
      <c r="DZ484" t="s">
        <v>501</v>
      </c>
      <c r="EA484" t="s">
        <v>11152</v>
      </c>
      <c r="EB484" t="s">
        <v>211</v>
      </c>
      <c r="EC484" t="s">
        <v>11153</v>
      </c>
      <c r="ED484" t="s">
        <v>246</v>
      </c>
      <c r="EE484" t="s">
        <v>428</v>
      </c>
      <c r="EF484" t="s">
        <v>644</v>
      </c>
      <c r="EG484" t="s">
        <v>3548</v>
      </c>
      <c r="EH484" t="s">
        <v>11154</v>
      </c>
      <c r="EI484" t="s">
        <v>693</v>
      </c>
      <c r="EJ484" t="s">
        <v>11155</v>
      </c>
      <c r="EK484" t="s">
        <v>246</v>
      </c>
      <c r="EL484" t="s">
        <v>3551</v>
      </c>
      <c r="EM484" t="s">
        <v>1024</v>
      </c>
      <c r="EN484" t="s">
        <v>1382</v>
      </c>
      <c r="EO484" t="s">
        <v>11156</v>
      </c>
      <c r="EP484" t="s">
        <v>11157</v>
      </c>
      <c r="EQ484" t="s">
        <v>11153</v>
      </c>
      <c r="ER484" t="s">
        <v>207</v>
      </c>
      <c r="ES484" t="s">
        <v>4687</v>
      </c>
      <c r="ET484" t="s">
        <v>257</v>
      </c>
      <c r="EU484" t="s">
        <v>574</v>
      </c>
    </row>
    <row r="485" spans="1:158">
      <c r="A485" t="s">
        <v>793</v>
      </c>
      <c r="B485" t="s">
        <v>211</v>
      </c>
      <c r="C485" t="s">
        <v>267</v>
      </c>
      <c r="D485" t="s">
        <v>508</v>
      </c>
      <c r="E485" t="s">
        <v>11158</v>
      </c>
      <c r="F485" t="s">
        <v>11159</v>
      </c>
      <c r="G485">
        <v>9028336138</v>
      </c>
      <c r="H485" t="s">
        <v>271</v>
      </c>
      <c r="I485" t="s">
        <v>11160</v>
      </c>
      <c r="J485" t="s">
        <v>166</v>
      </c>
      <c r="K485" t="s">
        <v>11161</v>
      </c>
      <c r="L485" t="s">
        <v>11162</v>
      </c>
      <c r="M485" t="s">
        <v>11163</v>
      </c>
      <c r="N485" t="s">
        <v>170</v>
      </c>
      <c r="AI485" t="s">
        <v>11164</v>
      </c>
      <c r="AJ485" t="s">
        <v>11165</v>
      </c>
      <c r="AK485" t="s">
        <v>9701</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807</v>
      </c>
      <c r="BL485">
        <v>53</v>
      </c>
      <c r="BM485" t="s">
        <v>11172</v>
      </c>
      <c r="BN485" t="s">
        <v>174</v>
      </c>
      <c r="BO485" t="s">
        <v>4933</v>
      </c>
      <c r="BP485" t="s">
        <v>11173</v>
      </c>
      <c r="BQ485" t="s">
        <v>11174</v>
      </c>
      <c r="BR485">
        <v>65</v>
      </c>
      <c r="BT485">
        <v>2004</v>
      </c>
      <c r="BU485">
        <v>31</v>
      </c>
      <c r="BV485" t="s">
        <v>1564</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783</v>
      </c>
      <c r="CS485">
        <v>1</v>
      </c>
      <c r="CT485">
        <v>10</v>
      </c>
      <c r="CU485" t="s">
        <v>2625</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538</v>
      </c>
      <c r="DY485" t="s">
        <v>209</v>
      </c>
      <c r="DZ485" t="s">
        <v>1504</v>
      </c>
      <c r="EA485" t="s">
        <v>11185</v>
      </c>
      <c r="EB485" t="s">
        <v>211</v>
      </c>
      <c r="EC485" t="s">
        <v>11184</v>
      </c>
      <c r="ED485" t="s">
        <v>246</v>
      </c>
      <c r="EE485" t="s">
        <v>7616</v>
      </c>
      <c r="EF485" t="s">
        <v>538</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1514</v>
      </c>
      <c r="AL486">
        <v>78</v>
      </c>
      <c r="AN486">
        <v>1999</v>
      </c>
      <c r="AO486" t="s">
        <v>170</v>
      </c>
      <c r="AV486" t="s">
        <v>174</v>
      </c>
      <c r="AW486" t="s">
        <v>5805</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5855</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4596</v>
      </c>
      <c r="DT486" t="s">
        <v>11210</v>
      </c>
      <c r="DU486" t="s">
        <v>2086</v>
      </c>
      <c r="DV486" t="s">
        <v>818</v>
      </c>
      <c r="DW486" t="s">
        <v>246</v>
      </c>
      <c r="DX486" t="s">
        <v>1807</v>
      </c>
      <c r="DY486" t="s">
        <v>209</v>
      </c>
      <c r="DZ486" t="s">
        <v>9401</v>
      </c>
      <c r="EA486" t="s">
        <v>11211</v>
      </c>
      <c r="EB486" t="s">
        <v>2086</v>
      </c>
      <c r="EC486" t="s">
        <v>818</v>
      </c>
      <c r="ED486" t="s">
        <v>246</v>
      </c>
      <c r="EE486" t="s">
        <v>5567</v>
      </c>
      <c r="EF486" t="s">
        <v>4275</v>
      </c>
      <c r="EG486" t="s">
        <v>945</v>
      </c>
      <c r="EH486" t="s">
        <v>11212</v>
      </c>
      <c r="EI486" t="s">
        <v>2086</v>
      </c>
      <c r="EJ486" t="s">
        <v>818</v>
      </c>
      <c r="EK486" t="s">
        <v>246</v>
      </c>
      <c r="EL486" t="s">
        <v>953</v>
      </c>
      <c r="EM486" t="s">
        <v>573</v>
      </c>
      <c r="EN486" t="s">
        <v>2053</v>
      </c>
      <c r="EO486" t="s">
        <v>11213</v>
      </c>
      <c r="EP486" t="s">
        <v>2086</v>
      </c>
      <c r="EQ486" t="s">
        <v>818</v>
      </c>
      <c r="ER486" t="s">
        <v>246</v>
      </c>
      <c r="ES486" t="s">
        <v>4683</v>
      </c>
      <c r="ET486" t="s">
        <v>8157</v>
      </c>
      <c r="EU486" t="s">
        <v>870</v>
      </c>
      <c r="EV486" t="s">
        <v>11214</v>
      </c>
      <c r="EW486" t="s">
        <v>11215</v>
      </c>
      <c r="EX486" t="s">
        <v>2819</v>
      </c>
      <c r="EY486" t="s">
        <v>246</v>
      </c>
      <c r="EZ486" t="s">
        <v>791</v>
      </c>
      <c r="FA486" t="s">
        <v>2206</v>
      </c>
      <c r="FB486" t="s">
        <v>248</v>
      </c>
    </row>
    <row r="487" spans="1:158">
      <c r="A487" t="s">
        <v>295</v>
      </c>
      <c r="B487" t="s">
        <v>211</v>
      </c>
      <c r="C487" t="s">
        <v>267</v>
      </c>
      <c r="D487" t="s">
        <v>296</v>
      </c>
      <c r="E487" t="s">
        <v>11216</v>
      </c>
      <c r="F487" t="s">
        <v>11217</v>
      </c>
      <c r="G487">
        <v>8855863336</v>
      </c>
      <c r="H487" t="s">
        <v>164</v>
      </c>
      <c r="I487" t="s">
        <v>11218</v>
      </c>
      <c r="J487" t="s">
        <v>166</v>
      </c>
      <c r="K487" t="s">
        <v>831</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554</v>
      </c>
      <c r="BE487" t="s">
        <v>11227</v>
      </c>
      <c r="BF487" t="s">
        <v>5399</v>
      </c>
      <c r="BG487">
        <v>54</v>
      </c>
      <c r="BI487">
        <v>2002</v>
      </c>
      <c r="BJ487">
        <v>19</v>
      </c>
      <c r="BK487" t="s">
        <v>1562</v>
      </c>
      <c r="BL487">
        <v>53</v>
      </c>
      <c r="BM487" t="s">
        <v>5399</v>
      </c>
      <c r="BN487" t="s">
        <v>174</v>
      </c>
      <c r="BO487" t="s">
        <v>554</v>
      </c>
      <c r="BP487" t="s">
        <v>11228</v>
      </c>
      <c r="BQ487" t="s">
        <v>6974</v>
      </c>
      <c r="BR487">
        <v>63</v>
      </c>
      <c r="BT487">
        <v>2004</v>
      </c>
      <c r="BU487">
        <v>31</v>
      </c>
      <c r="BV487" t="s">
        <v>1564</v>
      </c>
      <c r="BW487">
        <v>33</v>
      </c>
      <c r="BY487" t="s">
        <v>170</v>
      </c>
      <c r="CF487" t="s">
        <v>174</v>
      </c>
      <c r="CG487" t="s">
        <v>11229</v>
      </c>
      <c r="CH487" t="s">
        <v>11230</v>
      </c>
      <c r="CI487" t="s">
        <v>193</v>
      </c>
      <c r="CJ487">
        <v>2021</v>
      </c>
      <c r="CL487" t="s">
        <v>170</v>
      </c>
      <c r="CN487" t="s">
        <v>170</v>
      </c>
      <c r="CO487" t="s">
        <v>2878</v>
      </c>
      <c r="CP487" t="s">
        <v>2013</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2684</v>
      </c>
      <c r="DV487" t="s">
        <v>818</v>
      </c>
      <c r="DW487" t="s">
        <v>246</v>
      </c>
      <c r="DX487" t="s">
        <v>2433</v>
      </c>
      <c r="DY487" t="s">
        <v>209</v>
      </c>
      <c r="DZ487" t="s">
        <v>429</v>
      </c>
      <c r="EA487" t="s">
        <v>11240</v>
      </c>
      <c r="EB487" t="s">
        <v>1282</v>
      </c>
      <c r="EC487" t="s">
        <v>818</v>
      </c>
      <c r="ED487" t="s">
        <v>246</v>
      </c>
      <c r="EE487" t="s">
        <v>2201</v>
      </c>
      <c r="EF487" t="s">
        <v>2433</v>
      </c>
      <c r="EG487" t="s">
        <v>2370</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9299</v>
      </c>
      <c r="AK488" t="s">
        <v>11247</v>
      </c>
      <c r="AL488">
        <v>74.5</v>
      </c>
      <c r="AN488">
        <v>2007</v>
      </c>
      <c r="AO488" t="s">
        <v>174</v>
      </c>
      <c r="AP488" t="s">
        <v>11248</v>
      </c>
      <c r="AQ488" t="s">
        <v>9299</v>
      </c>
      <c r="AR488" t="s">
        <v>11249</v>
      </c>
      <c r="AS488">
        <v>77</v>
      </c>
      <c r="AU488">
        <v>2010</v>
      </c>
      <c r="AV488" t="s">
        <v>170</v>
      </c>
      <c r="BC488" t="s">
        <v>174</v>
      </c>
      <c r="BD488" t="s">
        <v>9436</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942</v>
      </c>
      <c r="DT488" t="s">
        <v>11265</v>
      </c>
      <c r="DU488" t="s">
        <v>11266</v>
      </c>
      <c r="DV488" t="s">
        <v>11267</v>
      </c>
      <c r="DW488" t="s">
        <v>207</v>
      </c>
      <c r="DX488" t="s">
        <v>2757</v>
      </c>
      <c r="DY488" t="s">
        <v>3625</v>
      </c>
      <c r="DZ488" t="s">
        <v>949</v>
      </c>
      <c r="EA488" t="s">
        <v>11268</v>
      </c>
      <c r="EB488" t="s">
        <v>11269</v>
      </c>
      <c r="EC488" t="s">
        <v>11270</v>
      </c>
      <c r="ED488" t="s">
        <v>246</v>
      </c>
      <c r="EE488" t="s">
        <v>1024</v>
      </c>
      <c r="EF488" t="s">
        <v>2522</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6331</v>
      </c>
      <c r="AL489">
        <v>73.06</v>
      </c>
      <c r="AN489">
        <v>2006</v>
      </c>
      <c r="AO489" t="s">
        <v>174</v>
      </c>
      <c r="AP489" t="s">
        <v>11279</v>
      </c>
      <c r="AQ489" t="s">
        <v>11278</v>
      </c>
      <c r="AR489" t="s">
        <v>11280</v>
      </c>
      <c r="AS489">
        <v>61.5</v>
      </c>
      <c r="AU489">
        <v>2008</v>
      </c>
      <c r="AV489" t="s">
        <v>170</v>
      </c>
      <c r="BC489" t="s">
        <v>174</v>
      </c>
      <c r="BD489" t="s">
        <v>11281</v>
      </c>
      <c r="BE489" t="s">
        <v>11282</v>
      </c>
      <c r="BF489" t="s">
        <v>3321</v>
      </c>
      <c r="BG489">
        <v>70.44</v>
      </c>
      <c r="BI489">
        <v>2011</v>
      </c>
      <c r="BJ489">
        <v>19</v>
      </c>
      <c r="BK489" t="s">
        <v>11283</v>
      </c>
      <c r="BL489">
        <v>53</v>
      </c>
      <c r="BM489" t="s">
        <v>3321</v>
      </c>
      <c r="BN489" t="s">
        <v>174</v>
      </c>
      <c r="BO489" t="s">
        <v>4933</v>
      </c>
      <c r="BP489" t="s">
        <v>11284</v>
      </c>
      <c r="BQ489" t="s">
        <v>442</v>
      </c>
      <c r="BR489">
        <v>55.5</v>
      </c>
      <c r="BT489">
        <v>2014</v>
      </c>
      <c r="BU489">
        <v>31</v>
      </c>
      <c r="BV489" t="s">
        <v>442</v>
      </c>
      <c r="BW489">
        <v>53</v>
      </c>
      <c r="BX489" t="s">
        <v>442</v>
      </c>
      <c r="BY489" t="s">
        <v>170</v>
      </c>
      <c r="CF489" t="s">
        <v>174</v>
      </c>
      <c r="CG489" t="s">
        <v>3321</v>
      </c>
      <c r="CH489" t="s">
        <v>11285</v>
      </c>
      <c r="CI489" t="s">
        <v>373</v>
      </c>
      <c r="CK489" t="s">
        <v>170</v>
      </c>
      <c r="CL489" t="s">
        <v>174</v>
      </c>
      <c r="CM489" t="s">
        <v>11286</v>
      </c>
      <c r="CN489" t="s">
        <v>174</v>
      </c>
      <c r="CO489" t="s">
        <v>11287</v>
      </c>
      <c r="CP489" t="s">
        <v>11288</v>
      </c>
      <c r="CQ489" t="s">
        <v>170</v>
      </c>
      <c r="CU489" t="s">
        <v>2364</v>
      </c>
      <c r="CV489" t="s">
        <v>170</v>
      </c>
      <c r="CZ489" t="s">
        <v>170</v>
      </c>
      <c r="DB489" t="s">
        <v>11289</v>
      </c>
      <c r="DC489" t="s">
        <v>2950</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3514</v>
      </c>
      <c r="DT489" t="s">
        <v>11291</v>
      </c>
      <c r="DU489" t="s">
        <v>3386</v>
      </c>
      <c r="DV489" t="s">
        <v>568</v>
      </c>
      <c r="DW489" t="s">
        <v>246</v>
      </c>
      <c r="DX489" t="s">
        <v>1027</v>
      </c>
      <c r="DY489" t="s">
        <v>209</v>
      </c>
      <c r="DZ489" t="s">
        <v>3514</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1514</v>
      </c>
      <c r="AL490">
        <v>73</v>
      </c>
      <c r="AN490">
        <v>2006</v>
      </c>
      <c r="AO490" t="s">
        <v>174</v>
      </c>
      <c r="AP490" t="s">
        <v>11299</v>
      </c>
      <c r="AQ490" t="s">
        <v>277</v>
      </c>
      <c r="AR490" t="s">
        <v>919</v>
      </c>
      <c r="AS490">
        <v>49</v>
      </c>
      <c r="AU490">
        <v>2008</v>
      </c>
      <c r="AV490" t="s">
        <v>170</v>
      </c>
      <c r="BC490" t="s">
        <v>174</v>
      </c>
      <c r="BD490" t="s">
        <v>8276</v>
      </c>
      <c r="BE490" t="s">
        <v>11300</v>
      </c>
      <c r="BF490" t="s">
        <v>485</v>
      </c>
      <c r="BG490">
        <v>58</v>
      </c>
      <c r="BI490">
        <v>2012</v>
      </c>
      <c r="BJ490">
        <v>2</v>
      </c>
      <c r="BL490">
        <v>9</v>
      </c>
      <c r="BN490" t="s">
        <v>174</v>
      </c>
      <c r="BO490" t="s">
        <v>8276</v>
      </c>
      <c r="BP490" t="s">
        <v>11301</v>
      </c>
      <c r="BQ490" t="s">
        <v>3614</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933</v>
      </c>
      <c r="DC490" t="s">
        <v>7912</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2690</v>
      </c>
      <c r="DT490" t="s">
        <v>11310</v>
      </c>
      <c r="DU490" t="s">
        <v>11311</v>
      </c>
      <c r="DV490" t="s">
        <v>537</v>
      </c>
      <c r="DW490" t="s">
        <v>207</v>
      </c>
      <c r="DX490" t="s">
        <v>2757</v>
      </c>
      <c r="DY490" t="s">
        <v>209</v>
      </c>
      <c r="DZ490" t="s">
        <v>942</v>
      </c>
      <c r="EA490" t="s">
        <v>11312</v>
      </c>
      <c r="EB490" t="s">
        <v>11313</v>
      </c>
      <c r="EC490" t="s">
        <v>11314</v>
      </c>
      <c r="ED490" t="s">
        <v>246</v>
      </c>
      <c r="EE490" t="s">
        <v>905</v>
      </c>
      <c r="EF490" t="s">
        <v>418</v>
      </c>
      <c r="EG490" t="s">
        <v>2053</v>
      </c>
      <c r="EH490" t="s">
        <v>11315</v>
      </c>
      <c r="EI490" t="s">
        <v>11316</v>
      </c>
      <c r="EJ490" t="s">
        <v>537</v>
      </c>
      <c r="EK490" t="s">
        <v>207</v>
      </c>
      <c r="EL490" t="s">
        <v>505</v>
      </c>
      <c r="EM490" t="s">
        <v>1386</v>
      </c>
      <c r="EN490" t="s">
        <v>2053</v>
      </c>
      <c r="EO490" t="s">
        <v>11303</v>
      </c>
      <c r="EP490" t="s">
        <v>11317</v>
      </c>
      <c r="EQ490" t="s">
        <v>5418</v>
      </c>
      <c r="ER490" t="s">
        <v>246</v>
      </c>
      <c r="ES490" t="s">
        <v>904</v>
      </c>
      <c r="ET490" t="s">
        <v>825</v>
      </c>
      <c r="EU490" t="s">
        <v>2053</v>
      </c>
      <c r="EV490" t="s">
        <v>11318</v>
      </c>
      <c r="EW490" t="s">
        <v>11319</v>
      </c>
      <c r="EX490" t="s">
        <v>1811</v>
      </c>
      <c r="EY490" t="s">
        <v>207</v>
      </c>
      <c r="EZ490" t="s">
        <v>1543</v>
      </c>
      <c r="FA490" t="s">
        <v>422</v>
      </c>
      <c r="FB490" t="s">
        <v>2053</v>
      </c>
    </row>
    <row r="491" spans="1:158">
      <c r="A491" t="s">
        <v>5303</v>
      </c>
      <c r="B491" t="s">
        <v>507</v>
      </c>
      <c r="C491" t="s">
        <v>160</v>
      </c>
      <c r="D491" t="s">
        <v>5304</v>
      </c>
      <c r="E491" t="s">
        <v>11320</v>
      </c>
      <c r="F491" t="s">
        <v>11321</v>
      </c>
      <c r="G491">
        <v>7666885993</v>
      </c>
      <c r="H491" t="s">
        <v>271</v>
      </c>
      <c r="I491" t="s">
        <v>11322</v>
      </c>
      <c r="J491" t="s">
        <v>217</v>
      </c>
      <c r="K491" t="s">
        <v>11323</v>
      </c>
      <c r="L491" t="s">
        <v>11324</v>
      </c>
      <c r="M491" t="s">
        <v>11325</v>
      </c>
      <c r="N491" t="s">
        <v>170</v>
      </c>
      <c r="AI491" t="s">
        <v>11326</v>
      </c>
      <c r="AJ491" t="s">
        <v>3879</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1504</v>
      </c>
      <c r="DT491" t="s">
        <v>11341</v>
      </c>
      <c r="DU491" t="s">
        <v>6237</v>
      </c>
      <c r="DV491" t="s">
        <v>11342</v>
      </c>
      <c r="DW491" t="s">
        <v>207</v>
      </c>
      <c r="DX491" t="s">
        <v>824</v>
      </c>
      <c r="DY491" t="s">
        <v>209</v>
      </c>
      <c r="DZ491" t="s">
        <v>1504</v>
      </c>
    </row>
    <row r="492" spans="1:158">
      <c r="A492" t="s">
        <v>1778</v>
      </c>
      <c r="B492" t="s">
        <v>159</v>
      </c>
      <c r="C492" t="s">
        <v>160</v>
      </c>
      <c r="D492" t="s">
        <v>1779</v>
      </c>
      <c r="E492" t="s">
        <v>11320</v>
      </c>
      <c r="F492" t="s">
        <v>11321</v>
      </c>
      <c r="G492">
        <v>7666885993</v>
      </c>
      <c r="H492" t="s">
        <v>271</v>
      </c>
      <c r="I492" t="s">
        <v>11322</v>
      </c>
      <c r="J492" t="s">
        <v>217</v>
      </c>
      <c r="K492" t="s">
        <v>11323</v>
      </c>
      <c r="L492" t="s">
        <v>11324</v>
      </c>
      <c r="M492" t="s">
        <v>11325</v>
      </c>
      <c r="N492" t="s">
        <v>170</v>
      </c>
      <c r="AI492" t="s">
        <v>11326</v>
      </c>
      <c r="AJ492" t="s">
        <v>3879</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1504</v>
      </c>
      <c r="DT492" t="s">
        <v>11341</v>
      </c>
      <c r="DU492" t="s">
        <v>6237</v>
      </c>
      <c r="DV492" t="s">
        <v>11342</v>
      </c>
      <c r="DW492" t="s">
        <v>207</v>
      </c>
      <c r="DX492" t="s">
        <v>824</v>
      </c>
      <c r="DY492" t="s">
        <v>209</v>
      </c>
      <c r="DZ492" t="s">
        <v>1504</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3879</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1504</v>
      </c>
      <c r="DT493" t="s">
        <v>11341</v>
      </c>
      <c r="DU493" t="s">
        <v>6237</v>
      </c>
      <c r="DV493" t="s">
        <v>11342</v>
      </c>
      <c r="DW493" t="s">
        <v>207</v>
      </c>
      <c r="DX493" t="s">
        <v>824</v>
      </c>
      <c r="DY493" t="s">
        <v>209</v>
      </c>
      <c r="DZ493" t="s">
        <v>1504</v>
      </c>
    </row>
    <row r="494" spans="1:158">
      <c r="A494" t="s">
        <v>793</v>
      </c>
      <c r="B494" t="s">
        <v>211</v>
      </c>
      <c r="C494" t="s">
        <v>267</v>
      </c>
      <c r="D494" t="s">
        <v>508</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9464</v>
      </c>
      <c r="BP494" t="s">
        <v>11355</v>
      </c>
      <c r="BQ494" t="s">
        <v>1334</v>
      </c>
      <c r="BR494">
        <v>81.5</v>
      </c>
      <c r="BT494">
        <v>2015</v>
      </c>
      <c r="BU494">
        <v>31</v>
      </c>
      <c r="BV494" t="s">
        <v>6207</v>
      </c>
      <c r="BW494">
        <v>53</v>
      </c>
      <c r="BX494" t="s">
        <v>1334</v>
      </c>
      <c r="BY494" t="s">
        <v>170</v>
      </c>
      <c r="CF494" t="s">
        <v>174</v>
      </c>
      <c r="CG494" t="s">
        <v>527</v>
      </c>
      <c r="CH494" t="s">
        <v>1296</v>
      </c>
      <c r="CI494" t="s">
        <v>193</v>
      </c>
      <c r="CJ494">
        <v>2024</v>
      </c>
      <c r="CL494" t="s">
        <v>170</v>
      </c>
      <c r="CN494" t="s">
        <v>174</v>
      </c>
      <c r="CO494" t="s">
        <v>11356</v>
      </c>
      <c r="CP494" t="s">
        <v>721</v>
      </c>
      <c r="CQ494" t="s">
        <v>174</v>
      </c>
      <c r="CR494">
        <v>7</v>
      </c>
      <c r="CS494">
        <v>1</v>
      </c>
      <c r="CT494">
        <v>11</v>
      </c>
      <c r="CU494" t="s">
        <v>11357</v>
      </c>
      <c r="CV494" t="s">
        <v>170</v>
      </c>
      <c r="CZ494" t="s">
        <v>170</v>
      </c>
      <c r="DB494" t="s">
        <v>2358</v>
      </c>
      <c r="DC494" t="s">
        <v>2123</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1684</v>
      </c>
      <c r="DV494" t="s">
        <v>417</v>
      </c>
      <c r="DW494" t="s">
        <v>246</v>
      </c>
      <c r="DX494" t="s">
        <v>252</v>
      </c>
      <c r="DY494" t="s">
        <v>209</v>
      </c>
      <c r="DZ494" t="s">
        <v>1026</v>
      </c>
    </row>
    <row r="495" spans="1:158">
      <c r="A495" t="s">
        <v>793</v>
      </c>
      <c r="B495" t="s">
        <v>211</v>
      </c>
      <c r="C495" t="s">
        <v>267</v>
      </c>
      <c r="D495" t="s">
        <v>508</v>
      </c>
      <c r="E495" t="s">
        <v>11363</v>
      </c>
      <c r="F495" t="s">
        <v>11364</v>
      </c>
      <c r="G495">
        <v>9662622246</v>
      </c>
      <c r="H495" t="s">
        <v>164</v>
      </c>
      <c r="I495" t="s">
        <v>11365</v>
      </c>
      <c r="J495" t="s">
        <v>166</v>
      </c>
      <c r="K495" t="s">
        <v>11366</v>
      </c>
      <c r="L495" t="s">
        <v>11367</v>
      </c>
      <c r="M495" t="s">
        <v>11368</v>
      </c>
      <c r="N495" t="s">
        <v>170</v>
      </c>
      <c r="AI495" t="s">
        <v>11369</v>
      </c>
      <c r="AJ495" t="s">
        <v>11370</v>
      </c>
      <c r="AK495" t="s">
        <v>7111</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662</v>
      </c>
      <c r="BL495">
        <v>27</v>
      </c>
      <c r="BN495" t="s">
        <v>174</v>
      </c>
      <c r="BO495" t="s">
        <v>11372</v>
      </c>
      <c r="BP495" t="s">
        <v>11373</v>
      </c>
      <c r="BQ495" t="s">
        <v>11374</v>
      </c>
      <c r="BR495">
        <v>76</v>
      </c>
      <c r="BT495">
        <v>2005</v>
      </c>
      <c r="BU495">
        <v>31</v>
      </c>
      <c r="BV495" t="s">
        <v>810</v>
      </c>
      <c r="BW495">
        <v>23</v>
      </c>
      <c r="BY495" t="s">
        <v>174</v>
      </c>
      <c r="BZ495" t="s">
        <v>185</v>
      </c>
      <c r="CA495" t="s">
        <v>605</v>
      </c>
      <c r="CB495" t="s">
        <v>1616</v>
      </c>
      <c r="CC495">
        <v>64</v>
      </c>
      <c r="CE495">
        <v>2013</v>
      </c>
      <c r="CF495" t="s">
        <v>174</v>
      </c>
      <c r="CG495" t="s">
        <v>2715</v>
      </c>
      <c r="CH495" t="s">
        <v>11375</v>
      </c>
      <c r="CI495" t="s">
        <v>193</v>
      </c>
      <c r="CJ495">
        <v>2010</v>
      </c>
      <c r="CL495" t="s">
        <v>174</v>
      </c>
      <c r="CN495" t="s">
        <v>174</v>
      </c>
      <c r="CO495" t="s">
        <v>11376</v>
      </c>
      <c r="CP495" t="s">
        <v>11377</v>
      </c>
      <c r="CQ495" t="s">
        <v>174</v>
      </c>
      <c r="CR495">
        <v>2</v>
      </c>
      <c r="CS495">
        <v>13</v>
      </c>
      <c r="CT495">
        <v>10</v>
      </c>
      <c r="CU495" t="s">
        <v>2364</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1628</v>
      </c>
      <c r="DV495" t="s">
        <v>1426</v>
      </c>
      <c r="DW495" t="s">
        <v>246</v>
      </c>
      <c r="DX495" t="s">
        <v>468</v>
      </c>
      <c r="DY495" t="s">
        <v>209</v>
      </c>
      <c r="DZ495" t="s">
        <v>469</v>
      </c>
      <c r="EA495" t="s">
        <v>11385</v>
      </c>
      <c r="EB495" t="s">
        <v>11386</v>
      </c>
      <c r="EC495" t="s">
        <v>11387</v>
      </c>
      <c r="ED495" t="s">
        <v>246</v>
      </c>
      <c r="EE495" t="s">
        <v>3758</v>
      </c>
      <c r="EF495" t="s">
        <v>3257</v>
      </c>
      <c r="EG495" t="s">
        <v>870</v>
      </c>
    </row>
    <row r="496" spans="1:158">
      <c r="A496" t="s">
        <v>506</v>
      </c>
      <c r="B496" t="s">
        <v>507</v>
      </c>
      <c r="C496" t="s">
        <v>267</v>
      </c>
      <c r="D496" t="s">
        <v>508</v>
      </c>
      <c r="E496" t="s">
        <v>11363</v>
      </c>
      <c r="F496" t="s">
        <v>11364</v>
      </c>
      <c r="G496">
        <v>9662622246</v>
      </c>
      <c r="H496" t="s">
        <v>164</v>
      </c>
      <c r="I496" t="s">
        <v>11365</v>
      </c>
      <c r="J496" t="s">
        <v>166</v>
      </c>
      <c r="K496" t="s">
        <v>11366</v>
      </c>
      <c r="L496" t="s">
        <v>11367</v>
      </c>
      <c r="M496" t="s">
        <v>11368</v>
      </c>
      <c r="N496" t="s">
        <v>170</v>
      </c>
      <c r="AI496" t="s">
        <v>11369</v>
      </c>
      <c r="AJ496" t="s">
        <v>11370</v>
      </c>
      <c r="AK496" t="s">
        <v>7111</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662</v>
      </c>
      <c r="BL496">
        <v>27</v>
      </c>
      <c r="BN496" t="s">
        <v>174</v>
      </c>
      <c r="BO496" t="s">
        <v>11372</v>
      </c>
      <c r="BP496" t="s">
        <v>11373</v>
      </c>
      <c r="BQ496" t="s">
        <v>11374</v>
      </c>
      <c r="BR496">
        <v>76</v>
      </c>
      <c r="BT496">
        <v>2005</v>
      </c>
      <c r="BU496">
        <v>31</v>
      </c>
      <c r="BV496" t="s">
        <v>810</v>
      </c>
      <c r="BW496">
        <v>23</v>
      </c>
      <c r="BY496" t="s">
        <v>174</v>
      </c>
      <c r="BZ496" t="s">
        <v>185</v>
      </c>
      <c r="CA496" t="s">
        <v>605</v>
      </c>
      <c r="CB496" t="s">
        <v>1616</v>
      </c>
      <c r="CC496">
        <v>64</v>
      </c>
      <c r="CE496">
        <v>2013</v>
      </c>
      <c r="CF496" t="s">
        <v>174</v>
      </c>
      <c r="CG496" t="s">
        <v>2715</v>
      </c>
      <c r="CH496" t="s">
        <v>11375</v>
      </c>
      <c r="CI496" t="s">
        <v>193</v>
      </c>
      <c r="CJ496">
        <v>2010</v>
      </c>
      <c r="CL496" t="s">
        <v>174</v>
      </c>
      <c r="CN496" t="s">
        <v>174</v>
      </c>
      <c r="CO496" t="s">
        <v>11376</v>
      </c>
      <c r="CP496" t="s">
        <v>11377</v>
      </c>
      <c r="CQ496" t="s">
        <v>174</v>
      </c>
      <c r="CR496">
        <v>2</v>
      </c>
      <c r="CS496">
        <v>13</v>
      </c>
      <c r="CT496">
        <v>10</v>
      </c>
      <c r="CU496" t="s">
        <v>2364</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1628</v>
      </c>
      <c r="DV496" t="s">
        <v>1426</v>
      </c>
      <c r="DW496" t="s">
        <v>246</v>
      </c>
      <c r="DX496" t="s">
        <v>468</v>
      </c>
      <c r="DY496" t="s">
        <v>209</v>
      </c>
      <c r="DZ496" t="s">
        <v>469</v>
      </c>
      <c r="EA496" t="s">
        <v>11385</v>
      </c>
      <c r="EB496" t="s">
        <v>11386</v>
      </c>
      <c r="EC496" t="s">
        <v>11387</v>
      </c>
      <c r="ED496" t="s">
        <v>246</v>
      </c>
      <c r="EE496" t="s">
        <v>3758</v>
      </c>
      <c r="EF496" t="s">
        <v>3257</v>
      </c>
      <c r="EG496" t="s">
        <v>870</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3879</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524</v>
      </c>
      <c r="BL497">
        <v>53</v>
      </c>
      <c r="BM497" t="s">
        <v>442</v>
      </c>
      <c r="BN497" t="s">
        <v>174</v>
      </c>
      <c r="BO497" t="s">
        <v>11401</v>
      </c>
      <c r="BP497" t="s">
        <v>11402</v>
      </c>
      <c r="BQ497" t="s">
        <v>11403</v>
      </c>
      <c r="BR497">
        <v>61</v>
      </c>
      <c r="BT497">
        <v>2008</v>
      </c>
      <c r="BU497">
        <v>31</v>
      </c>
      <c r="BV497" t="s">
        <v>528</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818</v>
      </c>
      <c r="DW497" t="s">
        <v>207</v>
      </c>
      <c r="DX497" t="s">
        <v>3625</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5648</v>
      </c>
      <c r="BW498">
        <v>33</v>
      </c>
      <c r="BY498" t="s">
        <v>174</v>
      </c>
      <c r="BZ498" t="s">
        <v>5186</v>
      </c>
      <c r="CA498" t="s">
        <v>11430</v>
      </c>
      <c r="CB498" t="s">
        <v>9916</v>
      </c>
      <c r="CC498">
        <v>50</v>
      </c>
      <c r="CE498">
        <v>2003</v>
      </c>
      <c r="CF498" t="s">
        <v>174</v>
      </c>
      <c r="CG498" t="s">
        <v>11431</v>
      </c>
      <c r="CH498" t="s">
        <v>11432</v>
      </c>
      <c r="CI498" t="s">
        <v>193</v>
      </c>
      <c r="CJ498">
        <v>2024</v>
      </c>
      <c r="CL498" t="s">
        <v>174</v>
      </c>
      <c r="CM498" t="s">
        <v>11433</v>
      </c>
      <c r="CN498" t="s">
        <v>174</v>
      </c>
      <c r="CO498" t="s">
        <v>11434</v>
      </c>
      <c r="CP498" t="s">
        <v>721</v>
      </c>
      <c r="CQ498" t="s">
        <v>174</v>
      </c>
      <c r="CR498">
        <v>1</v>
      </c>
      <c r="CS498">
        <v>2</v>
      </c>
      <c r="CT498">
        <v>10</v>
      </c>
      <c r="CU498" t="s">
        <v>11435</v>
      </c>
      <c r="CV498" t="s">
        <v>170</v>
      </c>
      <c r="CZ498" t="s">
        <v>170</v>
      </c>
      <c r="DB498" t="s">
        <v>11436</v>
      </c>
      <c r="DC498" t="s">
        <v>781</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989</v>
      </c>
      <c r="DT498" t="s">
        <v>11440</v>
      </c>
      <c r="DU498" t="s">
        <v>9889</v>
      </c>
      <c r="DV498" t="s">
        <v>818</v>
      </c>
      <c r="DW498" t="s">
        <v>246</v>
      </c>
      <c r="DX498" t="s">
        <v>1685</v>
      </c>
      <c r="DY498" t="s">
        <v>209</v>
      </c>
      <c r="DZ498" t="s">
        <v>989</v>
      </c>
    </row>
    <row r="499" spans="1:158">
      <c r="A499" t="s">
        <v>586</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5479</v>
      </c>
      <c r="AK499" t="s">
        <v>11447</v>
      </c>
      <c r="AL499">
        <v>60.6</v>
      </c>
      <c r="AN499">
        <v>1979</v>
      </c>
      <c r="AO499" t="s">
        <v>174</v>
      </c>
      <c r="AP499" t="s">
        <v>11448</v>
      </c>
      <c r="AQ499" t="s">
        <v>5479</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712</v>
      </c>
      <c r="CH499" t="s">
        <v>11464</v>
      </c>
      <c r="CI499" t="s">
        <v>193</v>
      </c>
      <c r="CJ499">
        <v>2019</v>
      </c>
      <c r="CL499" t="s">
        <v>174</v>
      </c>
      <c r="CM499" t="s">
        <v>11465</v>
      </c>
      <c r="CN499" t="s">
        <v>174</v>
      </c>
      <c r="CO499" t="s">
        <v>11466</v>
      </c>
      <c r="CP499" t="s">
        <v>11467</v>
      </c>
      <c r="CQ499" t="s">
        <v>174</v>
      </c>
      <c r="CR499" t="s">
        <v>3130</v>
      </c>
      <c r="CS499" t="s">
        <v>3130</v>
      </c>
      <c r="CT499">
        <v>5</v>
      </c>
      <c r="CU499" t="s">
        <v>11468</v>
      </c>
      <c r="CV499" t="s">
        <v>170</v>
      </c>
      <c r="CZ499" t="s">
        <v>170</v>
      </c>
      <c r="DB499" t="s">
        <v>11469</v>
      </c>
      <c r="DC499" t="s">
        <v>11470</v>
      </c>
      <c r="DD499" t="s">
        <v>174</v>
      </c>
      <c r="DE499" t="s">
        <v>11471</v>
      </c>
      <c r="DF499" t="s">
        <v>174</v>
      </c>
      <c r="DG499" t="s">
        <v>11472</v>
      </c>
      <c r="DH499" t="s">
        <v>3130</v>
      </c>
      <c r="DI499" t="s">
        <v>3130</v>
      </c>
      <c r="DJ499" t="s">
        <v>3130</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949</v>
      </c>
      <c r="EA499" t="s">
        <v>11479</v>
      </c>
      <c r="EB499" t="s">
        <v>11480</v>
      </c>
      <c r="EC499" t="s">
        <v>1213</v>
      </c>
      <c r="ED499" t="s">
        <v>207</v>
      </c>
      <c r="EE499" t="s">
        <v>757</v>
      </c>
      <c r="EF499" t="s">
        <v>1198</v>
      </c>
      <c r="EG499" t="s">
        <v>355</v>
      </c>
      <c r="EH499" t="s">
        <v>11481</v>
      </c>
      <c r="EI499" t="s">
        <v>11471</v>
      </c>
      <c r="EJ499" t="s">
        <v>1213</v>
      </c>
      <c r="EK499" t="s">
        <v>246</v>
      </c>
      <c r="EL499" t="s">
        <v>2853</v>
      </c>
      <c r="EM499" t="s">
        <v>983</v>
      </c>
      <c r="EN499" t="s">
        <v>821</v>
      </c>
      <c r="EO499" t="s">
        <v>9334</v>
      </c>
      <c r="EP499" t="s">
        <v>11482</v>
      </c>
      <c r="EQ499" t="s">
        <v>1213</v>
      </c>
      <c r="ER499" t="s">
        <v>246</v>
      </c>
      <c r="ES499" t="s">
        <v>644</v>
      </c>
      <c r="ET499" t="s">
        <v>907</v>
      </c>
      <c r="EU499" t="s">
        <v>460</v>
      </c>
      <c r="EV499" t="s">
        <v>11483</v>
      </c>
      <c r="EW499" t="s">
        <v>11484</v>
      </c>
      <c r="EX499" t="s">
        <v>1213</v>
      </c>
      <c r="EY499" t="s">
        <v>207</v>
      </c>
      <c r="EZ499" t="s">
        <v>1986</v>
      </c>
      <c r="FA499" t="s">
        <v>1718</v>
      </c>
      <c r="FB499" t="s">
        <v>1387</v>
      </c>
    </row>
    <row r="500" spans="1:158">
      <c r="A500" t="s">
        <v>266</v>
      </c>
      <c r="B500" t="s">
        <v>211</v>
      </c>
      <c r="C500" t="s">
        <v>267</v>
      </c>
      <c r="D500" t="s">
        <v>268</v>
      </c>
      <c r="E500" t="s">
        <v>11485</v>
      </c>
      <c r="F500" t="s">
        <v>11486</v>
      </c>
      <c r="G500">
        <v>9446176726</v>
      </c>
      <c r="H500" t="s">
        <v>164</v>
      </c>
      <c r="I500" t="s">
        <v>11487</v>
      </c>
      <c r="J500" t="s">
        <v>166</v>
      </c>
      <c r="K500" t="s">
        <v>831</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1667</v>
      </c>
      <c r="BG500">
        <v>79</v>
      </c>
      <c r="BI500">
        <v>2017</v>
      </c>
      <c r="BJ500">
        <v>19</v>
      </c>
      <c r="BK500" t="s">
        <v>11496</v>
      </c>
      <c r="BL500">
        <v>34</v>
      </c>
      <c r="BN500" t="s">
        <v>174</v>
      </c>
      <c r="BO500" t="s">
        <v>8855</v>
      </c>
      <c r="BP500" t="s">
        <v>11497</v>
      </c>
      <c r="BQ500" t="s">
        <v>11498</v>
      </c>
      <c r="BR500">
        <v>91</v>
      </c>
      <c r="BS500">
        <v>9.13</v>
      </c>
      <c r="BT500">
        <v>2020</v>
      </c>
      <c r="BU500">
        <v>31</v>
      </c>
      <c r="BV500" t="s">
        <v>11499</v>
      </c>
      <c r="BW500">
        <v>52</v>
      </c>
      <c r="BY500" t="s">
        <v>170</v>
      </c>
      <c r="CF500" t="s">
        <v>174</v>
      </c>
      <c r="CG500" t="s">
        <v>9665</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821</v>
      </c>
      <c r="DT500" t="s">
        <v>11504</v>
      </c>
      <c r="DU500" t="s">
        <v>2315</v>
      </c>
      <c r="DV500" t="s">
        <v>11505</v>
      </c>
      <c r="DW500" t="s">
        <v>246</v>
      </c>
      <c r="DX500" t="s">
        <v>384</v>
      </c>
      <c r="DY500" t="s">
        <v>1633</v>
      </c>
      <c r="DZ500" t="s">
        <v>821</v>
      </c>
    </row>
    <row r="501" spans="1:158">
      <c r="A501" t="s">
        <v>3203</v>
      </c>
      <c r="B501" t="s">
        <v>211</v>
      </c>
      <c r="C501" t="s">
        <v>160</v>
      </c>
      <c r="D501" t="s">
        <v>3204</v>
      </c>
      <c r="E501" t="s">
        <v>11506</v>
      </c>
      <c r="F501" t="s">
        <v>11507</v>
      </c>
      <c r="G501">
        <v>7018803719</v>
      </c>
      <c r="H501" t="s">
        <v>164</v>
      </c>
      <c r="I501" t="s">
        <v>11508</v>
      </c>
      <c r="J501" t="s">
        <v>166</v>
      </c>
      <c r="K501" t="s">
        <v>11509</v>
      </c>
      <c r="L501" t="s">
        <v>11510</v>
      </c>
      <c r="M501" t="s">
        <v>11511</v>
      </c>
      <c r="N501" t="s">
        <v>170</v>
      </c>
      <c r="AI501" t="s">
        <v>11512</v>
      </c>
      <c r="AJ501" t="s">
        <v>594</v>
      </c>
      <c r="AK501" t="s">
        <v>438</v>
      </c>
      <c r="AL501">
        <v>84.2</v>
      </c>
      <c r="AN501">
        <v>2004</v>
      </c>
      <c r="AO501" t="s">
        <v>174</v>
      </c>
      <c r="AP501" t="s">
        <v>11513</v>
      </c>
      <c r="AQ501" t="s">
        <v>594</v>
      </c>
      <c r="AR501" t="s">
        <v>627</v>
      </c>
      <c r="AS501">
        <v>63.4</v>
      </c>
      <c r="AU501">
        <v>2006</v>
      </c>
      <c r="AV501" t="s">
        <v>170</v>
      </c>
      <c r="BC501" t="s">
        <v>174</v>
      </c>
      <c r="BD501" t="s">
        <v>11514</v>
      </c>
      <c r="BE501" t="s">
        <v>11514</v>
      </c>
      <c r="BF501" t="s">
        <v>485</v>
      </c>
      <c r="BG501">
        <v>68.8</v>
      </c>
      <c r="BH501">
        <v>6.88</v>
      </c>
      <c r="BI501">
        <v>2012</v>
      </c>
      <c r="BJ501">
        <v>1</v>
      </c>
      <c r="BL501">
        <v>9</v>
      </c>
      <c r="BN501" t="s">
        <v>174</v>
      </c>
      <c r="BO501" t="s">
        <v>11515</v>
      </c>
      <c r="BP501" t="s">
        <v>11515</v>
      </c>
      <c r="BQ501" t="s">
        <v>3614</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2508</v>
      </c>
      <c r="DU501" t="s">
        <v>1282</v>
      </c>
      <c r="DV501" t="s">
        <v>4680</v>
      </c>
      <c r="DW501" t="s">
        <v>246</v>
      </c>
      <c r="DX501" t="s">
        <v>1685</v>
      </c>
      <c r="DY501" t="s">
        <v>209</v>
      </c>
      <c r="DZ501" t="s">
        <v>989</v>
      </c>
      <c r="EA501" t="s">
        <v>11525</v>
      </c>
      <c r="EB501" t="s">
        <v>1282</v>
      </c>
      <c r="EC501" t="s">
        <v>11526</v>
      </c>
      <c r="ED501" t="s">
        <v>246</v>
      </c>
      <c r="EE501" t="s">
        <v>505</v>
      </c>
      <c r="EF501" t="s">
        <v>3389</v>
      </c>
      <c r="EG501" t="s">
        <v>574</v>
      </c>
      <c r="EH501" t="s">
        <v>11527</v>
      </c>
      <c r="EI501" t="s">
        <v>11528</v>
      </c>
      <c r="EJ501" t="s">
        <v>11529</v>
      </c>
      <c r="EK501" t="s">
        <v>246</v>
      </c>
      <c r="EL501" t="s">
        <v>422</v>
      </c>
      <c r="EM501" t="s">
        <v>825</v>
      </c>
      <c r="EN501" t="s">
        <v>989</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594</v>
      </c>
      <c r="AK502" t="s">
        <v>438</v>
      </c>
      <c r="AL502">
        <v>84.2</v>
      </c>
      <c r="AN502">
        <v>2004</v>
      </c>
      <c r="AO502" t="s">
        <v>174</v>
      </c>
      <c r="AP502" t="s">
        <v>11513</v>
      </c>
      <c r="AQ502" t="s">
        <v>594</v>
      </c>
      <c r="AR502" t="s">
        <v>627</v>
      </c>
      <c r="AS502">
        <v>63.4</v>
      </c>
      <c r="AU502">
        <v>2006</v>
      </c>
      <c r="AV502" t="s">
        <v>170</v>
      </c>
      <c r="BC502" t="s">
        <v>174</v>
      </c>
      <c r="BD502" t="s">
        <v>11514</v>
      </c>
      <c r="BE502" t="s">
        <v>11514</v>
      </c>
      <c r="BF502" t="s">
        <v>485</v>
      </c>
      <c r="BG502">
        <v>68.8</v>
      </c>
      <c r="BH502">
        <v>6.88</v>
      </c>
      <c r="BI502">
        <v>2012</v>
      </c>
      <c r="BJ502">
        <v>1</v>
      </c>
      <c r="BL502">
        <v>9</v>
      </c>
      <c r="BN502" t="s">
        <v>174</v>
      </c>
      <c r="BO502" t="s">
        <v>11515</v>
      </c>
      <c r="BP502" t="s">
        <v>11515</v>
      </c>
      <c r="BQ502" t="s">
        <v>3614</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2508</v>
      </c>
      <c r="DU502" t="s">
        <v>1282</v>
      </c>
      <c r="DV502" t="s">
        <v>4680</v>
      </c>
      <c r="DW502" t="s">
        <v>246</v>
      </c>
      <c r="DX502" t="s">
        <v>1685</v>
      </c>
      <c r="DY502" t="s">
        <v>209</v>
      </c>
      <c r="DZ502" t="s">
        <v>989</v>
      </c>
      <c r="EA502" t="s">
        <v>11525</v>
      </c>
      <c r="EB502" t="s">
        <v>1282</v>
      </c>
      <c r="EC502" t="s">
        <v>11526</v>
      </c>
      <c r="ED502" t="s">
        <v>246</v>
      </c>
      <c r="EE502" t="s">
        <v>505</v>
      </c>
      <c r="EF502" t="s">
        <v>3389</v>
      </c>
      <c r="EG502" t="s">
        <v>574</v>
      </c>
      <c r="EH502" t="s">
        <v>11527</v>
      </c>
      <c r="EI502" t="s">
        <v>11528</v>
      </c>
      <c r="EJ502" t="s">
        <v>11529</v>
      </c>
      <c r="EK502" t="s">
        <v>246</v>
      </c>
      <c r="EL502" t="s">
        <v>422</v>
      </c>
      <c r="EM502" t="s">
        <v>825</v>
      </c>
      <c r="EN502" t="s">
        <v>989</v>
      </c>
    </row>
    <row r="503" spans="1:158">
      <c r="A503" t="s">
        <v>210</v>
      </c>
      <c r="B503" t="s">
        <v>211</v>
      </c>
      <c r="C503" t="s">
        <v>212</v>
      </c>
      <c r="D503" t="s">
        <v>213</v>
      </c>
      <c r="E503" t="s">
        <v>11531</v>
      </c>
      <c r="F503" t="s">
        <v>11532</v>
      </c>
      <c r="G503">
        <v>8055514468</v>
      </c>
      <c r="H503" t="s">
        <v>164</v>
      </c>
      <c r="I503" t="s">
        <v>4608</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1688</v>
      </c>
      <c r="DT503" t="s">
        <v>11555</v>
      </c>
      <c r="DU503" t="s">
        <v>255</v>
      </c>
      <c r="DV503" t="s">
        <v>1426</v>
      </c>
      <c r="DW503" t="s">
        <v>246</v>
      </c>
      <c r="DX503" t="s">
        <v>500</v>
      </c>
      <c r="DY503" t="s">
        <v>209</v>
      </c>
      <c r="DZ503" t="s">
        <v>1382</v>
      </c>
      <c r="EA503" t="s">
        <v>11556</v>
      </c>
      <c r="EB503" t="s">
        <v>255</v>
      </c>
      <c r="EC503" t="s">
        <v>11557</v>
      </c>
      <c r="ED503" t="s">
        <v>246</v>
      </c>
      <c r="EE503" t="s">
        <v>983</v>
      </c>
      <c r="EF503" t="s">
        <v>905</v>
      </c>
      <c r="EG503" t="s">
        <v>265</v>
      </c>
    </row>
    <row r="504" spans="1:158">
      <c r="A504" t="s">
        <v>470</v>
      </c>
      <c r="B504" t="s">
        <v>211</v>
      </c>
      <c r="C504" t="s">
        <v>471</v>
      </c>
      <c r="D504" t="s">
        <v>472</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5627</v>
      </c>
      <c r="BE504" t="s">
        <v>11571</v>
      </c>
      <c r="BF504" t="s">
        <v>11572</v>
      </c>
      <c r="BG504">
        <v>64.1</v>
      </c>
      <c r="BI504">
        <v>2015</v>
      </c>
      <c r="BJ504">
        <v>2</v>
      </c>
      <c r="BL504">
        <v>9</v>
      </c>
      <c r="BN504" t="s">
        <v>174</v>
      </c>
      <c r="BO504" t="s">
        <v>967</v>
      </c>
      <c r="BP504" t="s">
        <v>11573</v>
      </c>
      <c r="BQ504" t="s">
        <v>11574</v>
      </c>
      <c r="BR504">
        <v>76.4</v>
      </c>
      <c r="BT504">
        <v>2019</v>
      </c>
      <c r="BU504">
        <v>12</v>
      </c>
      <c r="BW504">
        <v>9</v>
      </c>
      <c r="BY504" t="s">
        <v>170</v>
      </c>
      <c r="CF504" t="s">
        <v>174</v>
      </c>
      <c r="CG504" t="s">
        <v>969</v>
      </c>
      <c r="CH504" t="s">
        <v>6424</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649</v>
      </c>
      <c r="DT504" t="s">
        <v>11581</v>
      </c>
      <c r="DU504" t="s">
        <v>211</v>
      </c>
      <c r="DV504" t="s">
        <v>11582</v>
      </c>
      <c r="DW504" t="s">
        <v>246</v>
      </c>
      <c r="DX504" t="s">
        <v>464</v>
      </c>
      <c r="DY504" t="s">
        <v>209</v>
      </c>
      <c r="DZ504" t="s">
        <v>465</v>
      </c>
      <c r="EA504" t="s">
        <v>11583</v>
      </c>
      <c r="EB504" t="s">
        <v>211</v>
      </c>
      <c r="EC504" t="s">
        <v>5302</v>
      </c>
      <c r="ED504" t="s">
        <v>246</v>
      </c>
      <c r="EE504" t="s">
        <v>820</v>
      </c>
      <c r="EF504" t="s">
        <v>941</v>
      </c>
      <c r="EG504" t="s">
        <v>1026</v>
      </c>
      <c r="EH504" t="s">
        <v>11584</v>
      </c>
      <c r="EI504" t="s">
        <v>211</v>
      </c>
      <c r="EJ504" t="s">
        <v>5302</v>
      </c>
      <c r="EK504" t="s">
        <v>246</v>
      </c>
      <c r="EL504" t="s">
        <v>5419</v>
      </c>
      <c r="EM504" t="s">
        <v>4831</v>
      </c>
      <c r="EN504" t="s">
        <v>248</v>
      </c>
      <c r="EO504" t="s">
        <v>11585</v>
      </c>
      <c r="EP504" t="s">
        <v>211</v>
      </c>
      <c r="EQ504" t="s">
        <v>11586</v>
      </c>
      <c r="ER504" t="s">
        <v>246</v>
      </c>
      <c r="ES504" t="s">
        <v>3458</v>
      </c>
      <c r="ET504" t="s">
        <v>5419</v>
      </c>
      <c r="EU504" t="s">
        <v>906</v>
      </c>
      <c r="EV504" t="s">
        <v>11587</v>
      </c>
      <c r="EW504" t="s">
        <v>7797</v>
      </c>
      <c r="EX504" t="s">
        <v>11588</v>
      </c>
      <c r="EY504" t="s">
        <v>207</v>
      </c>
      <c r="EZ504" t="s">
        <v>428</v>
      </c>
      <c r="FA504" t="s">
        <v>3628</v>
      </c>
      <c r="FB504" t="s">
        <v>465</v>
      </c>
    </row>
    <row r="505" spans="1:158">
      <c r="A505" t="s">
        <v>266</v>
      </c>
      <c r="B505" t="s">
        <v>211</v>
      </c>
      <c r="C505" t="s">
        <v>267</v>
      </c>
      <c r="D505" t="s">
        <v>268</v>
      </c>
      <c r="E505" t="s">
        <v>11589</v>
      </c>
      <c r="F505" t="s">
        <v>11590</v>
      </c>
      <c r="G505">
        <v>9371290709</v>
      </c>
      <c r="H505" t="s">
        <v>164</v>
      </c>
      <c r="I505" t="s">
        <v>11591</v>
      </c>
      <c r="J505" t="s">
        <v>166</v>
      </c>
      <c r="K505" t="s">
        <v>831</v>
      </c>
      <c r="L505" t="s">
        <v>4109</v>
      </c>
      <c r="M505" t="s">
        <v>11592</v>
      </c>
      <c r="N505" t="s">
        <v>170</v>
      </c>
      <c r="AI505" t="s">
        <v>11593</v>
      </c>
      <c r="AJ505" t="s">
        <v>11594</v>
      </c>
      <c r="AK505" t="s">
        <v>2219</v>
      </c>
      <c r="AL505">
        <v>55</v>
      </c>
      <c r="AN505">
        <v>1996</v>
      </c>
      <c r="AO505" t="s">
        <v>174</v>
      </c>
      <c r="AP505" t="s">
        <v>11595</v>
      </c>
      <c r="AQ505" t="s">
        <v>11596</v>
      </c>
      <c r="AR505" t="s">
        <v>11597</v>
      </c>
      <c r="AS505">
        <v>81</v>
      </c>
      <c r="AU505">
        <v>1998</v>
      </c>
      <c r="AV505" t="s">
        <v>170</v>
      </c>
      <c r="BC505" t="s">
        <v>174</v>
      </c>
      <c r="BD505" t="s">
        <v>11598</v>
      </c>
      <c r="BE505" t="s">
        <v>11599</v>
      </c>
      <c r="BF505" t="s">
        <v>8275</v>
      </c>
      <c r="BG505">
        <v>55</v>
      </c>
      <c r="BI505">
        <v>2002</v>
      </c>
      <c r="BJ505">
        <v>2</v>
      </c>
      <c r="BL505">
        <v>9</v>
      </c>
      <c r="BN505" t="s">
        <v>174</v>
      </c>
      <c r="BO505" t="s">
        <v>11600</v>
      </c>
      <c r="BP505" t="s">
        <v>11601</v>
      </c>
      <c r="BQ505" t="s">
        <v>3087</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568</v>
      </c>
      <c r="DW505" t="s">
        <v>246</v>
      </c>
      <c r="DX505" t="s">
        <v>825</v>
      </c>
      <c r="DY505" t="s">
        <v>209</v>
      </c>
      <c r="DZ505" t="s">
        <v>697</v>
      </c>
      <c r="EA505" t="s">
        <v>11615</v>
      </c>
      <c r="EB505" t="s">
        <v>10271</v>
      </c>
      <c r="EC505" t="s">
        <v>568</v>
      </c>
      <c r="ED505" t="s">
        <v>207</v>
      </c>
      <c r="EE505" t="s">
        <v>3452</v>
      </c>
      <c r="EF505" t="s">
        <v>907</v>
      </c>
      <c r="EG505" t="s">
        <v>5377</v>
      </c>
      <c r="EH505" t="s">
        <v>11616</v>
      </c>
      <c r="EI505" t="s">
        <v>11617</v>
      </c>
      <c r="EJ505" t="s">
        <v>5186</v>
      </c>
      <c r="EK505" t="s">
        <v>207</v>
      </c>
      <c r="EL505" t="s">
        <v>7410</v>
      </c>
      <c r="EM505" t="s">
        <v>4187</v>
      </c>
      <c r="EN505" t="s">
        <v>942</v>
      </c>
      <c r="EO505" t="s">
        <v>11618</v>
      </c>
      <c r="EP505" t="s">
        <v>10271</v>
      </c>
      <c r="EQ505" t="s">
        <v>818</v>
      </c>
      <c r="ER505" t="s">
        <v>207</v>
      </c>
      <c r="ES505" t="s">
        <v>6606</v>
      </c>
      <c r="ET505" t="s">
        <v>3109</v>
      </c>
      <c r="EU505" t="s">
        <v>501</v>
      </c>
      <c r="EV505" t="s">
        <v>11614</v>
      </c>
      <c r="EW505" t="s">
        <v>1282</v>
      </c>
      <c r="EX505" t="s">
        <v>818</v>
      </c>
      <c r="EY505" t="s">
        <v>246</v>
      </c>
      <c r="EZ505" t="s">
        <v>11619</v>
      </c>
      <c r="FA505" t="s">
        <v>2134</v>
      </c>
      <c r="FB505" t="s">
        <v>697</v>
      </c>
    </row>
    <row r="506" spans="1:158">
      <c r="A506" t="s">
        <v>581</v>
      </c>
      <c r="B506" t="s">
        <v>211</v>
      </c>
      <c r="C506" t="s">
        <v>471</v>
      </c>
      <c r="D506" t="s">
        <v>582</v>
      </c>
      <c r="E506" t="s">
        <v>11589</v>
      </c>
      <c r="F506" t="s">
        <v>11590</v>
      </c>
      <c r="G506">
        <v>9371290709</v>
      </c>
      <c r="H506" t="s">
        <v>164</v>
      </c>
      <c r="I506" t="s">
        <v>11591</v>
      </c>
      <c r="J506" t="s">
        <v>166</v>
      </c>
      <c r="K506" t="s">
        <v>831</v>
      </c>
      <c r="L506" t="s">
        <v>4109</v>
      </c>
      <c r="M506" t="s">
        <v>11592</v>
      </c>
      <c r="N506" t="s">
        <v>170</v>
      </c>
      <c r="AI506" t="s">
        <v>11593</v>
      </c>
      <c r="AJ506" t="s">
        <v>11594</v>
      </c>
      <c r="AK506" t="s">
        <v>2219</v>
      </c>
      <c r="AL506">
        <v>55</v>
      </c>
      <c r="AN506">
        <v>1996</v>
      </c>
      <c r="AO506" t="s">
        <v>174</v>
      </c>
      <c r="AP506" t="s">
        <v>11595</v>
      </c>
      <c r="AQ506" t="s">
        <v>11596</v>
      </c>
      <c r="AR506" t="s">
        <v>11597</v>
      </c>
      <c r="AS506">
        <v>81</v>
      </c>
      <c r="AU506">
        <v>1998</v>
      </c>
      <c r="AV506" t="s">
        <v>170</v>
      </c>
      <c r="BC506" t="s">
        <v>174</v>
      </c>
      <c r="BD506" t="s">
        <v>11598</v>
      </c>
      <c r="BE506" t="s">
        <v>11599</v>
      </c>
      <c r="BF506" t="s">
        <v>8275</v>
      </c>
      <c r="BG506">
        <v>55</v>
      </c>
      <c r="BI506">
        <v>2002</v>
      </c>
      <c r="BJ506">
        <v>2</v>
      </c>
      <c r="BL506">
        <v>9</v>
      </c>
      <c r="BN506" t="s">
        <v>174</v>
      </c>
      <c r="BO506" t="s">
        <v>11600</v>
      </c>
      <c r="BP506" t="s">
        <v>11601</v>
      </c>
      <c r="BQ506" t="s">
        <v>3087</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568</v>
      </c>
      <c r="DW506" t="s">
        <v>246</v>
      </c>
      <c r="DX506" t="s">
        <v>825</v>
      </c>
      <c r="DY506" t="s">
        <v>209</v>
      </c>
      <c r="DZ506" t="s">
        <v>697</v>
      </c>
      <c r="EA506" t="s">
        <v>11615</v>
      </c>
      <c r="EB506" t="s">
        <v>10271</v>
      </c>
      <c r="EC506" t="s">
        <v>568</v>
      </c>
      <c r="ED506" t="s">
        <v>207</v>
      </c>
      <c r="EE506" t="s">
        <v>3452</v>
      </c>
      <c r="EF506" t="s">
        <v>907</v>
      </c>
      <c r="EG506" t="s">
        <v>5377</v>
      </c>
      <c r="EH506" t="s">
        <v>11616</v>
      </c>
      <c r="EI506" t="s">
        <v>11617</v>
      </c>
      <c r="EJ506" t="s">
        <v>5186</v>
      </c>
      <c r="EK506" t="s">
        <v>207</v>
      </c>
      <c r="EL506" t="s">
        <v>7410</v>
      </c>
      <c r="EM506" t="s">
        <v>4187</v>
      </c>
      <c r="EN506" t="s">
        <v>942</v>
      </c>
      <c r="EO506" t="s">
        <v>11618</v>
      </c>
      <c r="EP506" t="s">
        <v>10271</v>
      </c>
      <c r="EQ506" t="s">
        <v>818</v>
      </c>
      <c r="ER506" t="s">
        <v>207</v>
      </c>
      <c r="ES506" t="s">
        <v>6606</v>
      </c>
      <c r="ET506" t="s">
        <v>3109</v>
      </c>
      <c r="EU506" t="s">
        <v>501</v>
      </c>
      <c r="EV506" t="s">
        <v>11614</v>
      </c>
      <c r="EW506" t="s">
        <v>1282</v>
      </c>
      <c r="EX506" t="s">
        <v>818</v>
      </c>
      <c r="EY506" t="s">
        <v>246</v>
      </c>
      <c r="EZ506" t="s">
        <v>11619</v>
      </c>
      <c r="FA506" t="s">
        <v>2134</v>
      </c>
      <c r="FB506" t="s">
        <v>697</v>
      </c>
    </row>
    <row r="507" spans="1:158">
      <c r="A507" t="s">
        <v>356</v>
      </c>
      <c r="B507" t="s">
        <v>211</v>
      </c>
      <c r="C507" t="s">
        <v>267</v>
      </c>
      <c r="D507" t="s">
        <v>357</v>
      </c>
      <c r="E507" t="s">
        <v>11621</v>
      </c>
      <c r="F507" t="s">
        <v>11622</v>
      </c>
      <c r="G507">
        <v>8600011329</v>
      </c>
      <c r="H507" t="s">
        <v>271</v>
      </c>
      <c r="I507" t="s">
        <v>11623</v>
      </c>
      <c r="J507" t="s">
        <v>166</v>
      </c>
      <c r="K507" t="s">
        <v>7239</v>
      </c>
      <c r="L507" t="s">
        <v>11624</v>
      </c>
      <c r="M507" t="s">
        <v>11625</v>
      </c>
      <c r="N507" t="s">
        <v>174</v>
      </c>
      <c r="O507" t="s">
        <v>9623</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721</v>
      </c>
      <c r="DP507" t="s">
        <v>11642</v>
      </c>
      <c r="DQ507" t="str">
        <f>HYPERLINK("https://nconnect.nicmar.ac.in/storage/profile/6997fa7dd49b2.png","Download")</f>
        <v>0</v>
      </c>
      <c r="DR507" t="str">
        <f>HYPERLINK("https://nconnect.nicmar.ac.in/pdf/334_resume_1772084921.pdf/Y2FyZWVy","View Resume")</f>
        <v>0</v>
      </c>
      <c r="DS507" t="s">
        <v>4376</v>
      </c>
      <c r="DT507" t="s">
        <v>11643</v>
      </c>
      <c r="DU507" t="s">
        <v>11644</v>
      </c>
      <c r="DV507" t="s">
        <v>11645</v>
      </c>
      <c r="DW507" t="s">
        <v>246</v>
      </c>
      <c r="DX507" t="s">
        <v>824</v>
      </c>
      <c r="DY507" t="s">
        <v>209</v>
      </c>
      <c r="DZ507" t="s">
        <v>1504</v>
      </c>
      <c r="EA507" t="s">
        <v>11646</v>
      </c>
      <c r="EB507" t="s">
        <v>11647</v>
      </c>
      <c r="EC507" t="s">
        <v>11648</v>
      </c>
      <c r="ED507" t="s">
        <v>207</v>
      </c>
      <c r="EE507" t="s">
        <v>5039</v>
      </c>
      <c r="EF507" t="s">
        <v>7410</v>
      </c>
      <c r="EG507" t="s">
        <v>908</v>
      </c>
      <c r="EH507" t="s">
        <v>11649</v>
      </c>
      <c r="EI507" t="s">
        <v>11650</v>
      </c>
      <c r="EJ507" t="s">
        <v>818</v>
      </c>
      <c r="EK507" t="s">
        <v>207</v>
      </c>
      <c r="EL507" t="s">
        <v>4687</v>
      </c>
      <c r="EM507" t="s">
        <v>5935</v>
      </c>
      <c r="EN507" t="s">
        <v>908</v>
      </c>
      <c r="EO507" t="s">
        <v>11651</v>
      </c>
      <c r="EP507" t="s">
        <v>11652</v>
      </c>
      <c r="EQ507" t="s">
        <v>818</v>
      </c>
      <c r="ER507" t="s">
        <v>207</v>
      </c>
      <c r="ES507" t="s">
        <v>6644</v>
      </c>
      <c r="ET507" t="s">
        <v>6604</v>
      </c>
      <c r="EU507" t="s">
        <v>821</v>
      </c>
    </row>
    <row r="508" spans="1:158">
      <c r="A508" t="s">
        <v>3914</v>
      </c>
      <c r="B508" t="s">
        <v>536</v>
      </c>
      <c r="C508" t="s">
        <v>1137</v>
      </c>
      <c r="D508" t="s">
        <v>3915</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485</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3130</v>
      </c>
      <c r="DI508" t="s">
        <v>3130</v>
      </c>
      <c r="DJ508" t="s">
        <v>5892</v>
      </c>
      <c r="DK508" t="s">
        <v>5893</v>
      </c>
      <c r="DL508" t="s">
        <v>174</v>
      </c>
      <c r="DM508" t="s">
        <v>5894</v>
      </c>
      <c r="DN508" t="s">
        <v>170</v>
      </c>
      <c r="DP508" t="s">
        <v>11653</v>
      </c>
      <c r="DQ508" t="str">
        <f>HYPERLINK("https://nconnect.nicmar.ac.in/storage/profile/6998234228cc1.png","Download")</f>
        <v>0</v>
      </c>
      <c r="DR508" t="str">
        <f>HYPERLINK("https://nconnect.nicmar.ac.in/pdf/356_resume_1771588442.pdf/Y2FyZWVy","View Resume")</f>
        <v>0</v>
      </c>
      <c r="DS508" t="s">
        <v>5896</v>
      </c>
      <c r="DT508" t="s">
        <v>5897</v>
      </c>
      <c r="DU508" t="s">
        <v>536</v>
      </c>
      <c r="DV508" t="s">
        <v>818</v>
      </c>
      <c r="DW508" t="s">
        <v>246</v>
      </c>
      <c r="DX508" t="s">
        <v>578</v>
      </c>
      <c r="DY508" t="s">
        <v>209</v>
      </c>
      <c r="DZ508" t="s">
        <v>4596</v>
      </c>
      <c r="EA508" t="s">
        <v>5898</v>
      </c>
      <c r="EB508" t="s">
        <v>211</v>
      </c>
      <c r="EC508" t="s">
        <v>818</v>
      </c>
      <c r="ED508" t="s">
        <v>246</v>
      </c>
      <c r="EE508" t="s">
        <v>2197</v>
      </c>
      <c r="EF508" t="s">
        <v>578</v>
      </c>
      <c r="EG508" t="s">
        <v>344</v>
      </c>
      <c r="EH508" t="s">
        <v>5899</v>
      </c>
      <c r="EI508" t="s">
        <v>5900</v>
      </c>
      <c r="EJ508" t="s">
        <v>818</v>
      </c>
      <c r="EK508" t="s">
        <v>246</v>
      </c>
      <c r="EL508" t="s">
        <v>5386</v>
      </c>
      <c r="EM508" t="s">
        <v>2197</v>
      </c>
      <c r="EN508" t="s">
        <v>3195</v>
      </c>
      <c r="EO508" t="s">
        <v>5901</v>
      </c>
      <c r="EP508" t="s">
        <v>5900</v>
      </c>
      <c r="EQ508" t="s">
        <v>818</v>
      </c>
      <c r="ER508" t="s">
        <v>246</v>
      </c>
      <c r="ES508" t="s">
        <v>864</v>
      </c>
      <c r="ET508" t="s">
        <v>791</v>
      </c>
      <c r="EU508" t="s">
        <v>1387</v>
      </c>
      <c r="EV508" t="s">
        <v>5902</v>
      </c>
      <c r="EW508" t="s">
        <v>351</v>
      </c>
      <c r="EX508" t="s">
        <v>5903</v>
      </c>
      <c r="EY508" t="s">
        <v>246</v>
      </c>
      <c r="EZ508" t="s">
        <v>5904</v>
      </c>
      <c r="FA508" t="s">
        <v>864</v>
      </c>
      <c r="FB508" t="s">
        <v>2688</v>
      </c>
    </row>
    <row r="509" spans="1:158">
      <c r="A509" t="s">
        <v>11654</v>
      </c>
      <c r="B509" t="s">
        <v>536</v>
      </c>
      <c r="C509" t="s">
        <v>471</v>
      </c>
      <c r="D509" t="s">
        <v>3911</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485</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3130</v>
      </c>
      <c r="DI509" t="s">
        <v>3130</v>
      </c>
      <c r="DJ509" t="s">
        <v>5892</v>
      </c>
      <c r="DK509" t="s">
        <v>5893</v>
      </c>
      <c r="DL509" t="s">
        <v>174</v>
      </c>
      <c r="DM509" t="s">
        <v>5894</v>
      </c>
      <c r="DN509" t="s">
        <v>170</v>
      </c>
      <c r="DP509" t="s">
        <v>11655</v>
      </c>
      <c r="DQ509" t="str">
        <f>HYPERLINK("https://nconnect.nicmar.ac.in/storage/profile/6998234228cc1.png","Download")</f>
        <v>0</v>
      </c>
      <c r="DR509" t="str">
        <f>HYPERLINK("https://nconnect.nicmar.ac.in/pdf/356_resume_1771588442.pdf/Y2FyZWVy","View Resume")</f>
        <v>0</v>
      </c>
      <c r="DS509" t="s">
        <v>5896</v>
      </c>
      <c r="DT509" t="s">
        <v>5897</v>
      </c>
      <c r="DU509" t="s">
        <v>536</v>
      </c>
      <c r="DV509" t="s">
        <v>818</v>
      </c>
      <c r="DW509" t="s">
        <v>246</v>
      </c>
      <c r="DX509" t="s">
        <v>578</v>
      </c>
      <c r="DY509" t="s">
        <v>209</v>
      </c>
      <c r="DZ509" t="s">
        <v>4596</v>
      </c>
      <c r="EA509" t="s">
        <v>5898</v>
      </c>
      <c r="EB509" t="s">
        <v>211</v>
      </c>
      <c r="EC509" t="s">
        <v>818</v>
      </c>
      <c r="ED509" t="s">
        <v>246</v>
      </c>
      <c r="EE509" t="s">
        <v>2197</v>
      </c>
      <c r="EF509" t="s">
        <v>578</v>
      </c>
      <c r="EG509" t="s">
        <v>344</v>
      </c>
      <c r="EH509" t="s">
        <v>5899</v>
      </c>
      <c r="EI509" t="s">
        <v>5900</v>
      </c>
      <c r="EJ509" t="s">
        <v>818</v>
      </c>
      <c r="EK509" t="s">
        <v>246</v>
      </c>
      <c r="EL509" t="s">
        <v>5386</v>
      </c>
      <c r="EM509" t="s">
        <v>2197</v>
      </c>
      <c r="EN509" t="s">
        <v>3195</v>
      </c>
      <c r="EO509" t="s">
        <v>5901</v>
      </c>
      <c r="EP509" t="s">
        <v>5900</v>
      </c>
      <c r="EQ509" t="s">
        <v>818</v>
      </c>
      <c r="ER509" t="s">
        <v>246</v>
      </c>
      <c r="ES509" t="s">
        <v>864</v>
      </c>
      <c r="ET509" t="s">
        <v>791</v>
      </c>
      <c r="EU509" t="s">
        <v>1387</v>
      </c>
      <c r="EV509" t="s">
        <v>5902</v>
      </c>
      <c r="EW509" t="s">
        <v>351</v>
      </c>
      <c r="EX509" t="s">
        <v>5903</v>
      </c>
      <c r="EY509" t="s">
        <v>246</v>
      </c>
      <c r="EZ509" t="s">
        <v>5904</v>
      </c>
      <c r="FA509" t="s">
        <v>864</v>
      </c>
      <c r="FB509" t="s">
        <v>2688</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1847</v>
      </c>
      <c r="AK510" t="s">
        <v>3264</v>
      </c>
      <c r="AL510">
        <v>70</v>
      </c>
      <c r="AN510">
        <v>2008</v>
      </c>
      <c r="AO510" t="s">
        <v>174</v>
      </c>
      <c r="AP510" t="s">
        <v>11663</v>
      </c>
      <c r="AQ510" t="s">
        <v>11664</v>
      </c>
      <c r="AR510" t="s">
        <v>4089</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4394</v>
      </c>
      <c r="CA510" t="s">
        <v>4396</v>
      </c>
      <c r="CB510" t="s">
        <v>1861</v>
      </c>
      <c r="CD510">
        <v>8.0</v>
      </c>
      <c r="CE510">
        <v>2025</v>
      </c>
      <c r="CF510" t="s">
        <v>174</v>
      </c>
      <c r="CG510" t="s">
        <v>1861</v>
      </c>
      <c r="CH510" t="s">
        <v>4394</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1687</v>
      </c>
      <c r="DW510" t="s">
        <v>246</v>
      </c>
      <c r="DX510" t="s">
        <v>3389</v>
      </c>
      <c r="DY510" t="s">
        <v>209</v>
      </c>
      <c r="DZ510" t="s">
        <v>1387</v>
      </c>
      <c r="EA510" t="s">
        <v>11678</v>
      </c>
      <c r="EB510" t="s">
        <v>1499</v>
      </c>
      <c r="EC510" t="s">
        <v>2728</v>
      </c>
      <c r="ED510" t="s">
        <v>207</v>
      </c>
      <c r="EE510" t="s">
        <v>257</v>
      </c>
      <c r="EF510" t="s">
        <v>3452</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528</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2366</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1514</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2874</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3124</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501</v>
      </c>
      <c r="DT512" t="s">
        <v>5960</v>
      </c>
      <c r="DU512" t="s">
        <v>2127</v>
      </c>
      <c r="DV512" t="s">
        <v>2128</v>
      </c>
      <c r="DW512" t="s">
        <v>246</v>
      </c>
      <c r="DX512" t="s">
        <v>980</v>
      </c>
      <c r="DY512" t="s">
        <v>209</v>
      </c>
      <c r="DZ512" t="s">
        <v>908</v>
      </c>
      <c r="EA512" t="s">
        <v>5960</v>
      </c>
      <c r="EB512" t="s">
        <v>2127</v>
      </c>
      <c r="EC512" t="s">
        <v>2128</v>
      </c>
      <c r="ED512" t="s">
        <v>246</v>
      </c>
      <c r="EE512" t="s">
        <v>428</v>
      </c>
      <c r="EF512" t="s">
        <v>1391</v>
      </c>
      <c r="EG512" t="s">
        <v>460</v>
      </c>
      <c r="EH512" t="s">
        <v>11722</v>
      </c>
      <c r="EI512" t="s">
        <v>351</v>
      </c>
      <c r="EJ512" t="s">
        <v>333</v>
      </c>
      <c r="EK512" t="s">
        <v>246</v>
      </c>
      <c r="EL512" t="s">
        <v>992</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7111</v>
      </c>
      <c r="L513" t="s">
        <v>11726</v>
      </c>
      <c r="M513" t="s">
        <v>11727</v>
      </c>
      <c r="N513" t="s">
        <v>170</v>
      </c>
      <c r="AI513" t="s">
        <v>11728</v>
      </c>
      <c r="AJ513" t="s">
        <v>1174</v>
      </c>
      <c r="AK513" t="s">
        <v>1851</v>
      </c>
      <c r="AL513">
        <v>77.4</v>
      </c>
      <c r="AN513">
        <v>2011</v>
      </c>
      <c r="AO513" t="s">
        <v>174</v>
      </c>
      <c r="AP513" t="s">
        <v>11729</v>
      </c>
      <c r="AQ513" t="s">
        <v>1929</v>
      </c>
      <c r="AR513" t="s">
        <v>11730</v>
      </c>
      <c r="AS513">
        <v>77.8</v>
      </c>
      <c r="AU513">
        <v>2013</v>
      </c>
      <c r="AV513" t="s">
        <v>170</v>
      </c>
      <c r="BC513" t="s">
        <v>174</v>
      </c>
      <c r="BD513" t="s">
        <v>11731</v>
      </c>
      <c r="BE513" t="s">
        <v>11732</v>
      </c>
      <c r="BF513" t="s">
        <v>10248</v>
      </c>
      <c r="BG513">
        <v>83.6</v>
      </c>
      <c r="BH513">
        <v>9.3</v>
      </c>
      <c r="BI513">
        <v>2016</v>
      </c>
      <c r="BJ513">
        <v>19</v>
      </c>
      <c r="BK513" t="s">
        <v>3800</v>
      </c>
      <c r="BL513">
        <v>24</v>
      </c>
      <c r="BN513" t="s">
        <v>174</v>
      </c>
      <c r="BO513" t="s">
        <v>7361</v>
      </c>
      <c r="BP513" t="s">
        <v>11733</v>
      </c>
      <c r="BQ513" t="s">
        <v>11734</v>
      </c>
      <c r="BR513">
        <v>91.6</v>
      </c>
      <c r="BS513">
        <v>9.16</v>
      </c>
      <c r="BT513">
        <v>2021</v>
      </c>
      <c r="BU513">
        <v>31</v>
      </c>
      <c r="BV513" t="s">
        <v>528</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1906</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883</v>
      </c>
      <c r="BL514">
        <v>34</v>
      </c>
      <c r="BN514" t="s">
        <v>174</v>
      </c>
      <c r="BO514" t="s">
        <v>11758</v>
      </c>
      <c r="BP514" t="s">
        <v>11759</v>
      </c>
      <c r="BQ514" t="s">
        <v>11760</v>
      </c>
      <c r="BR514">
        <v>81.8</v>
      </c>
      <c r="BS514">
        <v>8.18</v>
      </c>
      <c r="BT514">
        <v>2014</v>
      </c>
      <c r="BU514">
        <v>31</v>
      </c>
      <c r="BV514" t="s">
        <v>8850</v>
      </c>
      <c r="BW514">
        <v>34</v>
      </c>
      <c r="BY514" t="s">
        <v>170</v>
      </c>
      <c r="CF514" t="s">
        <v>174</v>
      </c>
      <c r="CG514" t="s">
        <v>11761</v>
      </c>
      <c r="CH514" t="s">
        <v>5618</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586</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1908</v>
      </c>
      <c r="BE515" t="s">
        <v>11778</v>
      </c>
      <c r="BF515" t="s">
        <v>11779</v>
      </c>
      <c r="BG515">
        <v>72</v>
      </c>
      <c r="BI515">
        <v>1991</v>
      </c>
      <c r="BJ515">
        <v>19</v>
      </c>
      <c r="BK515" t="s">
        <v>5317</v>
      </c>
      <c r="BL515">
        <v>23</v>
      </c>
      <c r="BN515" t="s">
        <v>174</v>
      </c>
      <c r="BO515" t="s">
        <v>5321</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9129</v>
      </c>
      <c r="DF515" t="s">
        <v>170</v>
      </c>
      <c r="DL515" t="s">
        <v>170</v>
      </c>
      <c r="DN515" t="s">
        <v>170</v>
      </c>
      <c r="DP515" t="s">
        <v>11789</v>
      </c>
      <c r="DQ515" t="s">
        <v>202</v>
      </c>
      <c r="DR515" t="str">
        <f>HYPERLINK("https://nconnect.nicmar.ac.in/pdf/697_resume_1772088141.pdf/Y2FyZWVy","View Resume")</f>
        <v>0</v>
      </c>
      <c r="DS515" t="s">
        <v>11790</v>
      </c>
      <c r="DT515" t="s">
        <v>11791</v>
      </c>
      <c r="DU515" t="s">
        <v>9129</v>
      </c>
      <c r="DV515" t="s">
        <v>333</v>
      </c>
      <c r="DW515" t="s">
        <v>207</v>
      </c>
      <c r="DX515" t="s">
        <v>3838</v>
      </c>
      <c r="DY515" t="s">
        <v>1685</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1929</v>
      </c>
      <c r="AK516" t="s">
        <v>11798</v>
      </c>
      <c r="AL516">
        <v>88</v>
      </c>
      <c r="AM516">
        <v>8.8</v>
      </c>
      <c r="AN516">
        <v>2011</v>
      </c>
      <c r="AO516" t="s">
        <v>174</v>
      </c>
      <c r="AP516" t="s">
        <v>11797</v>
      </c>
      <c r="AQ516" t="s">
        <v>1929</v>
      </c>
      <c r="AR516" t="s">
        <v>11799</v>
      </c>
      <c r="AS516">
        <v>80</v>
      </c>
      <c r="AU516">
        <v>2013</v>
      </c>
      <c r="AV516" t="s">
        <v>170</v>
      </c>
      <c r="BC516" t="s">
        <v>174</v>
      </c>
      <c r="BD516" t="s">
        <v>11800</v>
      </c>
      <c r="BE516" t="s">
        <v>11801</v>
      </c>
      <c r="BF516" t="s">
        <v>11802</v>
      </c>
      <c r="BG516">
        <v>70</v>
      </c>
      <c r="BI516">
        <v>2016</v>
      </c>
      <c r="BJ516">
        <v>19</v>
      </c>
      <c r="BK516" t="s">
        <v>443</v>
      </c>
      <c r="BL516">
        <v>53</v>
      </c>
      <c r="BM516" t="s">
        <v>4454</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1741</v>
      </c>
      <c r="CI516" t="s">
        <v>193</v>
      </c>
      <c r="CJ516">
        <v>2024</v>
      </c>
      <c r="CL516" t="s">
        <v>174</v>
      </c>
      <c r="CM516" t="s">
        <v>11806</v>
      </c>
      <c r="CN516" t="s">
        <v>174</v>
      </c>
      <c r="CO516" t="s">
        <v>11807</v>
      </c>
      <c r="CP516" t="s">
        <v>11808</v>
      </c>
      <c r="CQ516" t="s">
        <v>174</v>
      </c>
      <c r="CR516" t="s">
        <v>10657</v>
      </c>
      <c r="CS516" t="s">
        <v>678</v>
      </c>
      <c r="CT516" t="s">
        <v>678</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6783</v>
      </c>
      <c r="DU516" t="s">
        <v>11812</v>
      </c>
      <c r="DV516" t="s">
        <v>333</v>
      </c>
      <c r="DW516" t="s">
        <v>246</v>
      </c>
      <c r="DX516" t="s">
        <v>1093</v>
      </c>
      <c r="DY516" t="s">
        <v>463</v>
      </c>
      <c r="DZ516" t="s">
        <v>1382</v>
      </c>
    </row>
    <row r="517" spans="1:158">
      <c r="A517" t="s">
        <v>1778</v>
      </c>
      <c r="B517" t="s">
        <v>159</v>
      </c>
      <c r="C517" t="s">
        <v>160</v>
      </c>
      <c r="D517" t="s">
        <v>1779</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4546</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2078</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4376</v>
      </c>
      <c r="DT517" t="s">
        <v>11836</v>
      </c>
      <c r="DU517" t="s">
        <v>11837</v>
      </c>
      <c r="DV517" t="s">
        <v>333</v>
      </c>
      <c r="DW517" t="s">
        <v>207</v>
      </c>
      <c r="DX517" t="s">
        <v>980</v>
      </c>
      <c r="DY517" t="s">
        <v>209</v>
      </c>
      <c r="DZ517" t="s">
        <v>908</v>
      </c>
      <c r="EA517" t="s">
        <v>11838</v>
      </c>
      <c r="EB517" t="s">
        <v>211</v>
      </c>
      <c r="EC517" t="s">
        <v>818</v>
      </c>
      <c r="ED517" t="s">
        <v>246</v>
      </c>
      <c r="EE517" t="s">
        <v>1386</v>
      </c>
      <c r="EF517" t="s">
        <v>1685</v>
      </c>
      <c r="EG517" t="s">
        <v>1026</v>
      </c>
      <c r="EH517" t="s">
        <v>11839</v>
      </c>
      <c r="EI517" t="s">
        <v>6242</v>
      </c>
      <c r="EJ517" t="s">
        <v>818</v>
      </c>
      <c r="EK517" t="s">
        <v>207</v>
      </c>
      <c r="EL517" t="s">
        <v>757</v>
      </c>
      <c r="EM517" t="s">
        <v>464</v>
      </c>
      <c r="EN517" t="s">
        <v>1030</v>
      </c>
      <c r="EO517" t="s">
        <v>11840</v>
      </c>
      <c r="EP517" t="s">
        <v>6242</v>
      </c>
      <c r="EQ517" t="s">
        <v>818</v>
      </c>
      <c r="ER517" t="s">
        <v>207</v>
      </c>
      <c r="ES517" t="s">
        <v>208</v>
      </c>
      <c r="ET517" t="s">
        <v>251</v>
      </c>
      <c r="EU517" t="s">
        <v>908</v>
      </c>
      <c r="EV517" t="s">
        <v>11841</v>
      </c>
      <c r="EW517" t="s">
        <v>11842</v>
      </c>
      <c r="EX517" t="s">
        <v>818</v>
      </c>
      <c r="EY517" t="s">
        <v>207</v>
      </c>
      <c r="EZ517" t="s">
        <v>6638</v>
      </c>
      <c r="FA517" t="s">
        <v>1501</v>
      </c>
      <c r="FB517" t="s">
        <v>945</v>
      </c>
    </row>
    <row r="518" spans="1:158">
      <c r="A518" t="s">
        <v>2493</v>
      </c>
      <c r="B518" t="s">
        <v>507</v>
      </c>
      <c r="C518" t="s">
        <v>160</v>
      </c>
      <c r="D518" t="s">
        <v>2494</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4546</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2078</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4376</v>
      </c>
      <c r="DT518" t="s">
        <v>11836</v>
      </c>
      <c r="DU518" t="s">
        <v>11837</v>
      </c>
      <c r="DV518" t="s">
        <v>333</v>
      </c>
      <c r="DW518" t="s">
        <v>207</v>
      </c>
      <c r="DX518" t="s">
        <v>980</v>
      </c>
      <c r="DY518" t="s">
        <v>209</v>
      </c>
      <c r="DZ518" t="s">
        <v>908</v>
      </c>
      <c r="EA518" t="s">
        <v>11838</v>
      </c>
      <c r="EB518" t="s">
        <v>211</v>
      </c>
      <c r="EC518" t="s">
        <v>818</v>
      </c>
      <c r="ED518" t="s">
        <v>246</v>
      </c>
      <c r="EE518" t="s">
        <v>1386</v>
      </c>
      <c r="EF518" t="s">
        <v>1685</v>
      </c>
      <c r="EG518" t="s">
        <v>1026</v>
      </c>
      <c r="EH518" t="s">
        <v>11839</v>
      </c>
      <c r="EI518" t="s">
        <v>6242</v>
      </c>
      <c r="EJ518" t="s">
        <v>818</v>
      </c>
      <c r="EK518" t="s">
        <v>207</v>
      </c>
      <c r="EL518" t="s">
        <v>757</v>
      </c>
      <c r="EM518" t="s">
        <v>464</v>
      </c>
      <c r="EN518" t="s">
        <v>1030</v>
      </c>
      <c r="EO518" t="s">
        <v>11840</v>
      </c>
      <c r="EP518" t="s">
        <v>6242</v>
      </c>
      <c r="EQ518" t="s">
        <v>818</v>
      </c>
      <c r="ER518" t="s">
        <v>207</v>
      </c>
      <c r="ES518" t="s">
        <v>208</v>
      </c>
      <c r="ET518" t="s">
        <v>251</v>
      </c>
      <c r="EU518" t="s">
        <v>908</v>
      </c>
      <c r="EV518" t="s">
        <v>11841</v>
      </c>
      <c r="EW518" t="s">
        <v>11842</v>
      </c>
      <c r="EX518" t="s">
        <v>818</v>
      </c>
      <c r="EY518" t="s">
        <v>207</v>
      </c>
      <c r="EZ518" t="s">
        <v>6638</v>
      </c>
      <c r="FA518" t="s">
        <v>1501</v>
      </c>
      <c r="FB518" t="s">
        <v>945</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4546</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2078</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4376</v>
      </c>
      <c r="DT519" t="s">
        <v>11836</v>
      </c>
      <c r="DU519" t="s">
        <v>11837</v>
      </c>
      <c r="DV519" t="s">
        <v>333</v>
      </c>
      <c r="DW519" t="s">
        <v>207</v>
      </c>
      <c r="DX519" t="s">
        <v>980</v>
      </c>
      <c r="DY519" t="s">
        <v>209</v>
      </c>
      <c r="DZ519" t="s">
        <v>908</v>
      </c>
      <c r="EA519" t="s">
        <v>11838</v>
      </c>
      <c r="EB519" t="s">
        <v>211</v>
      </c>
      <c r="EC519" t="s">
        <v>818</v>
      </c>
      <c r="ED519" t="s">
        <v>246</v>
      </c>
      <c r="EE519" t="s">
        <v>1386</v>
      </c>
      <c r="EF519" t="s">
        <v>1685</v>
      </c>
      <c r="EG519" t="s">
        <v>1026</v>
      </c>
      <c r="EH519" t="s">
        <v>11839</v>
      </c>
      <c r="EI519" t="s">
        <v>6242</v>
      </c>
      <c r="EJ519" t="s">
        <v>818</v>
      </c>
      <c r="EK519" t="s">
        <v>207</v>
      </c>
      <c r="EL519" t="s">
        <v>757</v>
      </c>
      <c r="EM519" t="s">
        <v>464</v>
      </c>
      <c r="EN519" t="s">
        <v>1030</v>
      </c>
      <c r="EO519" t="s">
        <v>11840</v>
      </c>
      <c r="EP519" t="s">
        <v>6242</v>
      </c>
      <c r="EQ519" t="s">
        <v>818</v>
      </c>
      <c r="ER519" t="s">
        <v>207</v>
      </c>
      <c r="ES519" t="s">
        <v>208</v>
      </c>
      <c r="ET519" t="s">
        <v>251</v>
      </c>
      <c r="EU519" t="s">
        <v>908</v>
      </c>
      <c r="EV519" t="s">
        <v>11841</v>
      </c>
      <c r="EW519" t="s">
        <v>11842</v>
      </c>
      <c r="EX519" t="s">
        <v>818</v>
      </c>
      <c r="EY519" t="s">
        <v>207</v>
      </c>
      <c r="EZ519" t="s">
        <v>6638</v>
      </c>
      <c r="FA519" t="s">
        <v>1501</v>
      </c>
      <c r="FB519" t="s">
        <v>945</v>
      </c>
    </row>
    <row r="520" spans="1:158">
      <c r="A520" t="s">
        <v>295</v>
      </c>
      <c r="B520" t="s">
        <v>211</v>
      </c>
      <c r="C520" t="s">
        <v>267</v>
      </c>
      <c r="D520" t="s">
        <v>296</v>
      </c>
      <c r="E520" t="s">
        <v>11845</v>
      </c>
      <c r="F520" t="s">
        <v>11846</v>
      </c>
      <c r="G520">
        <v>7887965701</v>
      </c>
      <c r="H520" t="s">
        <v>164</v>
      </c>
      <c r="I520" t="s">
        <v>11847</v>
      </c>
      <c r="J520" t="s">
        <v>166</v>
      </c>
      <c r="K520" t="s">
        <v>831</v>
      </c>
      <c r="L520" t="s">
        <v>11848</v>
      </c>
      <c r="M520" t="s">
        <v>11849</v>
      </c>
      <c r="N520" t="s">
        <v>170</v>
      </c>
      <c r="AI520" t="s">
        <v>11850</v>
      </c>
      <c r="AJ520" t="s">
        <v>11851</v>
      </c>
      <c r="AK520" t="s">
        <v>701</v>
      </c>
      <c r="AL520">
        <v>73.83</v>
      </c>
      <c r="AN520">
        <v>2005</v>
      </c>
      <c r="AO520" t="s">
        <v>174</v>
      </c>
      <c r="AP520" t="s">
        <v>11852</v>
      </c>
      <c r="AQ520" t="s">
        <v>11851</v>
      </c>
      <c r="AR520" t="s">
        <v>2384</v>
      </c>
      <c r="AS520">
        <v>63.83</v>
      </c>
      <c r="AU520">
        <v>2007</v>
      </c>
      <c r="AV520" t="s">
        <v>170</v>
      </c>
      <c r="BC520" t="s">
        <v>174</v>
      </c>
      <c r="BD520" t="s">
        <v>11853</v>
      </c>
      <c r="BE520" t="s">
        <v>11854</v>
      </c>
      <c r="BF520" t="s">
        <v>1667</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3110</v>
      </c>
      <c r="DT520" t="s">
        <v>11868</v>
      </c>
      <c r="DU520" t="s">
        <v>211</v>
      </c>
      <c r="DV520" t="s">
        <v>818</v>
      </c>
      <c r="DW520" t="s">
        <v>246</v>
      </c>
      <c r="DX520" t="s">
        <v>4831</v>
      </c>
      <c r="DY520" t="s">
        <v>209</v>
      </c>
      <c r="DZ520" t="s">
        <v>3110</v>
      </c>
    </row>
    <row r="521" spans="1:158">
      <c r="A521" t="s">
        <v>1347</v>
      </c>
      <c r="B521" t="s">
        <v>211</v>
      </c>
      <c r="C521" t="s">
        <v>267</v>
      </c>
      <c r="D521" t="s">
        <v>1348</v>
      </c>
      <c r="E521" t="s">
        <v>11869</v>
      </c>
      <c r="F521" t="s">
        <v>11870</v>
      </c>
      <c r="G521">
        <v>8369201462</v>
      </c>
      <c r="H521" t="s">
        <v>271</v>
      </c>
      <c r="I521" t="s">
        <v>11871</v>
      </c>
      <c r="J521" t="s">
        <v>166</v>
      </c>
      <c r="K521" t="s">
        <v>6697</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4637</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8980</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2244</v>
      </c>
      <c r="DT521" t="s">
        <v>11896</v>
      </c>
      <c r="DU521" t="s">
        <v>211</v>
      </c>
      <c r="DV521" t="s">
        <v>818</v>
      </c>
      <c r="DW521" t="s">
        <v>246</v>
      </c>
      <c r="DX521" t="s">
        <v>418</v>
      </c>
      <c r="DY521" t="s">
        <v>2433</v>
      </c>
      <c r="DZ521" t="s">
        <v>265</v>
      </c>
      <c r="EA521" t="s">
        <v>11897</v>
      </c>
      <c r="EB521" t="s">
        <v>211</v>
      </c>
      <c r="EC521" t="s">
        <v>8455</v>
      </c>
      <c r="ED521" t="s">
        <v>246</v>
      </c>
      <c r="EE521" t="s">
        <v>983</v>
      </c>
      <c r="EF521" t="s">
        <v>1093</v>
      </c>
      <c r="EG521" t="s">
        <v>1387</v>
      </c>
      <c r="EH521" t="s">
        <v>11898</v>
      </c>
      <c r="EI521" t="s">
        <v>211</v>
      </c>
      <c r="EJ521" t="s">
        <v>333</v>
      </c>
      <c r="EK521" t="s">
        <v>246</v>
      </c>
      <c r="EL521" t="s">
        <v>1385</v>
      </c>
      <c r="EM521" t="s">
        <v>505</v>
      </c>
      <c r="EN521" t="s">
        <v>949</v>
      </c>
      <c r="EO521" t="s">
        <v>11899</v>
      </c>
      <c r="EP521" t="s">
        <v>211</v>
      </c>
      <c r="EQ521" t="s">
        <v>333</v>
      </c>
      <c r="ER521" t="s">
        <v>246</v>
      </c>
      <c r="ES521" t="s">
        <v>2853</v>
      </c>
      <c r="ET521" t="s">
        <v>948</v>
      </c>
      <c r="EU521" t="s">
        <v>989</v>
      </c>
      <c r="EV521" t="s">
        <v>11900</v>
      </c>
      <c r="EW521" t="s">
        <v>211</v>
      </c>
      <c r="EX521" t="s">
        <v>8455</v>
      </c>
      <c r="EY521" t="s">
        <v>246</v>
      </c>
      <c r="EZ521" t="s">
        <v>1808</v>
      </c>
      <c r="FA521" t="s">
        <v>907</v>
      </c>
      <c r="FB521" t="s">
        <v>1387</v>
      </c>
    </row>
    <row r="522" spans="1:158">
      <c r="A522" t="s">
        <v>356</v>
      </c>
      <c r="B522" t="s">
        <v>211</v>
      </c>
      <c r="C522" t="s">
        <v>267</v>
      </c>
      <c r="D522" t="s">
        <v>357</v>
      </c>
      <c r="E522" t="s">
        <v>11901</v>
      </c>
      <c r="F522" t="s">
        <v>11902</v>
      </c>
      <c r="G522">
        <v>7980775953</v>
      </c>
      <c r="H522" t="s">
        <v>164</v>
      </c>
      <c r="I522" t="s">
        <v>11903</v>
      </c>
      <c r="J522" t="s">
        <v>166</v>
      </c>
      <c r="K522" t="s">
        <v>762</v>
      </c>
      <c r="L522" t="s">
        <v>11904</v>
      </c>
      <c r="M522" t="s">
        <v>11905</v>
      </c>
      <c r="N522" t="s">
        <v>170</v>
      </c>
      <c r="AI522" t="s">
        <v>11906</v>
      </c>
      <c r="AJ522" t="s">
        <v>2605</v>
      </c>
      <c r="AK522" t="s">
        <v>11907</v>
      </c>
      <c r="AL522">
        <v>87.4</v>
      </c>
      <c r="AM522">
        <v>9.2</v>
      </c>
      <c r="AN522">
        <v>2012</v>
      </c>
      <c r="AO522" t="s">
        <v>174</v>
      </c>
      <c r="AP522" t="s">
        <v>11906</v>
      </c>
      <c r="AQ522" t="s">
        <v>2605</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691</v>
      </c>
      <c r="DT522" t="s">
        <v>11920</v>
      </c>
      <c r="DU522" t="s">
        <v>4411</v>
      </c>
      <c r="DV522" t="s">
        <v>333</v>
      </c>
      <c r="DW522" t="s">
        <v>207</v>
      </c>
      <c r="DX522" t="s">
        <v>505</v>
      </c>
      <c r="DY522" t="s">
        <v>1198</v>
      </c>
      <c r="DZ522" t="s">
        <v>691</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1908</v>
      </c>
      <c r="BE523" t="s">
        <v>11934</v>
      </c>
      <c r="BF523" t="s">
        <v>1779</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946</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9400</v>
      </c>
      <c r="DT523" t="s">
        <v>11948</v>
      </c>
      <c r="DU523" t="s">
        <v>211</v>
      </c>
      <c r="DV523" t="s">
        <v>818</v>
      </c>
      <c r="DW523" t="s">
        <v>246</v>
      </c>
      <c r="DX523" t="s">
        <v>647</v>
      </c>
      <c r="DY523" t="s">
        <v>209</v>
      </c>
      <c r="DZ523" t="s">
        <v>649</v>
      </c>
      <c r="EA523" t="s">
        <v>11949</v>
      </c>
      <c r="EB523" t="s">
        <v>11950</v>
      </c>
      <c r="EC523" t="s">
        <v>818</v>
      </c>
      <c r="ED523" t="s">
        <v>207</v>
      </c>
      <c r="EE523" t="s">
        <v>1024</v>
      </c>
      <c r="EF523" t="s">
        <v>5932</v>
      </c>
      <c r="EG523" t="s">
        <v>265</v>
      </c>
      <c r="EH523" t="s">
        <v>11951</v>
      </c>
      <c r="EI523" t="s">
        <v>6237</v>
      </c>
      <c r="EJ523" t="s">
        <v>818</v>
      </c>
      <c r="EK523" t="s">
        <v>207</v>
      </c>
      <c r="EL523" t="s">
        <v>264</v>
      </c>
      <c r="EM523" t="s">
        <v>5425</v>
      </c>
      <c r="EN523" t="s">
        <v>945</v>
      </c>
    </row>
    <row r="524" spans="1:158">
      <c r="A524" t="s">
        <v>5303</v>
      </c>
      <c r="B524" t="s">
        <v>507</v>
      </c>
      <c r="C524" t="s">
        <v>160</v>
      </c>
      <c r="D524" t="s">
        <v>5304</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1908</v>
      </c>
      <c r="BE524" t="s">
        <v>11934</v>
      </c>
      <c r="BF524" t="s">
        <v>1779</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946</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9400</v>
      </c>
      <c r="DT524" t="s">
        <v>11948</v>
      </c>
      <c r="DU524" t="s">
        <v>211</v>
      </c>
      <c r="DV524" t="s">
        <v>818</v>
      </c>
      <c r="DW524" t="s">
        <v>246</v>
      </c>
      <c r="DX524" t="s">
        <v>647</v>
      </c>
      <c r="DY524" t="s">
        <v>209</v>
      </c>
      <c r="DZ524" t="s">
        <v>649</v>
      </c>
      <c r="EA524" t="s">
        <v>11949</v>
      </c>
      <c r="EB524" t="s">
        <v>11950</v>
      </c>
      <c r="EC524" t="s">
        <v>818</v>
      </c>
      <c r="ED524" t="s">
        <v>207</v>
      </c>
      <c r="EE524" t="s">
        <v>1024</v>
      </c>
      <c r="EF524" t="s">
        <v>5932</v>
      </c>
      <c r="EG524" t="s">
        <v>265</v>
      </c>
      <c r="EH524" t="s">
        <v>11951</v>
      </c>
      <c r="EI524" t="s">
        <v>6237</v>
      </c>
      <c r="EJ524" t="s">
        <v>818</v>
      </c>
      <c r="EK524" t="s">
        <v>207</v>
      </c>
      <c r="EL524" t="s">
        <v>264</v>
      </c>
      <c r="EM524" t="s">
        <v>5425</v>
      </c>
      <c r="EN524" t="s">
        <v>945</v>
      </c>
    </row>
    <row r="525" spans="1:158">
      <c r="A525" t="s">
        <v>2493</v>
      </c>
      <c r="B525" t="s">
        <v>507</v>
      </c>
      <c r="C525" t="s">
        <v>160</v>
      </c>
      <c r="D525" t="s">
        <v>2494</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2078</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6877</v>
      </c>
      <c r="EH525" t="s">
        <v>11987</v>
      </c>
      <c r="EI525" t="s">
        <v>6237</v>
      </c>
      <c r="EJ525" t="s">
        <v>7622</v>
      </c>
      <c r="EK525" t="s">
        <v>207</v>
      </c>
      <c r="EL525" t="s">
        <v>334</v>
      </c>
      <c r="EM525" t="s">
        <v>1022</v>
      </c>
      <c r="EN525" t="s">
        <v>989</v>
      </c>
      <c r="EO525" t="s">
        <v>11988</v>
      </c>
      <c r="EP525" t="s">
        <v>1810</v>
      </c>
      <c r="EQ525" t="s">
        <v>818</v>
      </c>
      <c r="ER525" t="s">
        <v>207</v>
      </c>
      <c r="ES525" t="s">
        <v>5386</v>
      </c>
      <c r="ET525" t="s">
        <v>690</v>
      </c>
      <c r="EU525" t="s">
        <v>989</v>
      </c>
      <c r="EV525" t="s">
        <v>11989</v>
      </c>
      <c r="EW525" t="s">
        <v>11990</v>
      </c>
      <c r="EX525" t="s">
        <v>1687</v>
      </c>
      <c r="EY525" t="s">
        <v>207</v>
      </c>
      <c r="EZ525" t="s">
        <v>689</v>
      </c>
      <c r="FA525" t="s">
        <v>6674</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471</v>
      </c>
      <c r="AI526" t="s">
        <v>11997</v>
      </c>
      <c r="AJ526" t="s">
        <v>11998</v>
      </c>
      <c r="AK526" t="s">
        <v>11999</v>
      </c>
      <c r="AL526">
        <v>78.66</v>
      </c>
      <c r="AN526">
        <v>2004</v>
      </c>
      <c r="AO526" t="s">
        <v>174</v>
      </c>
      <c r="AP526" t="s">
        <v>12000</v>
      </c>
      <c r="AQ526" t="s">
        <v>12001</v>
      </c>
      <c r="AR526" t="s">
        <v>6965</v>
      </c>
      <c r="AS526">
        <v>69.83</v>
      </c>
      <c r="AU526">
        <v>2006</v>
      </c>
      <c r="AV526" t="s">
        <v>170</v>
      </c>
      <c r="BC526" t="s">
        <v>174</v>
      </c>
      <c r="BD526" t="s">
        <v>552</v>
      </c>
      <c r="BE526" t="s">
        <v>12002</v>
      </c>
      <c r="BF526" t="s">
        <v>1667</v>
      </c>
      <c r="BG526">
        <v>75.64</v>
      </c>
      <c r="BI526">
        <v>2010</v>
      </c>
      <c r="BJ526">
        <v>19</v>
      </c>
      <c r="BK526" t="s">
        <v>12003</v>
      </c>
      <c r="BL526">
        <v>34</v>
      </c>
      <c r="BN526" t="s">
        <v>174</v>
      </c>
      <c r="BO526" t="s">
        <v>552</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3742</v>
      </c>
      <c r="DI526" t="s">
        <v>4302</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2018</v>
      </c>
      <c r="DT526" t="s">
        <v>12022</v>
      </c>
      <c r="DU526" t="s">
        <v>507</v>
      </c>
      <c r="DV526" t="s">
        <v>333</v>
      </c>
      <c r="DW526" t="s">
        <v>246</v>
      </c>
      <c r="DX526" t="s">
        <v>1386</v>
      </c>
      <c r="DY526" t="s">
        <v>209</v>
      </c>
      <c r="DZ526" t="s">
        <v>4211</v>
      </c>
      <c r="EA526" t="s">
        <v>12023</v>
      </c>
      <c r="EB526" t="s">
        <v>211</v>
      </c>
      <c r="EC526" t="s">
        <v>818</v>
      </c>
      <c r="ED526" t="s">
        <v>246</v>
      </c>
      <c r="EE526" t="s">
        <v>4307</v>
      </c>
      <c r="EF526" t="s">
        <v>1386</v>
      </c>
      <c r="EG526" t="s">
        <v>1682</v>
      </c>
      <c r="EH526" t="s">
        <v>12024</v>
      </c>
      <c r="EI526" t="s">
        <v>211</v>
      </c>
      <c r="EJ526" t="s">
        <v>12025</v>
      </c>
      <c r="EK526" t="s">
        <v>246</v>
      </c>
      <c r="EL526" t="s">
        <v>7410</v>
      </c>
      <c r="EM526" t="s">
        <v>4307</v>
      </c>
      <c r="EN526" t="s">
        <v>6080</v>
      </c>
      <c r="EO526" t="s">
        <v>12026</v>
      </c>
      <c r="EP526" t="s">
        <v>211</v>
      </c>
      <c r="EQ526" t="s">
        <v>5017</v>
      </c>
      <c r="ER526" t="s">
        <v>246</v>
      </c>
      <c r="ES526" t="s">
        <v>263</v>
      </c>
      <c r="ET526" t="s">
        <v>1242</v>
      </c>
      <c r="EU526" t="s">
        <v>2131</v>
      </c>
      <c r="EV526" t="s">
        <v>12027</v>
      </c>
      <c r="EW526" t="s">
        <v>7260</v>
      </c>
      <c r="EX526" t="s">
        <v>818</v>
      </c>
      <c r="EY526" t="s">
        <v>207</v>
      </c>
      <c r="EZ526" t="s">
        <v>1098</v>
      </c>
      <c r="FA526" t="s">
        <v>2202</v>
      </c>
      <c r="FB526" t="s">
        <v>821</v>
      </c>
    </row>
    <row r="527" spans="1:158">
      <c r="A527" t="s">
        <v>1871</v>
      </c>
      <c r="B527" t="s">
        <v>507</v>
      </c>
      <c r="C527" t="s">
        <v>160</v>
      </c>
      <c r="D527" t="s">
        <v>1872</v>
      </c>
      <c r="E527" t="s">
        <v>12028</v>
      </c>
      <c r="F527" t="s">
        <v>12029</v>
      </c>
      <c r="G527">
        <v>9637173856</v>
      </c>
      <c r="H527" t="s">
        <v>164</v>
      </c>
      <c r="I527" t="s">
        <v>12030</v>
      </c>
      <c r="J527" t="s">
        <v>166</v>
      </c>
      <c r="K527" t="s">
        <v>831</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550</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5006</v>
      </c>
      <c r="DT527" t="s">
        <v>12050</v>
      </c>
      <c r="DU527" t="s">
        <v>1282</v>
      </c>
      <c r="DV527" t="s">
        <v>818</v>
      </c>
      <c r="DW527" t="s">
        <v>246</v>
      </c>
      <c r="DX527" t="s">
        <v>427</v>
      </c>
      <c r="DY527" t="s">
        <v>209</v>
      </c>
      <c r="DZ527" t="s">
        <v>1979</v>
      </c>
      <c r="EA527" t="s">
        <v>12051</v>
      </c>
      <c r="EB527" t="s">
        <v>1282</v>
      </c>
      <c r="EC527" t="s">
        <v>818</v>
      </c>
      <c r="ED527" t="s">
        <v>246</v>
      </c>
      <c r="EE527" t="s">
        <v>5187</v>
      </c>
      <c r="EF527" t="s">
        <v>427</v>
      </c>
      <c r="EG527" t="s">
        <v>429</v>
      </c>
      <c r="EH527" t="s">
        <v>12052</v>
      </c>
      <c r="EI527" t="s">
        <v>1282</v>
      </c>
      <c r="EJ527" t="s">
        <v>2128</v>
      </c>
      <c r="EK527" t="s">
        <v>246</v>
      </c>
      <c r="EL527" t="s">
        <v>1589</v>
      </c>
      <c r="EM527" t="s">
        <v>2925</v>
      </c>
      <c r="EN527" t="s">
        <v>419</v>
      </c>
      <c r="EO527" t="s">
        <v>12053</v>
      </c>
      <c r="EP527" t="s">
        <v>1282</v>
      </c>
      <c r="EQ527" t="s">
        <v>2128</v>
      </c>
      <c r="ER527" t="s">
        <v>246</v>
      </c>
      <c r="ES527" t="s">
        <v>787</v>
      </c>
      <c r="ET527" t="s">
        <v>1021</v>
      </c>
      <c r="EU527" t="s">
        <v>821</v>
      </c>
      <c r="EV527" t="s">
        <v>12054</v>
      </c>
      <c r="EW527" t="s">
        <v>1282</v>
      </c>
      <c r="EX527" t="s">
        <v>12025</v>
      </c>
      <c r="EY527" t="s">
        <v>246</v>
      </c>
      <c r="EZ527" t="s">
        <v>2206</v>
      </c>
      <c r="FA527" t="s">
        <v>792</v>
      </c>
      <c r="FB527" t="s">
        <v>821</v>
      </c>
    </row>
    <row r="528" spans="1:158">
      <c r="A528" t="s">
        <v>1778</v>
      </c>
      <c r="B528" t="s">
        <v>159</v>
      </c>
      <c r="C528" t="s">
        <v>160</v>
      </c>
      <c r="D528" t="s">
        <v>1779</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1908</v>
      </c>
      <c r="BE528" t="s">
        <v>11934</v>
      </c>
      <c r="BF528" t="s">
        <v>1779</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946</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9400</v>
      </c>
      <c r="DT528" t="s">
        <v>11948</v>
      </c>
      <c r="DU528" t="s">
        <v>211</v>
      </c>
      <c r="DV528" t="s">
        <v>818</v>
      </c>
      <c r="DW528" t="s">
        <v>246</v>
      </c>
      <c r="DX528" t="s">
        <v>647</v>
      </c>
      <c r="DY528" t="s">
        <v>209</v>
      </c>
      <c r="DZ528" t="s">
        <v>649</v>
      </c>
      <c r="EA528" t="s">
        <v>11949</v>
      </c>
      <c r="EB528" t="s">
        <v>11950</v>
      </c>
      <c r="EC528" t="s">
        <v>818</v>
      </c>
      <c r="ED528" t="s">
        <v>207</v>
      </c>
      <c r="EE528" t="s">
        <v>1024</v>
      </c>
      <c r="EF528" t="s">
        <v>5932</v>
      </c>
      <c r="EG528" t="s">
        <v>265</v>
      </c>
      <c r="EH528" t="s">
        <v>11951</v>
      </c>
      <c r="EI528" t="s">
        <v>6237</v>
      </c>
      <c r="EJ528" t="s">
        <v>818</v>
      </c>
      <c r="EK528" t="s">
        <v>207</v>
      </c>
      <c r="EL528" t="s">
        <v>264</v>
      </c>
      <c r="EM528" t="s">
        <v>5425</v>
      </c>
      <c r="EN528" t="s">
        <v>945</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6961</v>
      </c>
      <c r="AK529" t="s">
        <v>12062</v>
      </c>
      <c r="AL529">
        <v>72</v>
      </c>
      <c r="AN529">
        <v>2005</v>
      </c>
      <c r="AO529" t="s">
        <v>174</v>
      </c>
      <c r="AP529" t="s">
        <v>12063</v>
      </c>
      <c r="AQ529" t="s">
        <v>6964</v>
      </c>
      <c r="AR529" t="s">
        <v>438</v>
      </c>
      <c r="AS529">
        <v>49.5</v>
      </c>
      <c r="AU529">
        <v>2007</v>
      </c>
      <c r="AV529" t="s">
        <v>170</v>
      </c>
      <c r="BC529" t="s">
        <v>174</v>
      </c>
      <c r="BD529" t="s">
        <v>12064</v>
      </c>
      <c r="BE529" t="s">
        <v>12065</v>
      </c>
      <c r="BF529" t="s">
        <v>485</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2950</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2197</v>
      </c>
      <c r="DY529" t="s">
        <v>1021</v>
      </c>
      <c r="DZ529" t="s">
        <v>1387</v>
      </c>
      <c r="EA529" t="s">
        <v>12078</v>
      </c>
      <c r="EB529" t="s">
        <v>9202</v>
      </c>
      <c r="EC529" t="s">
        <v>12079</v>
      </c>
      <c r="ED529" t="s">
        <v>207</v>
      </c>
      <c r="EE529" t="s">
        <v>1021</v>
      </c>
      <c r="EF529" t="s">
        <v>6606</v>
      </c>
      <c r="EG529" t="s">
        <v>460</v>
      </c>
      <c r="EH529" t="s">
        <v>12080</v>
      </c>
      <c r="EI529" t="s">
        <v>12081</v>
      </c>
      <c r="EJ529" t="s">
        <v>12082</v>
      </c>
      <c r="EK529" t="s">
        <v>207</v>
      </c>
      <c r="EL529" t="s">
        <v>904</v>
      </c>
      <c r="EM529" t="s">
        <v>505</v>
      </c>
      <c r="EN529" t="s">
        <v>908</v>
      </c>
    </row>
    <row r="530" spans="1:158">
      <c r="A530" t="s">
        <v>1871</v>
      </c>
      <c r="B530" t="s">
        <v>507</v>
      </c>
      <c r="C530" t="s">
        <v>160</v>
      </c>
      <c r="D530" t="s">
        <v>1872</v>
      </c>
      <c r="E530" t="s">
        <v>12083</v>
      </c>
      <c r="F530" t="s">
        <v>12084</v>
      </c>
      <c r="G530">
        <v>9881866047</v>
      </c>
      <c r="H530" t="s">
        <v>164</v>
      </c>
      <c r="I530" t="s">
        <v>12085</v>
      </c>
      <c r="J530" t="s">
        <v>166</v>
      </c>
      <c r="K530" t="s">
        <v>2377</v>
      </c>
      <c r="L530" t="s">
        <v>12086</v>
      </c>
      <c r="M530" t="s">
        <v>12087</v>
      </c>
      <c r="N530" t="s">
        <v>170</v>
      </c>
      <c r="AI530" t="s">
        <v>12088</v>
      </c>
      <c r="AJ530" t="s">
        <v>12089</v>
      </c>
      <c r="AK530" t="s">
        <v>4987</v>
      </c>
      <c r="AL530">
        <v>74.26</v>
      </c>
      <c r="AN530">
        <v>2004</v>
      </c>
      <c r="AO530" t="s">
        <v>174</v>
      </c>
      <c r="AP530" t="s">
        <v>12088</v>
      </c>
      <c r="AQ530" t="s">
        <v>548</v>
      </c>
      <c r="AR530" t="s">
        <v>438</v>
      </c>
      <c r="AS530">
        <v>63.22</v>
      </c>
      <c r="AU530">
        <v>2006</v>
      </c>
      <c r="AV530" t="s">
        <v>170</v>
      </c>
      <c r="BC530" t="s">
        <v>174</v>
      </c>
      <c r="BD530" t="s">
        <v>4637</v>
      </c>
      <c r="BE530" t="s">
        <v>12090</v>
      </c>
      <c r="BF530" t="s">
        <v>1779</v>
      </c>
      <c r="BG530">
        <v>57</v>
      </c>
      <c r="BI530">
        <v>2011</v>
      </c>
      <c r="BJ530">
        <v>8</v>
      </c>
      <c r="BL530">
        <v>2</v>
      </c>
      <c r="BN530" t="s">
        <v>174</v>
      </c>
      <c r="BO530" t="s">
        <v>12091</v>
      </c>
      <c r="BP530" t="s">
        <v>12092</v>
      </c>
      <c r="BQ530" t="s">
        <v>8138</v>
      </c>
      <c r="BR530">
        <v>61</v>
      </c>
      <c r="BT530">
        <v>2015</v>
      </c>
      <c r="BU530">
        <v>31</v>
      </c>
      <c r="BV530" t="s">
        <v>8138</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7405</v>
      </c>
      <c r="DT530" t="s">
        <v>12101</v>
      </c>
      <c r="DU530" t="s">
        <v>211</v>
      </c>
      <c r="DV530" t="s">
        <v>5504</v>
      </c>
      <c r="DW530" t="s">
        <v>246</v>
      </c>
      <c r="DX530" t="s">
        <v>983</v>
      </c>
      <c r="DY530" t="s">
        <v>209</v>
      </c>
      <c r="DZ530" t="s">
        <v>691</v>
      </c>
      <c r="EA530" t="s">
        <v>12102</v>
      </c>
      <c r="EB530" t="s">
        <v>211</v>
      </c>
      <c r="EC530" t="s">
        <v>12103</v>
      </c>
      <c r="ED530" t="s">
        <v>246</v>
      </c>
      <c r="EE530" t="s">
        <v>208</v>
      </c>
      <c r="EF530" t="s">
        <v>504</v>
      </c>
      <c r="EG530" t="s">
        <v>1316</v>
      </c>
      <c r="EH530" t="s">
        <v>12104</v>
      </c>
      <c r="EI530" t="s">
        <v>211</v>
      </c>
      <c r="EJ530" t="s">
        <v>12105</v>
      </c>
      <c r="EK530" t="s">
        <v>246</v>
      </c>
      <c r="EL530" t="s">
        <v>2021</v>
      </c>
      <c r="EM530" t="s">
        <v>1725</v>
      </c>
      <c r="EN530" t="s">
        <v>1688</v>
      </c>
      <c r="EO530" t="s">
        <v>12106</v>
      </c>
      <c r="EP530" t="s">
        <v>211</v>
      </c>
      <c r="EQ530" t="s">
        <v>6986</v>
      </c>
      <c r="ER530" t="s">
        <v>246</v>
      </c>
      <c r="ES530" t="s">
        <v>4747</v>
      </c>
      <c r="ET530" t="s">
        <v>2522</v>
      </c>
      <c r="EU530" t="s">
        <v>821</v>
      </c>
    </row>
    <row r="531" spans="1:158">
      <c r="A531" t="s">
        <v>1778</v>
      </c>
      <c r="B531" t="s">
        <v>159</v>
      </c>
      <c r="C531" t="s">
        <v>160</v>
      </c>
      <c r="D531" t="s">
        <v>1779</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818</v>
      </c>
      <c r="DW531" t="s">
        <v>246</v>
      </c>
      <c r="DX531" t="s">
        <v>1725</v>
      </c>
      <c r="DY531" t="s">
        <v>258</v>
      </c>
      <c r="DZ531" t="s">
        <v>1387</v>
      </c>
      <c r="EA531" t="s">
        <v>12139</v>
      </c>
      <c r="EB531" t="s">
        <v>12140</v>
      </c>
      <c r="EC531" t="s">
        <v>818</v>
      </c>
      <c r="ED531" t="s">
        <v>246</v>
      </c>
      <c r="EE531" t="s">
        <v>427</v>
      </c>
      <c r="EF531" t="s">
        <v>1721</v>
      </c>
      <c r="EG531" t="s">
        <v>821</v>
      </c>
      <c r="EH531" t="s">
        <v>12141</v>
      </c>
      <c r="EI531" t="s">
        <v>12140</v>
      </c>
      <c r="EJ531" t="s">
        <v>818</v>
      </c>
      <c r="EK531" t="s">
        <v>246</v>
      </c>
      <c r="EL531" t="s">
        <v>1022</v>
      </c>
      <c r="EM531" t="s">
        <v>1587</v>
      </c>
      <c r="EN531" t="s">
        <v>821</v>
      </c>
      <c r="EO531" t="s">
        <v>12142</v>
      </c>
      <c r="EP531" t="s">
        <v>12140</v>
      </c>
      <c r="EQ531" t="s">
        <v>818</v>
      </c>
      <c r="ER531" t="s">
        <v>246</v>
      </c>
      <c r="ES531" t="s">
        <v>578</v>
      </c>
      <c r="ET531" t="s">
        <v>4780</v>
      </c>
      <c r="EU531" t="s">
        <v>945</v>
      </c>
      <c r="EV531" t="s">
        <v>12143</v>
      </c>
      <c r="EW531" t="s">
        <v>8749</v>
      </c>
      <c r="EX531" t="s">
        <v>818</v>
      </c>
      <c r="EY531" t="s">
        <v>246</v>
      </c>
      <c r="EZ531" t="s">
        <v>208</v>
      </c>
      <c r="FA531" t="s">
        <v>1982</v>
      </c>
      <c r="FB531" t="s">
        <v>821</v>
      </c>
    </row>
    <row r="532" spans="1:158">
      <c r="A532" t="s">
        <v>581</v>
      </c>
      <c r="B532" t="s">
        <v>211</v>
      </c>
      <c r="C532" t="s">
        <v>471</v>
      </c>
      <c r="D532" t="s">
        <v>582</v>
      </c>
      <c r="E532" t="s">
        <v>12144</v>
      </c>
      <c r="F532" t="s">
        <v>12145</v>
      </c>
      <c r="G532">
        <v>7560816979</v>
      </c>
      <c r="H532" t="s">
        <v>164</v>
      </c>
      <c r="I532" t="s">
        <v>3689</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4175</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1804</v>
      </c>
      <c r="DT532" t="s">
        <v>12175</v>
      </c>
      <c r="DU532" t="s">
        <v>952</v>
      </c>
      <c r="DV532" t="s">
        <v>1751</v>
      </c>
      <c r="DW532" t="s">
        <v>246</v>
      </c>
      <c r="DX532" t="s">
        <v>1717</v>
      </c>
      <c r="DY532" t="s">
        <v>209</v>
      </c>
      <c r="DZ532" t="s">
        <v>1804</v>
      </c>
    </row>
    <row r="533" spans="1:158">
      <c r="A533" t="s">
        <v>581</v>
      </c>
      <c r="B533" t="s">
        <v>211</v>
      </c>
      <c r="C533" t="s">
        <v>471</v>
      </c>
      <c r="D533" t="s">
        <v>582</v>
      </c>
      <c r="E533" t="s">
        <v>12176</v>
      </c>
      <c r="F533" t="s">
        <v>12177</v>
      </c>
      <c r="G533">
        <v>9039987199</v>
      </c>
      <c r="H533" t="s">
        <v>164</v>
      </c>
      <c r="I533" t="s">
        <v>12178</v>
      </c>
      <c r="J533" t="s">
        <v>217</v>
      </c>
      <c r="K533" t="s">
        <v>797</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628</v>
      </c>
      <c r="BE533" t="s">
        <v>12185</v>
      </c>
      <c r="BF533" t="s">
        <v>12186</v>
      </c>
      <c r="BG533">
        <v>63</v>
      </c>
      <c r="BH533">
        <v>6.3</v>
      </c>
      <c r="BI533">
        <v>2015</v>
      </c>
      <c r="BJ533">
        <v>2</v>
      </c>
      <c r="BL533">
        <v>9</v>
      </c>
      <c r="BN533" t="s">
        <v>174</v>
      </c>
      <c r="BO533" t="s">
        <v>628</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4998</v>
      </c>
      <c r="CS533">
        <v>4</v>
      </c>
      <c r="CT533">
        <v>7</v>
      </c>
      <c r="CU533" t="s">
        <v>12194</v>
      </c>
      <c r="CV533" t="s">
        <v>170</v>
      </c>
      <c r="CZ533" t="s">
        <v>170</v>
      </c>
      <c r="DC533" t="s">
        <v>12195</v>
      </c>
      <c r="DD533" t="s">
        <v>170</v>
      </c>
      <c r="DF533" t="s">
        <v>174</v>
      </c>
      <c r="DG533">
        <v>10</v>
      </c>
      <c r="DH533">
        <v>0</v>
      </c>
      <c r="DI533">
        <v>3</v>
      </c>
      <c r="DJ533" t="s">
        <v>4998</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941</v>
      </c>
      <c r="DY533" t="s">
        <v>209</v>
      </c>
      <c r="DZ533" t="s">
        <v>949</v>
      </c>
      <c r="EA533" t="s">
        <v>12197</v>
      </c>
      <c r="EB533" t="s">
        <v>211</v>
      </c>
      <c r="EC533" t="s">
        <v>12198</v>
      </c>
      <c r="ED533" t="s">
        <v>246</v>
      </c>
      <c r="EE533" t="s">
        <v>1318</v>
      </c>
      <c r="EF533" t="s">
        <v>252</v>
      </c>
      <c r="EG533" t="s">
        <v>2053</v>
      </c>
      <c r="EH533" t="s">
        <v>12199</v>
      </c>
      <c r="EI533" t="s">
        <v>6912</v>
      </c>
      <c r="EJ533" t="s">
        <v>8289</v>
      </c>
      <c r="EK533" t="s">
        <v>207</v>
      </c>
      <c r="EL533" t="s">
        <v>824</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797</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628</v>
      </c>
      <c r="BE534" t="s">
        <v>12185</v>
      </c>
      <c r="BF534" t="s">
        <v>12186</v>
      </c>
      <c r="BG534">
        <v>63</v>
      </c>
      <c r="BH534">
        <v>6.3</v>
      </c>
      <c r="BI534">
        <v>2015</v>
      </c>
      <c r="BJ534">
        <v>2</v>
      </c>
      <c r="BL534">
        <v>9</v>
      </c>
      <c r="BN534" t="s">
        <v>174</v>
      </c>
      <c r="BO534" t="s">
        <v>628</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4998</v>
      </c>
      <c r="CS534">
        <v>4</v>
      </c>
      <c r="CT534">
        <v>7</v>
      </c>
      <c r="CU534" t="s">
        <v>12194</v>
      </c>
      <c r="CV534" t="s">
        <v>170</v>
      </c>
      <c r="CZ534" t="s">
        <v>170</v>
      </c>
      <c r="DC534" t="s">
        <v>12195</v>
      </c>
      <c r="DD534" t="s">
        <v>170</v>
      </c>
      <c r="DF534" t="s">
        <v>174</v>
      </c>
      <c r="DG534">
        <v>10</v>
      </c>
      <c r="DH534">
        <v>0</v>
      </c>
      <c r="DI534">
        <v>3</v>
      </c>
      <c r="DJ534" t="s">
        <v>4998</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941</v>
      </c>
      <c r="DY534" t="s">
        <v>209</v>
      </c>
      <c r="DZ534" t="s">
        <v>949</v>
      </c>
      <c r="EA534" t="s">
        <v>12197</v>
      </c>
      <c r="EB534" t="s">
        <v>211</v>
      </c>
      <c r="EC534" t="s">
        <v>12198</v>
      </c>
      <c r="ED534" t="s">
        <v>246</v>
      </c>
      <c r="EE534" t="s">
        <v>1318</v>
      </c>
      <c r="EF534" t="s">
        <v>252</v>
      </c>
      <c r="EG534" t="s">
        <v>2053</v>
      </c>
      <c r="EH534" t="s">
        <v>12199</v>
      </c>
      <c r="EI534" t="s">
        <v>6912</v>
      </c>
      <c r="EJ534" t="s">
        <v>8289</v>
      </c>
      <c r="EK534" t="s">
        <v>207</v>
      </c>
      <c r="EL534" t="s">
        <v>824</v>
      </c>
      <c r="EM534" t="s">
        <v>1318</v>
      </c>
      <c r="EN534" t="s">
        <v>344</v>
      </c>
      <c r="EO534" t="s">
        <v>12197</v>
      </c>
      <c r="EP534" t="s">
        <v>211</v>
      </c>
      <c r="EQ534" t="s">
        <v>12198</v>
      </c>
      <c r="ER534" t="s">
        <v>246</v>
      </c>
      <c r="ES534" t="s">
        <v>208</v>
      </c>
      <c r="ET534" t="s">
        <v>384</v>
      </c>
      <c r="EU534" t="s">
        <v>265</v>
      </c>
    </row>
    <row r="535" spans="1:158">
      <c r="A535" t="s">
        <v>5303</v>
      </c>
      <c r="B535" t="s">
        <v>507</v>
      </c>
      <c r="C535" t="s">
        <v>160</v>
      </c>
      <c r="D535" t="s">
        <v>5304</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5179</v>
      </c>
      <c r="DT535" t="s">
        <v>12221</v>
      </c>
      <c r="DU535" t="s">
        <v>12222</v>
      </c>
      <c r="DV535" t="s">
        <v>12223</v>
      </c>
      <c r="DW535" t="s">
        <v>207</v>
      </c>
      <c r="DX535" t="s">
        <v>980</v>
      </c>
      <c r="DY535" t="s">
        <v>941</v>
      </c>
      <c r="DZ535" t="s">
        <v>460</v>
      </c>
      <c r="EA535" t="s">
        <v>12224</v>
      </c>
      <c r="EB535" t="s">
        <v>12225</v>
      </c>
      <c r="EC535" t="s">
        <v>1811</v>
      </c>
      <c r="ED535" t="s">
        <v>207</v>
      </c>
      <c r="EE535" t="s">
        <v>1718</v>
      </c>
      <c r="EF535" t="s">
        <v>1029</v>
      </c>
      <c r="EG535" t="s">
        <v>2926</v>
      </c>
      <c r="EH535" t="s">
        <v>12226</v>
      </c>
      <c r="EI535" t="s">
        <v>12227</v>
      </c>
      <c r="EJ535" t="s">
        <v>1811</v>
      </c>
      <c r="EK535" t="s">
        <v>207</v>
      </c>
      <c r="EL535" t="s">
        <v>1394</v>
      </c>
      <c r="EM535" t="s">
        <v>3107</v>
      </c>
      <c r="EN535" t="s">
        <v>419</v>
      </c>
      <c r="EO535" t="s">
        <v>12228</v>
      </c>
      <c r="EP535" t="s">
        <v>6242</v>
      </c>
      <c r="EQ535" t="s">
        <v>1811</v>
      </c>
      <c r="ER535" t="s">
        <v>207</v>
      </c>
      <c r="ES535" t="s">
        <v>5182</v>
      </c>
      <c r="ET535" t="s">
        <v>208</v>
      </c>
      <c r="EU535" t="s">
        <v>574</v>
      </c>
      <c r="EV535" t="s">
        <v>12229</v>
      </c>
      <c r="EW535" t="s">
        <v>6242</v>
      </c>
      <c r="EX535" t="s">
        <v>1811</v>
      </c>
      <c r="EY535" t="s">
        <v>207</v>
      </c>
      <c r="EZ535" t="s">
        <v>987</v>
      </c>
      <c r="FA535" t="s">
        <v>5567</v>
      </c>
      <c r="FB535" t="s">
        <v>265</v>
      </c>
    </row>
    <row r="536" spans="1:158">
      <c r="A536" t="s">
        <v>3203</v>
      </c>
      <c r="B536" t="s">
        <v>211</v>
      </c>
      <c r="C536" t="s">
        <v>160</v>
      </c>
      <c r="D536" t="s">
        <v>3204</v>
      </c>
      <c r="E536" t="s">
        <v>12230</v>
      </c>
      <c r="F536" t="s">
        <v>12231</v>
      </c>
      <c r="G536">
        <v>7041002987</v>
      </c>
      <c r="H536" t="s">
        <v>164</v>
      </c>
      <c r="I536" t="s">
        <v>12232</v>
      </c>
      <c r="J536" t="s">
        <v>166</v>
      </c>
      <c r="K536" t="s">
        <v>1599</v>
      </c>
      <c r="L536" t="s">
        <v>12233</v>
      </c>
      <c r="M536" t="s">
        <v>12234</v>
      </c>
      <c r="N536" t="s">
        <v>170</v>
      </c>
      <c r="AI536" t="s">
        <v>12235</v>
      </c>
      <c r="AJ536" t="s">
        <v>12236</v>
      </c>
      <c r="AK536" t="s">
        <v>4089</v>
      </c>
      <c r="AL536">
        <v>69</v>
      </c>
      <c r="AN536">
        <v>1991</v>
      </c>
      <c r="AO536" t="s">
        <v>174</v>
      </c>
      <c r="AP536" t="s">
        <v>12235</v>
      </c>
      <c r="AQ536" t="s">
        <v>12236</v>
      </c>
      <c r="AR536" t="s">
        <v>4089</v>
      </c>
      <c r="AS536">
        <v>64</v>
      </c>
      <c r="AU536">
        <v>1993</v>
      </c>
      <c r="AV536" t="s">
        <v>170</v>
      </c>
      <c r="BC536" t="s">
        <v>174</v>
      </c>
      <c r="BD536" t="s">
        <v>12237</v>
      </c>
      <c r="BE536" t="s">
        <v>12238</v>
      </c>
      <c r="BF536" t="s">
        <v>485</v>
      </c>
      <c r="BG536">
        <v>64</v>
      </c>
      <c r="BI536">
        <v>1998</v>
      </c>
      <c r="BJ536">
        <v>2</v>
      </c>
      <c r="BL536">
        <v>9</v>
      </c>
      <c r="BN536" t="s">
        <v>174</v>
      </c>
      <c r="BO536" t="s">
        <v>9998</v>
      </c>
      <c r="BP536" t="s">
        <v>12239</v>
      </c>
      <c r="BQ536" t="s">
        <v>3614</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6735</v>
      </c>
      <c r="DD536" t="s">
        <v>174</v>
      </c>
      <c r="DE536" t="s">
        <v>12245</v>
      </c>
      <c r="DF536" t="s">
        <v>174</v>
      </c>
      <c r="DG536">
        <v>11</v>
      </c>
      <c r="DH536">
        <v>0</v>
      </c>
      <c r="DI536">
        <v>4</v>
      </c>
      <c r="DJ536" t="s">
        <v>2105</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507</v>
      </c>
      <c r="DV536" t="s">
        <v>12251</v>
      </c>
      <c r="DW536" t="s">
        <v>246</v>
      </c>
      <c r="DX536" t="s">
        <v>1543</v>
      </c>
      <c r="DY536" t="s">
        <v>209</v>
      </c>
      <c r="DZ536" t="s">
        <v>4128</v>
      </c>
      <c r="EA536" t="s">
        <v>10179</v>
      </c>
      <c r="EB536" t="s">
        <v>211</v>
      </c>
      <c r="EC536" t="s">
        <v>12252</v>
      </c>
      <c r="ED536" t="s">
        <v>246</v>
      </c>
      <c r="EE536" t="s">
        <v>12253</v>
      </c>
      <c r="EF536" t="s">
        <v>1543</v>
      </c>
      <c r="EG536" t="s">
        <v>12254</v>
      </c>
      <c r="EH536" t="s">
        <v>12255</v>
      </c>
      <c r="EI536" t="s">
        <v>12256</v>
      </c>
      <c r="EJ536" t="s">
        <v>12252</v>
      </c>
      <c r="EK536" t="s">
        <v>207</v>
      </c>
      <c r="EL536" t="s">
        <v>12257</v>
      </c>
      <c r="EM536" t="s">
        <v>12258</v>
      </c>
      <c r="EN536" t="s">
        <v>6827</v>
      </c>
      <c r="EO536" t="s">
        <v>12259</v>
      </c>
      <c r="EP536" t="s">
        <v>12260</v>
      </c>
      <c r="EQ536" t="s">
        <v>12252</v>
      </c>
      <c r="ER536" t="s">
        <v>207</v>
      </c>
      <c r="ES536" t="s">
        <v>12261</v>
      </c>
      <c r="ET536" t="s">
        <v>12262</v>
      </c>
      <c r="EU536" t="s">
        <v>821</v>
      </c>
    </row>
    <row r="537" spans="1:158">
      <c r="A537" t="s">
        <v>539</v>
      </c>
      <c r="B537" t="s">
        <v>159</v>
      </c>
      <c r="C537" t="s">
        <v>471</v>
      </c>
      <c r="D537" t="s">
        <v>540</v>
      </c>
      <c r="E537" t="s">
        <v>12230</v>
      </c>
      <c r="F537" t="s">
        <v>12231</v>
      </c>
      <c r="G537">
        <v>7041002987</v>
      </c>
      <c r="H537" t="s">
        <v>164</v>
      </c>
      <c r="I537" t="s">
        <v>12232</v>
      </c>
      <c r="J537" t="s">
        <v>166</v>
      </c>
      <c r="K537" t="s">
        <v>1599</v>
      </c>
      <c r="L537" t="s">
        <v>12233</v>
      </c>
      <c r="M537" t="s">
        <v>12234</v>
      </c>
      <c r="N537" t="s">
        <v>170</v>
      </c>
      <c r="AI537" t="s">
        <v>12235</v>
      </c>
      <c r="AJ537" t="s">
        <v>12236</v>
      </c>
      <c r="AK537" t="s">
        <v>4089</v>
      </c>
      <c r="AL537">
        <v>69</v>
      </c>
      <c r="AN537">
        <v>1991</v>
      </c>
      <c r="AO537" t="s">
        <v>174</v>
      </c>
      <c r="AP537" t="s">
        <v>12235</v>
      </c>
      <c r="AQ537" t="s">
        <v>12236</v>
      </c>
      <c r="AR537" t="s">
        <v>4089</v>
      </c>
      <c r="AS537">
        <v>64</v>
      </c>
      <c r="AU537">
        <v>1993</v>
      </c>
      <c r="AV537" t="s">
        <v>170</v>
      </c>
      <c r="BC537" t="s">
        <v>174</v>
      </c>
      <c r="BD537" t="s">
        <v>12237</v>
      </c>
      <c r="BE537" t="s">
        <v>12238</v>
      </c>
      <c r="BF537" t="s">
        <v>485</v>
      </c>
      <c r="BG537">
        <v>64</v>
      </c>
      <c r="BI537">
        <v>1998</v>
      </c>
      <c r="BJ537">
        <v>2</v>
      </c>
      <c r="BL537">
        <v>9</v>
      </c>
      <c r="BN537" t="s">
        <v>174</v>
      </c>
      <c r="BO537" t="s">
        <v>9998</v>
      </c>
      <c r="BP537" t="s">
        <v>12239</v>
      </c>
      <c r="BQ537" t="s">
        <v>3614</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6735</v>
      </c>
      <c r="DD537" t="s">
        <v>174</v>
      </c>
      <c r="DE537" t="s">
        <v>12245</v>
      </c>
      <c r="DF537" t="s">
        <v>174</v>
      </c>
      <c r="DG537">
        <v>11</v>
      </c>
      <c r="DH537">
        <v>0</v>
      </c>
      <c r="DI537">
        <v>4</v>
      </c>
      <c r="DJ537" t="s">
        <v>2105</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507</v>
      </c>
      <c r="DV537" t="s">
        <v>12251</v>
      </c>
      <c r="DW537" t="s">
        <v>246</v>
      </c>
      <c r="DX537" t="s">
        <v>1543</v>
      </c>
      <c r="DY537" t="s">
        <v>209</v>
      </c>
      <c r="DZ537" t="s">
        <v>4128</v>
      </c>
      <c r="EA537" t="s">
        <v>10179</v>
      </c>
      <c r="EB537" t="s">
        <v>211</v>
      </c>
      <c r="EC537" t="s">
        <v>12252</v>
      </c>
      <c r="ED537" t="s">
        <v>246</v>
      </c>
      <c r="EE537" t="s">
        <v>12253</v>
      </c>
      <c r="EF537" t="s">
        <v>1543</v>
      </c>
      <c r="EG537" t="s">
        <v>12254</v>
      </c>
      <c r="EH537" t="s">
        <v>12255</v>
      </c>
      <c r="EI537" t="s">
        <v>12256</v>
      </c>
      <c r="EJ537" t="s">
        <v>12252</v>
      </c>
      <c r="EK537" t="s">
        <v>207</v>
      </c>
      <c r="EL537" t="s">
        <v>12257</v>
      </c>
      <c r="EM537" t="s">
        <v>12258</v>
      </c>
      <c r="EN537" t="s">
        <v>6827</v>
      </c>
      <c r="EO537" t="s">
        <v>12259</v>
      </c>
      <c r="EP537" t="s">
        <v>12260</v>
      </c>
      <c r="EQ537" t="s">
        <v>12252</v>
      </c>
      <c r="ER537" t="s">
        <v>207</v>
      </c>
      <c r="ES537" t="s">
        <v>12261</v>
      </c>
      <c r="ET537" t="s">
        <v>12262</v>
      </c>
      <c r="EU537" t="s">
        <v>821</v>
      </c>
    </row>
    <row r="538" spans="1:158">
      <c r="A538" t="s">
        <v>2250</v>
      </c>
      <c r="B538" t="s">
        <v>159</v>
      </c>
      <c r="C538" t="s">
        <v>212</v>
      </c>
      <c r="D538" t="s">
        <v>2251</v>
      </c>
      <c r="E538" t="s">
        <v>12230</v>
      </c>
      <c r="F538" t="s">
        <v>12231</v>
      </c>
      <c r="G538">
        <v>7041002987</v>
      </c>
      <c r="H538" t="s">
        <v>164</v>
      </c>
      <c r="I538" t="s">
        <v>12232</v>
      </c>
      <c r="J538" t="s">
        <v>166</v>
      </c>
      <c r="K538" t="s">
        <v>1599</v>
      </c>
      <c r="L538" t="s">
        <v>12233</v>
      </c>
      <c r="M538" t="s">
        <v>12234</v>
      </c>
      <c r="N538" t="s">
        <v>170</v>
      </c>
      <c r="AI538" t="s">
        <v>12235</v>
      </c>
      <c r="AJ538" t="s">
        <v>12236</v>
      </c>
      <c r="AK538" t="s">
        <v>4089</v>
      </c>
      <c r="AL538">
        <v>69</v>
      </c>
      <c r="AN538">
        <v>1991</v>
      </c>
      <c r="AO538" t="s">
        <v>174</v>
      </c>
      <c r="AP538" t="s">
        <v>12235</v>
      </c>
      <c r="AQ538" t="s">
        <v>12236</v>
      </c>
      <c r="AR538" t="s">
        <v>4089</v>
      </c>
      <c r="AS538">
        <v>64</v>
      </c>
      <c r="AU538">
        <v>1993</v>
      </c>
      <c r="AV538" t="s">
        <v>170</v>
      </c>
      <c r="BC538" t="s">
        <v>174</v>
      </c>
      <c r="BD538" t="s">
        <v>12237</v>
      </c>
      <c r="BE538" t="s">
        <v>12238</v>
      </c>
      <c r="BF538" t="s">
        <v>485</v>
      </c>
      <c r="BG538">
        <v>64</v>
      </c>
      <c r="BI538">
        <v>1998</v>
      </c>
      <c r="BJ538">
        <v>2</v>
      </c>
      <c r="BL538">
        <v>9</v>
      </c>
      <c r="BN538" t="s">
        <v>174</v>
      </c>
      <c r="BO538" t="s">
        <v>9998</v>
      </c>
      <c r="BP538" t="s">
        <v>12239</v>
      </c>
      <c r="BQ538" t="s">
        <v>3614</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6735</v>
      </c>
      <c r="DD538" t="s">
        <v>174</v>
      </c>
      <c r="DE538" t="s">
        <v>12245</v>
      </c>
      <c r="DF538" t="s">
        <v>174</v>
      </c>
      <c r="DG538">
        <v>11</v>
      </c>
      <c r="DH538">
        <v>0</v>
      </c>
      <c r="DI538">
        <v>4</v>
      </c>
      <c r="DJ538" t="s">
        <v>2105</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507</v>
      </c>
      <c r="DV538" t="s">
        <v>12251</v>
      </c>
      <c r="DW538" t="s">
        <v>246</v>
      </c>
      <c r="DX538" t="s">
        <v>1543</v>
      </c>
      <c r="DY538" t="s">
        <v>209</v>
      </c>
      <c r="DZ538" t="s">
        <v>4128</v>
      </c>
      <c r="EA538" t="s">
        <v>10179</v>
      </c>
      <c r="EB538" t="s">
        <v>211</v>
      </c>
      <c r="EC538" t="s">
        <v>12252</v>
      </c>
      <c r="ED538" t="s">
        <v>246</v>
      </c>
      <c r="EE538" t="s">
        <v>12253</v>
      </c>
      <c r="EF538" t="s">
        <v>1543</v>
      </c>
      <c r="EG538" t="s">
        <v>12254</v>
      </c>
      <c r="EH538" t="s">
        <v>12255</v>
      </c>
      <c r="EI538" t="s">
        <v>12256</v>
      </c>
      <c r="EJ538" t="s">
        <v>12252</v>
      </c>
      <c r="EK538" t="s">
        <v>207</v>
      </c>
      <c r="EL538" t="s">
        <v>12257</v>
      </c>
      <c r="EM538" t="s">
        <v>12258</v>
      </c>
      <c r="EN538" t="s">
        <v>6827</v>
      </c>
      <c r="EO538" t="s">
        <v>12259</v>
      </c>
      <c r="EP538" t="s">
        <v>12260</v>
      </c>
      <c r="EQ538" t="s">
        <v>12252</v>
      </c>
      <c r="ER538" t="s">
        <v>207</v>
      </c>
      <c r="ES538" t="s">
        <v>12261</v>
      </c>
      <c r="ET538" t="s">
        <v>12262</v>
      </c>
      <c r="EU538" t="s">
        <v>821</v>
      </c>
    </row>
    <row r="539" spans="1:158">
      <c r="A539" t="s">
        <v>793</v>
      </c>
      <c r="B539" t="s">
        <v>211</v>
      </c>
      <c r="C539" t="s">
        <v>267</v>
      </c>
      <c r="D539" t="s">
        <v>508</v>
      </c>
      <c r="E539" t="s">
        <v>12265</v>
      </c>
      <c r="F539" t="s">
        <v>12266</v>
      </c>
      <c r="G539">
        <v>9836531836</v>
      </c>
      <c r="H539" t="s">
        <v>164</v>
      </c>
      <c r="I539" t="s">
        <v>12267</v>
      </c>
      <c r="J539" t="s">
        <v>217</v>
      </c>
      <c r="K539" t="s">
        <v>762</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2298</v>
      </c>
      <c r="BL539">
        <v>24</v>
      </c>
      <c r="BN539" t="s">
        <v>174</v>
      </c>
      <c r="BO539" t="s">
        <v>12282</v>
      </c>
      <c r="BP539" t="s">
        <v>12283</v>
      </c>
      <c r="BQ539" t="s">
        <v>12284</v>
      </c>
      <c r="BR539">
        <v>69</v>
      </c>
      <c r="BT539">
        <v>2016</v>
      </c>
      <c r="BU539">
        <v>31</v>
      </c>
      <c r="BV539" t="s">
        <v>528</v>
      </c>
      <c r="BW539">
        <v>23</v>
      </c>
      <c r="BY539" t="s">
        <v>170</v>
      </c>
      <c r="CF539" t="s">
        <v>174</v>
      </c>
      <c r="CG539" t="s">
        <v>527</v>
      </c>
      <c r="CH539" t="s">
        <v>12285</v>
      </c>
      <c r="CI539" t="s">
        <v>373</v>
      </c>
      <c r="CJ539">
        <v>2026</v>
      </c>
      <c r="CL539" t="s">
        <v>174</v>
      </c>
      <c r="CM539" t="s">
        <v>12286</v>
      </c>
      <c r="CN539" t="s">
        <v>174</v>
      </c>
      <c r="CO539" t="s">
        <v>12287</v>
      </c>
      <c r="CP539" t="s">
        <v>12288</v>
      </c>
      <c r="CQ539" t="s">
        <v>174</v>
      </c>
      <c r="CR539" t="s">
        <v>376</v>
      </c>
      <c r="CS539" t="s">
        <v>2623</v>
      </c>
      <c r="CT539">
        <v>0</v>
      </c>
      <c r="CU539" t="s">
        <v>12289</v>
      </c>
      <c r="CV539" t="s">
        <v>170</v>
      </c>
      <c r="CZ539" t="s">
        <v>170</v>
      </c>
      <c r="DB539" t="s">
        <v>12290</v>
      </c>
      <c r="DC539" t="s">
        <v>6735</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984</v>
      </c>
      <c r="DT539" t="s">
        <v>12294</v>
      </c>
      <c r="DU539" t="s">
        <v>12295</v>
      </c>
      <c r="DV539" t="s">
        <v>12296</v>
      </c>
      <c r="DW539" t="s">
        <v>246</v>
      </c>
      <c r="DX539" t="s">
        <v>1501</v>
      </c>
      <c r="DY539" t="s">
        <v>209</v>
      </c>
      <c r="DZ539" t="s">
        <v>984</v>
      </c>
    </row>
    <row r="540" spans="1:158">
      <c r="A540" t="s">
        <v>5429</v>
      </c>
      <c r="B540" t="s">
        <v>5430</v>
      </c>
      <c r="C540" t="s">
        <v>471</v>
      </c>
      <c r="D540" t="s">
        <v>472</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1828</v>
      </c>
      <c r="BE540" t="s">
        <v>12307</v>
      </c>
      <c r="BF540" t="s">
        <v>485</v>
      </c>
      <c r="BG540">
        <v>69.08</v>
      </c>
      <c r="BI540">
        <v>2014</v>
      </c>
      <c r="BJ540">
        <v>1</v>
      </c>
      <c r="BL540">
        <v>15</v>
      </c>
      <c r="BN540" t="s">
        <v>174</v>
      </c>
      <c r="BO540" t="s">
        <v>5960</v>
      </c>
      <c r="BP540" t="s">
        <v>12308</v>
      </c>
      <c r="BQ540" t="s">
        <v>2101</v>
      </c>
      <c r="BR540">
        <v>6.75</v>
      </c>
      <c r="BT540">
        <v>2016</v>
      </c>
      <c r="BU540">
        <v>12</v>
      </c>
      <c r="BW540">
        <v>15</v>
      </c>
      <c r="BY540" t="s">
        <v>170</v>
      </c>
      <c r="CF540" t="s">
        <v>174</v>
      </c>
      <c r="CG540" t="s">
        <v>12309</v>
      </c>
      <c r="CH540" t="s">
        <v>2270</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2690</v>
      </c>
      <c r="DT540" t="s">
        <v>12319</v>
      </c>
      <c r="DU540" t="s">
        <v>255</v>
      </c>
      <c r="DV540" t="s">
        <v>3197</v>
      </c>
      <c r="DW540" t="s">
        <v>246</v>
      </c>
      <c r="DX540" t="s">
        <v>2522</v>
      </c>
      <c r="DY540" t="s">
        <v>1346</v>
      </c>
      <c r="DZ540" t="s">
        <v>344</v>
      </c>
      <c r="EA540" t="s">
        <v>12320</v>
      </c>
      <c r="EB540" t="s">
        <v>255</v>
      </c>
      <c r="EC540" t="s">
        <v>12321</v>
      </c>
      <c r="ED540" t="s">
        <v>246</v>
      </c>
      <c r="EE540" t="s">
        <v>1724</v>
      </c>
      <c r="EF540" t="s">
        <v>4831</v>
      </c>
      <c r="EG540" t="s">
        <v>355</v>
      </c>
      <c r="EH540" t="s">
        <v>12322</v>
      </c>
      <c r="EI540" t="s">
        <v>12323</v>
      </c>
      <c r="EJ540" t="s">
        <v>8391</v>
      </c>
      <c r="EK540" t="s">
        <v>246</v>
      </c>
      <c r="EL540" t="s">
        <v>980</v>
      </c>
      <c r="EM540" t="s">
        <v>209</v>
      </c>
      <c r="EN540" t="s">
        <v>908</v>
      </c>
    </row>
    <row r="541" spans="1:158">
      <c r="A541" t="s">
        <v>584</v>
      </c>
      <c r="B541" t="s">
        <v>211</v>
      </c>
      <c r="C541" t="s">
        <v>471</v>
      </c>
      <c r="D541" t="s">
        <v>585</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1828</v>
      </c>
      <c r="BE541" t="s">
        <v>12307</v>
      </c>
      <c r="BF541" t="s">
        <v>485</v>
      </c>
      <c r="BG541">
        <v>69.08</v>
      </c>
      <c r="BI541">
        <v>2014</v>
      </c>
      <c r="BJ541">
        <v>1</v>
      </c>
      <c r="BL541">
        <v>15</v>
      </c>
      <c r="BN541" t="s">
        <v>174</v>
      </c>
      <c r="BO541" t="s">
        <v>5960</v>
      </c>
      <c r="BP541" t="s">
        <v>12308</v>
      </c>
      <c r="BQ541" t="s">
        <v>2101</v>
      </c>
      <c r="BR541">
        <v>6.75</v>
      </c>
      <c r="BT541">
        <v>2016</v>
      </c>
      <c r="BU541">
        <v>12</v>
      </c>
      <c r="BW541">
        <v>15</v>
      </c>
      <c r="BY541" t="s">
        <v>170</v>
      </c>
      <c r="CF541" t="s">
        <v>174</v>
      </c>
      <c r="CG541" t="s">
        <v>12309</v>
      </c>
      <c r="CH541" t="s">
        <v>2270</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2690</v>
      </c>
      <c r="DT541" t="s">
        <v>12319</v>
      </c>
      <c r="DU541" t="s">
        <v>255</v>
      </c>
      <c r="DV541" t="s">
        <v>3197</v>
      </c>
      <c r="DW541" t="s">
        <v>246</v>
      </c>
      <c r="DX541" t="s">
        <v>2522</v>
      </c>
      <c r="DY541" t="s">
        <v>1346</v>
      </c>
      <c r="DZ541" t="s">
        <v>344</v>
      </c>
      <c r="EA541" t="s">
        <v>12320</v>
      </c>
      <c r="EB541" t="s">
        <v>255</v>
      </c>
      <c r="EC541" t="s">
        <v>12321</v>
      </c>
      <c r="ED541" t="s">
        <v>246</v>
      </c>
      <c r="EE541" t="s">
        <v>1724</v>
      </c>
      <c r="EF541" t="s">
        <v>4831</v>
      </c>
      <c r="EG541" t="s">
        <v>355</v>
      </c>
      <c r="EH541" t="s">
        <v>12322</v>
      </c>
      <c r="EI541" t="s">
        <v>12323</v>
      </c>
      <c r="EJ541" t="s">
        <v>8391</v>
      </c>
      <c r="EK541" t="s">
        <v>246</v>
      </c>
      <c r="EL541" t="s">
        <v>980</v>
      </c>
      <c r="EM541" t="s">
        <v>209</v>
      </c>
      <c r="EN541" t="s">
        <v>908</v>
      </c>
    </row>
    <row r="542" spans="1:158">
      <c r="A542" t="s">
        <v>3910</v>
      </c>
      <c r="B542" t="s">
        <v>211</v>
      </c>
      <c r="C542" t="s">
        <v>471</v>
      </c>
      <c r="D542" t="s">
        <v>3911</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1828</v>
      </c>
      <c r="BE542" t="s">
        <v>12307</v>
      </c>
      <c r="BF542" t="s">
        <v>485</v>
      </c>
      <c r="BG542">
        <v>69.08</v>
      </c>
      <c r="BI542">
        <v>2014</v>
      </c>
      <c r="BJ542">
        <v>1</v>
      </c>
      <c r="BL542">
        <v>15</v>
      </c>
      <c r="BN542" t="s">
        <v>174</v>
      </c>
      <c r="BO542" t="s">
        <v>5960</v>
      </c>
      <c r="BP542" t="s">
        <v>12308</v>
      </c>
      <c r="BQ542" t="s">
        <v>2101</v>
      </c>
      <c r="BR542">
        <v>6.75</v>
      </c>
      <c r="BT542">
        <v>2016</v>
      </c>
      <c r="BU542">
        <v>12</v>
      </c>
      <c r="BW542">
        <v>15</v>
      </c>
      <c r="BY542" t="s">
        <v>170</v>
      </c>
      <c r="CF542" t="s">
        <v>174</v>
      </c>
      <c r="CG542" t="s">
        <v>12309</v>
      </c>
      <c r="CH542" t="s">
        <v>2270</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2690</v>
      </c>
      <c r="DT542" t="s">
        <v>12319</v>
      </c>
      <c r="DU542" t="s">
        <v>255</v>
      </c>
      <c r="DV542" t="s">
        <v>3197</v>
      </c>
      <c r="DW542" t="s">
        <v>246</v>
      </c>
      <c r="DX542" t="s">
        <v>2522</v>
      </c>
      <c r="DY542" t="s">
        <v>1346</v>
      </c>
      <c r="DZ542" t="s">
        <v>344</v>
      </c>
      <c r="EA542" t="s">
        <v>12320</v>
      </c>
      <c r="EB542" t="s">
        <v>255</v>
      </c>
      <c r="EC542" t="s">
        <v>12321</v>
      </c>
      <c r="ED542" t="s">
        <v>246</v>
      </c>
      <c r="EE542" t="s">
        <v>1724</v>
      </c>
      <c r="EF542" t="s">
        <v>4831</v>
      </c>
      <c r="EG542" t="s">
        <v>355</v>
      </c>
      <c r="EH542" t="s">
        <v>12322</v>
      </c>
      <c r="EI542" t="s">
        <v>12323</v>
      </c>
      <c r="EJ542" t="s">
        <v>8391</v>
      </c>
      <c r="EK542" t="s">
        <v>246</v>
      </c>
      <c r="EL542" t="s">
        <v>980</v>
      </c>
      <c r="EM542" t="s">
        <v>209</v>
      </c>
      <c r="EN542" t="s">
        <v>908</v>
      </c>
    </row>
    <row r="543" spans="1:158">
      <c r="A543" t="s">
        <v>581</v>
      </c>
      <c r="B543" t="s">
        <v>211</v>
      </c>
      <c r="C543" t="s">
        <v>471</v>
      </c>
      <c r="D543" t="s">
        <v>582</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1828</v>
      </c>
      <c r="BE543" t="s">
        <v>12307</v>
      </c>
      <c r="BF543" t="s">
        <v>485</v>
      </c>
      <c r="BG543">
        <v>69.08</v>
      </c>
      <c r="BI543">
        <v>2014</v>
      </c>
      <c r="BJ543">
        <v>1</v>
      </c>
      <c r="BL543">
        <v>15</v>
      </c>
      <c r="BN543" t="s">
        <v>174</v>
      </c>
      <c r="BO543" t="s">
        <v>5960</v>
      </c>
      <c r="BP543" t="s">
        <v>12308</v>
      </c>
      <c r="BQ543" t="s">
        <v>2101</v>
      </c>
      <c r="BR543">
        <v>6.75</v>
      </c>
      <c r="BT543">
        <v>2016</v>
      </c>
      <c r="BU543">
        <v>12</v>
      </c>
      <c r="BW543">
        <v>15</v>
      </c>
      <c r="BY543" t="s">
        <v>170</v>
      </c>
      <c r="CF543" t="s">
        <v>174</v>
      </c>
      <c r="CG543" t="s">
        <v>12309</v>
      </c>
      <c r="CH543" t="s">
        <v>2270</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2690</v>
      </c>
      <c r="DT543" t="s">
        <v>12319</v>
      </c>
      <c r="DU543" t="s">
        <v>255</v>
      </c>
      <c r="DV543" t="s">
        <v>3197</v>
      </c>
      <c r="DW543" t="s">
        <v>246</v>
      </c>
      <c r="DX543" t="s">
        <v>2522</v>
      </c>
      <c r="DY543" t="s">
        <v>1346</v>
      </c>
      <c r="DZ543" t="s">
        <v>344</v>
      </c>
      <c r="EA543" t="s">
        <v>12320</v>
      </c>
      <c r="EB543" t="s">
        <v>255</v>
      </c>
      <c r="EC543" t="s">
        <v>12321</v>
      </c>
      <c r="ED543" t="s">
        <v>246</v>
      </c>
      <c r="EE543" t="s">
        <v>1724</v>
      </c>
      <c r="EF543" t="s">
        <v>4831</v>
      </c>
      <c r="EG543" t="s">
        <v>355</v>
      </c>
      <c r="EH543" t="s">
        <v>12322</v>
      </c>
      <c r="EI543" t="s">
        <v>12323</v>
      </c>
      <c r="EJ543" t="s">
        <v>8391</v>
      </c>
      <c r="EK543" t="s">
        <v>246</v>
      </c>
      <c r="EL543" t="s">
        <v>980</v>
      </c>
      <c r="EM543" t="s">
        <v>209</v>
      </c>
      <c r="EN543" t="s">
        <v>908</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1828</v>
      </c>
      <c r="BE544" t="s">
        <v>12307</v>
      </c>
      <c r="BF544" t="s">
        <v>485</v>
      </c>
      <c r="BG544">
        <v>69.08</v>
      </c>
      <c r="BI544">
        <v>2014</v>
      </c>
      <c r="BJ544">
        <v>1</v>
      </c>
      <c r="BL544">
        <v>15</v>
      </c>
      <c r="BN544" t="s">
        <v>174</v>
      </c>
      <c r="BO544" t="s">
        <v>5960</v>
      </c>
      <c r="BP544" t="s">
        <v>12308</v>
      </c>
      <c r="BQ544" t="s">
        <v>2101</v>
      </c>
      <c r="BR544">
        <v>6.75</v>
      </c>
      <c r="BT544">
        <v>2016</v>
      </c>
      <c r="BU544">
        <v>12</v>
      </c>
      <c r="BW544">
        <v>15</v>
      </c>
      <c r="BY544" t="s">
        <v>170</v>
      </c>
      <c r="CF544" t="s">
        <v>174</v>
      </c>
      <c r="CG544" t="s">
        <v>12309</v>
      </c>
      <c r="CH544" t="s">
        <v>2270</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2690</v>
      </c>
      <c r="DT544" t="s">
        <v>12319</v>
      </c>
      <c r="DU544" t="s">
        <v>255</v>
      </c>
      <c r="DV544" t="s">
        <v>3197</v>
      </c>
      <c r="DW544" t="s">
        <v>246</v>
      </c>
      <c r="DX544" t="s">
        <v>2522</v>
      </c>
      <c r="DY544" t="s">
        <v>1346</v>
      </c>
      <c r="DZ544" t="s">
        <v>344</v>
      </c>
      <c r="EA544" t="s">
        <v>12320</v>
      </c>
      <c r="EB544" t="s">
        <v>255</v>
      </c>
      <c r="EC544" t="s">
        <v>12321</v>
      </c>
      <c r="ED544" t="s">
        <v>246</v>
      </c>
      <c r="EE544" t="s">
        <v>1724</v>
      </c>
      <c r="EF544" t="s">
        <v>4831</v>
      </c>
      <c r="EG544" t="s">
        <v>355</v>
      </c>
      <c r="EH544" t="s">
        <v>12322</v>
      </c>
      <c r="EI544" t="s">
        <v>12323</v>
      </c>
      <c r="EJ544" t="s">
        <v>8391</v>
      </c>
      <c r="EK544" t="s">
        <v>246</v>
      </c>
      <c r="EL544" t="s">
        <v>980</v>
      </c>
      <c r="EM544" t="s">
        <v>209</v>
      </c>
      <c r="EN544" t="s">
        <v>908</v>
      </c>
    </row>
    <row r="545" spans="1:158">
      <c r="A545" t="s">
        <v>2493</v>
      </c>
      <c r="B545" t="s">
        <v>507</v>
      </c>
      <c r="C545" t="s">
        <v>160</v>
      </c>
      <c r="D545" t="s">
        <v>2494</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1828</v>
      </c>
      <c r="BE545" t="s">
        <v>12307</v>
      </c>
      <c r="BF545" t="s">
        <v>485</v>
      </c>
      <c r="BG545">
        <v>69.08</v>
      </c>
      <c r="BI545">
        <v>2014</v>
      </c>
      <c r="BJ545">
        <v>1</v>
      </c>
      <c r="BL545">
        <v>15</v>
      </c>
      <c r="BN545" t="s">
        <v>174</v>
      </c>
      <c r="BO545" t="s">
        <v>5960</v>
      </c>
      <c r="BP545" t="s">
        <v>12308</v>
      </c>
      <c r="BQ545" t="s">
        <v>2101</v>
      </c>
      <c r="BR545">
        <v>6.75</v>
      </c>
      <c r="BT545">
        <v>2016</v>
      </c>
      <c r="BU545">
        <v>12</v>
      </c>
      <c r="BW545">
        <v>15</v>
      </c>
      <c r="BY545" t="s">
        <v>170</v>
      </c>
      <c r="CF545" t="s">
        <v>174</v>
      </c>
      <c r="CG545" t="s">
        <v>12309</v>
      </c>
      <c r="CH545" t="s">
        <v>2270</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2690</v>
      </c>
      <c r="DT545" t="s">
        <v>12319</v>
      </c>
      <c r="DU545" t="s">
        <v>255</v>
      </c>
      <c r="DV545" t="s">
        <v>3197</v>
      </c>
      <c r="DW545" t="s">
        <v>246</v>
      </c>
      <c r="DX545" t="s">
        <v>2522</v>
      </c>
      <c r="DY545" t="s">
        <v>1346</v>
      </c>
      <c r="DZ545" t="s">
        <v>344</v>
      </c>
      <c r="EA545" t="s">
        <v>12320</v>
      </c>
      <c r="EB545" t="s">
        <v>255</v>
      </c>
      <c r="EC545" t="s">
        <v>12321</v>
      </c>
      <c r="ED545" t="s">
        <v>246</v>
      </c>
      <c r="EE545" t="s">
        <v>1724</v>
      </c>
      <c r="EF545" t="s">
        <v>4831</v>
      </c>
      <c r="EG545" t="s">
        <v>355</v>
      </c>
      <c r="EH545" t="s">
        <v>12322</v>
      </c>
      <c r="EI545" t="s">
        <v>12323</v>
      </c>
      <c r="EJ545" t="s">
        <v>8391</v>
      </c>
      <c r="EK545" t="s">
        <v>246</v>
      </c>
      <c r="EL545" t="s">
        <v>980</v>
      </c>
      <c r="EM545" t="s">
        <v>209</v>
      </c>
      <c r="EN545" t="s">
        <v>908</v>
      </c>
    </row>
    <row r="546" spans="1:158">
      <c r="A546" t="s">
        <v>581</v>
      </c>
      <c r="B546" t="s">
        <v>211</v>
      </c>
      <c r="C546" t="s">
        <v>471</v>
      </c>
      <c r="D546" t="s">
        <v>582</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4117</v>
      </c>
      <c r="BE546" t="s">
        <v>12337</v>
      </c>
      <c r="BF546" t="s">
        <v>3700</v>
      </c>
      <c r="BG546">
        <v>76.67</v>
      </c>
      <c r="BI546">
        <v>2015</v>
      </c>
      <c r="BJ546">
        <v>2</v>
      </c>
      <c r="BL546">
        <v>9</v>
      </c>
      <c r="BN546" t="s">
        <v>174</v>
      </c>
      <c r="BO546" t="s">
        <v>4117</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3620</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2086</v>
      </c>
      <c r="DV546" t="s">
        <v>818</v>
      </c>
      <c r="DW546" t="s">
        <v>246</v>
      </c>
      <c r="DX546" t="s">
        <v>423</v>
      </c>
      <c r="DY546" t="s">
        <v>209</v>
      </c>
      <c r="DZ546" t="s">
        <v>344</v>
      </c>
      <c r="EA546" t="s">
        <v>12348</v>
      </c>
      <c r="EB546" t="s">
        <v>2086</v>
      </c>
      <c r="EC546" t="s">
        <v>818</v>
      </c>
      <c r="ED546" t="s">
        <v>246</v>
      </c>
      <c r="EE546" t="s">
        <v>1807</v>
      </c>
      <c r="EF546" t="s">
        <v>904</v>
      </c>
      <c r="EG546" t="s">
        <v>570</v>
      </c>
      <c r="EH546" t="s">
        <v>12349</v>
      </c>
      <c r="EI546" t="s">
        <v>2086</v>
      </c>
      <c r="EJ546" t="s">
        <v>12350</v>
      </c>
      <c r="EK546" t="s">
        <v>246</v>
      </c>
      <c r="EL546" t="s">
        <v>1024</v>
      </c>
      <c r="EM546" t="s">
        <v>1807</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4117</v>
      </c>
      <c r="BE547" t="s">
        <v>12337</v>
      </c>
      <c r="BF547" t="s">
        <v>3700</v>
      </c>
      <c r="BG547">
        <v>76.67</v>
      </c>
      <c r="BI547">
        <v>2015</v>
      </c>
      <c r="BJ547">
        <v>2</v>
      </c>
      <c r="BL547">
        <v>9</v>
      </c>
      <c r="BN547" t="s">
        <v>174</v>
      </c>
      <c r="BO547" t="s">
        <v>4117</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3620</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2086</v>
      </c>
      <c r="DV547" t="s">
        <v>818</v>
      </c>
      <c r="DW547" t="s">
        <v>246</v>
      </c>
      <c r="DX547" t="s">
        <v>423</v>
      </c>
      <c r="DY547" t="s">
        <v>209</v>
      </c>
      <c r="DZ547" t="s">
        <v>344</v>
      </c>
      <c r="EA547" t="s">
        <v>12348</v>
      </c>
      <c r="EB547" t="s">
        <v>2086</v>
      </c>
      <c r="EC547" t="s">
        <v>818</v>
      </c>
      <c r="ED547" t="s">
        <v>246</v>
      </c>
      <c r="EE547" t="s">
        <v>1807</v>
      </c>
      <c r="EF547" t="s">
        <v>904</v>
      </c>
      <c r="EG547" t="s">
        <v>570</v>
      </c>
      <c r="EH547" t="s">
        <v>12349</v>
      </c>
      <c r="EI547" t="s">
        <v>2086</v>
      </c>
      <c r="EJ547" t="s">
        <v>12350</v>
      </c>
      <c r="EK547" t="s">
        <v>246</v>
      </c>
      <c r="EL547" t="s">
        <v>1024</v>
      </c>
      <c r="EM547" t="s">
        <v>1807</v>
      </c>
      <c r="EN547" t="s">
        <v>1205</v>
      </c>
    </row>
    <row r="548" spans="1:158">
      <c r="A548" t="s">
        <v>2250</v>
      </c>
      <c r="B548" t="s">
        <v>159</v>
      </c>
      <c r="C548" t="s">
        <v>212</v>
      </c>
      <c r="D548" t="s">
        <v>2251</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4117</v>
      </c>
      <c r="BE548" t="s">
        <v>12337</v>
      </c>
      <c r="BF548" t="s">
        <v>3700</v>
      </c>
      <c r="BG548">
        <v>76.67</v>
      </c>
      <c r="BI548">
        <v>2015</v>
      </c>
      <c r="BJ548">
        <v>2</v>
      </c>
      <c r="BL548">
        <v>9</v>
      </c>
      <c r="BN548" t="s">
        <v>174</v>
      </c>
      <c r="BO548" t="s">
        <v>4117</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3620</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2086</v>
      </c>
      <c r="DV548" t="s">
        <v>818</v>
      </c>
      <c r="DW548" t="s">
        <v>246</v>
      </c>
      <c r="DX548" t="s">
        <v>423</v>
      </c>
      <c r="DY548" t="s">
        <v>209</v>
      </c>
      <c r="DZ548" t="s">
        <v>344</v>
      </c>
      <c r="EA548" t="s">
        <v>12348</v>
      </c>
      <c r="EB548" t="s">
        <v>2086</v>
      </c>
      <c r="EC548" t="s">
        <v>818</v>
      </c>
      <c r="ED548" t="s">
        <v>246</v>
      </c>
      <c r="EE548" t="s">
        <v>1807</v>
      </c>
      <c r="EF548" t="s">
        <v>904</v>
      </c>
      <c r="EG548" t="s">
        <v>570</v>
      </c>
      <c r="EH548" t="s">
        <v>12349</v>
      </c>
      <c r="EI548" t="s">
        <v>2086</v>
      </c>
      <c r="EJ548" t="s">
        <v>12350</v>
      </c>
      <c r="EK548" t="s">
        <v>246</v>
      </c>
      <c r="EL548" t="s">
        <v>1024</v>
      </c>
      <c r="EM548" t="s">
        <v>1807</v>
      </c>
      <c r="EN548" t="s">
        <v>1205</v>
      </c>
    </row>
    <row r="549" spans="1:158">
      <c r="A549" t="s">
        <v>2493</v>
      </c>
      <c r="B549" t="s">
        <v>507</v>
      </c>
      <c r="C549" t="s">
        <v>160</v>
      </c>
      <c r="D549" t="s">
        <v>2494</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4117</v>
      </c>
      <c r="BE549" t="s">
        <v>12337</v>
      </c>
      <c r="BF549" t="s">
        <v>3700</v>
      </c>
      <c r="BG549">
        <v>76.67</v>
      </c>
      <c r="BI549">
        <v>2015</v>
      </c>
      <c r="BJ549">
        <v>2</v>
      </c>
      <c r="BL549">
        <v>9</v>
      </c>
      <c r="BN549" t="s">
        <v>174</v>
      </c>
      <c r="BO549" t="s">
        <v>4117</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3620</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2086</v>
      </c>
      <c r="DV549" t="s">
        <v>818</v>
      </c>
      <c r="DW549" t="s">
        <v>246</v>
      </c>
      <c r="DX549" t="s">
        <v>423</v>
      </c>
      <c r="DY549" t="s">
        <v>209</v>
      </c>
      <c r="DZ549" t="s">
        <v>344</v>
      </c>
      <c r="EA549" t="s">
        <v>12348</v>
      </c>
      <c r="EB549" t="s">
        <v>2086</v>
      </c>
      <c r="EC549" t="s">
        <v>818</v>
      </c>
      <c r="ED549" t="s">
        <v>246</v>
      </c>
      <c r="EE549" t="s">
        <v>1807</v>
      </c>
      <c r="EF549" t="s">
        <v>904</v>
      </c>
      <c r="EG549" t="s">
        <v>570</v>
      </c>
      <c r="EH549" t="s">
        <v>12349</v>
      </c>
      <c r="EI549" t="s">
        <v>2086</v>
      </c>
      <c r="EJ549" t="s">
        <v>12350</v>
      </c>
      <c r="EK549" t="s">
        <v>246</v>
      </c>
      <c r="EL549" t="s">
        <v>1024</v>
      </c>
      <c r="EM549" t="s">
        <v>1807</v>
      </c>
      <c r="EN549" t="s">
        <v>1205</v>
      </c>
    </row>
    <row r="550" spans="1:158">
      <c r="A550" t="s">
        <v>293</v>
      </c>
      <c r="B550" t="s">
        <v>211</v>
      </c>
      <c r="C550" t="s">
        <v>212</v>
      </c>
      <c r="D550" t="s">
        <v>294</v>
      </c>
      <c r="E550" t="s">
        <v>12353</v>
      </c>
      <c r="F550" t="s">
        <v>12354</v>
      </c>
      <c r="G550">
        <v>8668608867</v>
      </c>
      <c r="H550" t="s">
        <v>164</v>
      </c>
      <c r="I550" t="s">
        <v>12355</v>
      </c>
      <c r="J550" t="s">
        <v>166</v>
      </c>
      <c r="K550" t="s">
        <v>831</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2891</v>
      </c>
      <c r="BF550" t="s">
        <v>442</v>
      </c>
      <c r="BG550">
        <v>81</v>
      </c>
      <c r="BI550">
        <v>1999</v>
      </c>
      <c r="BJ550">
        <v>19</v>
      </c>
      <c r="BK550" t="s">
        <v>2156</v>
      </c>
      <c r="BL550">
        <v>53</v>
      </c>
      <c r="BM550" t="s">
        <v>442</v>
      </c>
      <c r="BN550" t="s">
        <v>174</v>
      </c>
      <c r="BO550" t="s">
        <v>4637</v>
      </c>
      <c r="BP550" t="s">
        <v>12365</v>
      </c>
      <c r="BQ550" t="s">
        <v>442</v>
      </c>
      <c r="BR550">
        <v>78</v>
      </c>
      <c r="BT550">
        <v>2001</v>
      </c>
      <c r="BU550">
        <v>31</v>
      </c>
      <c r="BV550" t="s">
        <v>2160</v>
      </c>
      <c r="BW550">
        <v>53</v>
      </c>
      <c r="BX550" t="s">
        <v>442</v>
      </c>
      <c r="BY550" t="s">
        <v>170</v>
      </c>
      <c r="CF550" t="s">
        <v>170</v>
      </c>
      <c r="CL550" t="s">
        <v>174</v>
      </c>
      <c r="CM550" t="s">
        <v>12366</v>
      </c>
      <c r="CN550" t="s">
        <v>174</v>
      </c>
      <c r="CO550" t="s">
        <v>12367</v>
      </c>
      <c r="CP550" t="s">
        <v>721</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9454</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2383</v>
      </c>
      <c r="AK551" t="s">
        <v>438</v>
      </c>
      <c r="AL551">
        <v>57</v>
      </c>
      <c r="AN551">
        <v>2002</v>
      </c>
      <c r="AO551" t="s">
        <v>174</v>
      </c>
      <c r="AP551" t="s">
        <v>12380</v>
      </c>
      <c r="AQ551" t="s">
        <v>2383</v>
      </c>
      <c r="AR551" t="s">
        <v>9049</v>
      </c>
      <c r="AS551">
        <v>71</v>
      </c>
      <c r="AU551">
        <v>2004</v>
      </c>
      <c r="AV551" t="s">
        <v>170</v>
      </c>
      <c r="BC551" t="s">
        <v>174</v>
      </c>
      <c r="BD551" t="s">
        <v>12381</v>
      </c>
      <c r="BE551" t="s">
        <v>12380</v>
      </c>
      <c r="BF551" t="s">
        <v>1703</v>
      </c>
      <c r="BG551">
        <v>63.5</v>
      </c>
      <c r="BI551">
        <v>2007</v>
      </c>
      <c r="BJ551">
        <v>19</v>
      </c>
      <c r="BK551" t="s">
        <v>1363</v>
      </c>
      <c r="BL551">
        <v>17</v>
      </c>
      <c r="BN551" t="s">
        <v>174</v>
      </c>
      <c r="BO551" t="s">
        <v>4955</v>
      </c>
      <c r="BP551" t="s">
        <v>12382</v>
      </c>
      <c r="BQ551" t="s">
        <v>527</v>
      </c>
      <c r="BR551">
        <v>63</v>
      </c>
      <c r="BT551">
        <v>2011</v>
      </c>
      <c r="BU551">
        <v>31</v>
      </c>
      <c r="BV551" t="s">
        <v>528</v>
      </c>
      <c r="BW551">
        <v>23</v>
      </c>
      <c r="BY551" t="s">
        <v>174</v>
      </c>
      <c r="BZ551" t="s">
        <v>4955</v>
      </c>
      <c r="CA551" t="s">
        <v>12383</v>
      </c>
      <c r="CB551" t="s">
        <v>12384</v>
      </c>
      <c r="CC551">
        <v>70.5</v>
      </c>
      <c r="CE551">
        <v>2009</v>
      </c>
      <c r="CF551" t="s">
        <v>174</v>
      </c>
      <c r="CG551" t="s">
        <v>1703</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818</v>
      </c>
      <c r="DW551" t="s">
        <v>246</v>
      </c>
      <c r="DX551" t="s">
        <v>980</v>
      </c>
      <c r="DY551" t="s">
        <v>209</v>
      </c>
      <c r="DZ551" t="s">
        <v>908</v>
      </c>
      <c r="EA551" t="s">
        <v>12400</v>
      </c>
      <c r="EB551" t="s">
        <v>211</v>
      </c>
      <c r="EC551" t="s">
        <v>818</v>
      </c>
      <c r="ED551" t="s">
        <v>246</v>
      </c>
      <c r="EE551" t="s">
        <v>569</v>
      </c>
      <c r="EF551" t="s">
        <v>980</v>
      </c>
      <c r="EG551" t="s">
        <v>4376</v>
      </c>
      <c r="EH551" t="s">
        <v>12401</v>
      </c>
      <c r="EI551" t="s">
        <v>211</v>
      </c>
      <c r="EJ551" t="s">
        <v>818</v>
      </c>
      <c r="EK551" t="s">
        <v>246</v>
      </c>
      <c r="EL551" t="s">
        <v>2140</v>
      </c>
      <c r="EM551" t="s">
        <v>3628</v>
      </c>
      <c r="EN551" t="s">
        <v>8773</v>
      </c>
      <c r="EO551" t="s">
        <v>12398</v>
      </c>
      <c r="EP551" t="s">
        <v>211</v>
      </c>
      <c r="EQ551" t="s">
        <v>818</v>
      </c>
      <c r="ER551" t="s">
        <v>246</v>
      </c>
      <c r="ES551" t="s">
        <v>1725</v>
      </c>
      <c r="ET551" t="s">
        <v>383</v>
      </c>
      <c r="EU551" t="s">
        <v>248</v>
      </c>
      <c r="EV551" t="s">
        <v>12402</v>
      </c>
      <c r="EW551" t="s">
        <v>12403</v>
      </c>
      <c r="EX551" t="s">
        <v>2128</v>
      </c>
      <c r="EY551" t="s">
        <v>207</v>
      </c>
      <c r="EZ551" t="s">
        <v>787</v>
      </c>
      <c r="FA551" t="s">
        <v>2140</v>
      </c>
      <c r="FB551" t="s">
        <v>265</v>
      </c>
    </row>
    <row r="552" spans="1:158">
      <c r="A552" t="s">
        <v>793</v>
      </c>
      <c r="B552" t="s">
        <v>211</v>
      </c>
      <c r="C552" t="s">
        <v>267</v>
      </c>
      <c r="D552" t="s">
        <v>508</v>
      </c>
      <c r="E552" t="s">
        <v>12374</v>
      </c>
      <c r="F552" t="s">
        <v>12375</v>
      </c>
      <c r="G552">
        <v>9970617006</v>
      </c>
      <c r="H552" t="s">
        <v>164</v>
      </c>
      <c r="I552" t="s">
        <v>12376</v>
      </c>
      <c r="J552" t="s">
        <v>166</v>
      </c>
      <c r="K552" t="s">
        <v>218</v>
      </c>
      <c r="L552" t="s">
        <v>12377</v>
      </c>
      <c r="M552" t="s">
        <v>12378</v>
      </c>
      <c r="N552" t="s">
        <v>170</v>
      </c>
      <c r="AI552" t="s">
        <v>12379</v>
      </c>
      <c r="AJ552" t="s">
        <v>2383</v>
      </c>
      <c r="AK552" t="s">
        <v>438</v>
      </c>
      <c r="AL552">
        <v>57</v>
      </c>
      <c r="AN552">
        <v>2002</v>
      </c>
      <c r="AO552" t="s">
        <v>174</v>
      </c>
      <c r="AP552" t="s">
        <v>12380</v>
      </c>
      <c r="AQ552" t="s">
        <v>2383</v>
      </c>
      <c r="AR552" t="s">
        <v>9049</v>
      </c>
      <c r="AS552">
        <v>71</v>
      </c>
      <c r="AU552">
        <v>2004</v>
      </c>
      <c r="AV552" t="s">
        <v>170</v>
      </c>
      <c r="BC552" t="s">
        <v>174</v>
      </c>
      <c r="BD552" t="s">
        <v>12381</v>
      </c>
      <c r="BE552" t="s">
        <v>12380</v>
      </c>
      <c r="BF552" t="s">
        <v>1703</v>
      </c>
      <c r="BG552">
        <v>63.5</v>
      </c>
      <c r="BI552">
        <v>2007</v>
      </c>
      <c r="BJ552">
        <v>19</v>
      </c>
      <c r="BK552" t="s">
        <v>1363</v>
      </c>
      <c r="BL552">
        <v>17</v>
      </c>
      <c r="BN552" t="s">
        <v>174</v>
      </c>
      <c r="BO552" t="s">
        <v>4955</v>
      </c>
      <c r="BP552" t="s">
        <v>12382</v>
      </c>
      <c r="BQ552" t="s">
        <v>527</v>
      </c>
      <c r="BR552">
        <v>63</v>
      </c>
      <c r="BT552">
        <v>2011</v>
      </c>
      <c r="BU552">
        <v>31</v>
      </c>
      <c r="BV552" t="s">
        <v>528</v>
      </c>
      <c r="BW552">
        <v>23</v>
      </c>
      <c r="BY552" t="s">
        <v>174</v>
      </c>
      <c r="BZ552" t="s">
        <v>4955</v>
      </c>
      <c r="CA552" t="s">
        <v>12383</v>
      </c>
      <c r="CB552" t="s">
        <v>12384</v>
      </c>
      <c r="CC552">
        <v>70.5</v>
      </c>
      <c r="CE552">
        <v>2009</v>
      </c>
      <c r="CF552" t="s">
        <v>174</v>
      </c>
      <c r="CG552" t="s">
        <v>1703</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818</v>
      </c>
      <c r="DW552" t="s">
        <v>246</v>
      </c>
      <c r="DX552" t="s">
        <v>980</v>
      </c>
      <c r="DY552" t="s">
        <v>209</v>
      </c>
      <c r="DZ552" t="s">
        <v>908</v>
      </c>
      <c r="EA552" t="s">
        <v>12400</v>
      </c>
      <c r="EB552" t="s">
        <v>211</v>
      </c>
      <c r="EC552" t="s">
        <v>818</v>
      </c>
      <c r="ED552" t="s">
        <v>246</v>
      </c>
      <c r="EE552" t="s">
        <v>569</v>
      </c>
      <c r="EF552" t="s">
        <v>980</v>
      </c>
      <c r="EG552" t="s">
        <v>4376</v>
      </c>
      <c r="EH552" t="s">
        <v>12401</v>
      </c>
      <c r="EI552" t="s">
        <v>211</v>
      </c>
      <c r="EJ552" t="s">
        <v>818</v>
      </c>
      <c r="EK552" t="s">
        <v>246</v>
      </c>
      <c r="EL552" t="s">
        <v>2140</v>
      </c>
      <c r="EM552" t="s">
        <v>3628</v>
      </c>
      <c r="EN552" t="s">
        <v>8773</v>
      </c>
      <c r="EO552" t="s">
        <v>12398</v>
      </c>
      <c r="EP552" t="s">
        <v>211</v>
      </c>
      <c r="EQ552" t="s">
        <v>818</v>
      </c>
      <c r="ER552" t="s">
        <v>246</v>
      </c>
      <c r="ES552" t="s">
        <v>1725</v>
      </c>
      <c r="ET552" t="s">
        <v>383</v>
      </c>
      <c r="EU552" t="s">
        <v>248</v>
      </c>
      <c r="EV552" t="s">
        <v>12402</v>
      </c>
      <c r="EW552" t="s">
        <v>12403</v>
      </c>
      <c r="EX552" t="s">
        <v>2128</v>
      </c>
      <c r="EY552" t="s">
        <v>207</v>
      </c>
      <c r="EZ552" t="s">
        <v>787</v>
      </c>
      <c r="FA552" t="s">
        <v>2140</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4116</v>
      </c>
      <c r="BL553">
        <v>53</v>
      </c>
      <c r="BM553" t="s">
        <v>12420</v>
      </c>
      <c r="BN553" t="s">
        <v>174</v>
      </c>
      <c r="BO553" t="s">
        <v>12421</v>
      </c>
      <c r="BP553" t="s">
        <v>12422</v>
      </c>
      <c r="BQ553" t="s">
        <v>296</v>
      </c>
      <c r="BR553">
        <v>69.16</v>
      </c>
      <c r="BT553">
        <v>2009</v>
      </c>
      <c r="BU553">
        <v>31</v>
      </c>
      <c r="BV553" t="s">
        <v>528</v>
      </c>
      <c r="BW553">
        <v>33</v>
      </c>
      <c r="BY553" t="s">
        <v>170</v>
      </c>
      <c r="CF553" t="s">
        <v>174</v>
      </c>
      <c r="CG553" t="s">
        <v>6974</v>
      </c>
      <c r="CH553" t="s">
        <v>12423</v>
      </c>
      <c r="CI553" t="s">
        <v>193</v>
      </c>
      <c r="CJ553">
        <v>2022</v>
      </c>
      <c r="CL553" t="s">
        <v>174</v>
      </c>
      <c r="CM553" t="s">
        <v>12424</v>
      </c>
      <c r="CN553" t="s">
        <v>174</v>
      </c>
      <c r="CO553" t="s">
        <v>12425</v>
      </c>
      <c r="CP553" t="s">
        <v>669</v>
      </c>
      <c r="CQ553" t="s">
        <v>174</v>
      </c>
      <c r="CR553" t="s">
        <v>678</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865</v>
      </c>
      <c r="EA553" t="s">
        <v>12436</v>
      </c>
      <c r="EB553" t="s">
        <v>1282</v>
      </c>
      <c r="EC553" t="s">
        <v>1426</v>
      </c>
      <c r="ED553" t="s">
        <v>246</v>
      </c>
      <c r="EE553" t="s">
        <v>258</v>
      </c>
      <c r="EF553" t="s">
        <v>418</v>
      </c>
      <c r="EG553" t="s">
        <v>1215</v>
      </c>
      <c r="EH553" t="s">
        <v>12437</v>
      </c>
      <c r="EI553" t="s">
        <v>1282</v>
      </c>
      <c r="EJ553" t="s">
        <v>1426</v>
      </c>
      <c r="EK553" t="s">
        <v>246</v>
      </c>
      <c r="EL553" t="s">
        <v>6604</v>
      </c>
      <c r="EM553" t="s">
        <v>258</v>
      </c>
      <c r="EN553" t="s">
        <v>6451</v>
      </c>
      <c r="EO553" t="s">
        <v>12438</v>
      </c>
      <c r="EP553" t="s">
        <v>1282</v>
      </c>
      <c r="EQ553" t="s">
        <v>1426</v>
      </c>
      <c r="ER553" t="s">
        <v>246</v>
      </c>
      <c r="ES553" t="s">
        <v>2197</v>
      </c>
      <c r="ET553" t="s">
        <v>6604</v>
      </c>
      <c r="EU553" t="s">
        <v>501</v>
      </c>
      <c r="EV553" t="s">
        <v>12439</v>
      </c>
      <c r="EW553" t="s">
        <v>1282</v>
      </c>
      <c r="EX553" t="s">
        <v>12440</v>
      </c>
      <c r="EY553" t="s">
        <v>246</v>
      </c>
      <c r="EZ553" t="s">
        <v>5386</v>
      </c>
      <c r="FA553" t="s">
        <v>2197</v>
      </c>
      <c r="FB553" t="s">
        <v>3195</v>
      </c>
    </row>
    <row r="554" spans="1:158">
      <c r="A554" t="s">
        <v>793</v>
      </c>
      <c r="B554" t="s">
        <v>211</v>
      </c>
      <c r="C554" t="s">
        <v>267</v>
      </c>
      <c r="D554" t="s">
        <v>508</v>
      </c>
      <c r="E554" t="s">
        <v>12441</v>
      </c>
      <c r="F554" t="s">
        <v>12442</v>
      </c>
      <c r="G554">
        <v>9049417976</v>
      </c>
      <c r="H554" t="s">
        <v>271</v>
      </c>
      <c r="I554" t="s">
        <v>12443</v>
      </c>
      <c r="J554" t="s">
        <v>166</v>
      </c>
      <c r="K554" t="s">
        <v>797</v>
      </c>
      <c r="L554" t="s">
        <v>12444</v>
      </c>
      <c r="M554" t="s">
        <v>12445</v>
      </c>
      <c r="N554" t="s">
        <v>170</v>
      </c>
      <c r="AI554" t="s">
        <v>12446</v>
      </c>
      <c r="AJ554" t="s">
        <v>12447</v>
      </c>
      <c r="AK554" t="s">
        <v>9049</v>
      </c>
      <c r="AL554">
        <v>73</v>
      </c>
      <c r="AN554">
        <v>2002</v>
      </c>
      <c r="AO554" t="s">
        <v>174</v>
      </c>
      <c r="AP554" t="s">
        <v>12448</v>
      </c>
      <c r="AQ554" t="s">
        <v>12449</v>
      </c>
      <c r="AR554" t="s">
        <v>9049</v>
      </c>
      <c r="AS554">
        <v>68</v>
      </c>
      <c r="AU554">
        <v>2004</v>
      </c>
      <c r="AV554" t="s">
        <v>170</v>
      </c>
      <c r="BC554" t="s">
        <v>174</v>
      </c>
      <c r="BD554" t="s">
        <v>12450</v>
      </c>
      <c r="BE554" t="s">
        <v>12451</v>
      </c>
      <c r="BF554" t="s">
        <v>1703</v>
      </c>
      <c r="BG554">
        <v>72</v>
      </c>
      <c r="BI554">
        <v>2007</v>
      </c>
      <c r="BJ554">
        <v>19</v>
      </c>
      <c r="BK554" t="s">
        <v>12452</v>
      </c>
      <c r="BL554">
        <v>17</v>
      </c>
      <c r="BM554" t="s">
        <v>2046</v>
      </c>
      <c r="BN554" t="s">
        <v>174</v>
      </c>
      <c r="BO554" t="s">
        <v>12453</v>
      </c>
      <c r="BP554" t="s">
        <v>12454</v>
      </c>
      <c r="BQ554" t="s">
        <v>12455</v>
      </c>
      <c r="BR554">
        <v>75</v>
      </c>
      <c r="BT554">
        <v>2009</v>
      </c>
      <c r="BU554">
        <v>31</v>
      </c>
      <c r="BW554">
        <v>23</v>
      </c>
      <c r="BY554" t="s">
        <v>170</v>
      </c>
      <c r="CF554" t="s">
        <v>174</v>
      </c>
      <c r="CG554" t="s">
        <v>527</v>
      </c>
      <c r="CH554" t="s">
        <v>12456</v>
      </c>
      <c r="CI554" t="s">
        <v>373</v>
      </c>
      <c r="CK554" t="s">
        <v>174</v>
      </c>
      <c r="CL554" t="s">
        <v>174</v>
      </c>
      <c r="CM554" t="s">
        <v>12457</v>
      </c>
      <c r="CN554" t="s">
        <v>174</v>
      </c>
      <c r="CO554" t="s">
        <v>12458</v>
      </c>
      <c r="CP554" t="s">
        <v>721</v>
      </c>
      <c r="CQ554" t="s">
        <v>174</v>
      </c>
      <c r="CR554" t="s">
        <v>2623</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870</v>
      </c>
      <c r="DT554" t="s">
        <v>12465</v>
      </c>
      <c r="DU554" t="s">
        <v>12466</v>
      </c>
      <c r="DV554" t="s">
        <v>1426</v>
      </c>
      <c r="DW554" t="s">
        <v>246</v>
      </c>
      <c r="DX554" t="s">
        <v>1198</v>
      </c>
      <c r="DY554" t="s">
        <v>209</v>
      </c>
      <c r="DZ554" t="s">
        <v>292</v>
      </c>
      <c r="EA554" t="s">
        <v>12467</v>
      </c>
      <c r="EB554" t="s">
        <v>12468</v>
      </c>
      <c r="EC554" t="s">
        <v>1426</v>
      </c>
      <c r="ED554" t="s">
        <v>246</v>
      </c>
      <c r="EE554" t="s">
        <v>951</v>
      </c>
      <c r="EF554" t="s">
        <v>1386</v>
      </c>
      <c r="EG554" t="s">
        <v>248</v>
      </c>
      <c r="EH554" t="s">
        <v>12469</v>
      </c>
      <c r="EI554" t="s">
        <v>12470</v>
      </c>
      <c r="EJ554" t="s">
        <v>1426</v>
      </c>
      <c r="EK554" t="s">
        <v>207</v>
      </c>
      <c r="EL554" t="s">
        <v>820</v>
      </c>
      <c r="EM554" t="s">
        <v>648</v>
      </c>
      <c r="EN554" t="s">
        <v>1688</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5479</v>
      </c>
      <c r="AK555" t="s">
        <v>11447</v>
      </c>
      <c r="AL555">
        <v>60.6</v>
      </c>
      <c r="AN555">
        <v>1979</v>
      </c>
      <c r="AO555" t="s">
        <v>174</v>
      </c>
      <c r="AP555" t="s">
        <v>11448</v>
      </c>
      <c r="AQ555" t="s">
        <v>5479</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712</v>
      </c>
      <c r="CH555" t="s">
        <v>11464</v>
      </c>
      <c r="CI555" t="s">
        <v>193</v>
      </c>
      <c r="CJ555">
        <v>2019</v>
      </c>
      <c r="CL555" t="s">
        <v>174</v>
      </c>
      <c r="CM555" t="s">
        <v>11465</v>
      </c>
      <c r="CN555" t="s">
        <v>174</v>
      </c>
      <c r="CO555" t="s">
        <v>11466</v>
      </c>
      <c r="CP555" t="s">
        <v>11467</v>
      </c>
      <c r="CQ555" t="s">
        <v>174</v>
      </c>
      <c r="CR555" t="s">
        <v>3130</v>
      </c>
      <c r="CS555" t="s">
        <v>3130</v>
      </c>
      <c r="CT555">
        <v>5</v>
      </c>
      <c r="CU555" t="s">
        <v>11468</v>
      </c>
      <c r="CV555" t="s">
        <v>170</v>
      </c>
      <c r="CZ555" t="s">
        <v>170</v>
      </c>
      <c r="DB555" t="s">
        <v>11469</v>
      </c>
      <c r="DC555" t="s">
        <v>11470</v>
      </c>
      <c r="DD555" t="s">
        <v>174</v>
      </c>
      <c r="DE555" t="s">
        <v>11471</v>
      </c>
      <c r="DF555" t="s">
        <v>174</v>
      </c>
      <c r="DG555" t="s">
        <v>11472</v>
      </c>
      <c r="DH555" t="s">
        <v>3130</v>
      </c>
      <c r="DI555" t="s">
        <v>3130</v>
      </c>
      <c r="DJ555" t="s">
        <v>3130</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949</v>
      </c>
      <c r="EA555" t="s">
        <v>11479</v>
      </c>
      <c r="EB555" t="s">
        <v>11480</v>
      </c>
      <c r="EC555" t="s">
        <v>1213</v>
      </c>
      <c r="ED555" t="s">
        <v>207</v>
      </c>
      <c r="EE555" t="s">
        <v>757</v>
      </c>
      <c r="EF555" t="s">
        <v>1198</v>
      </c>
      <c r="EG555" t="s">
        <v>355</v>
      </c>
      <c r="EH555" t="s">
        <v>11481</v>
      </c>
      <c r="EI555" t="s">
        <v>11471</v>
      </c>
      <c r="EJ555" t="s">
        <v>1213</v>
      </c>
      <c r="EK555" t="s">
        <v>246</v>
      </c>
      <c r="EL555" t="s">
        <v>2853</v>
      </c>
      <c r="EM555" t="s">
        <v>983</v>
      </c>
      <c r="EN555" t="s">
        <v>821</v>
      </c>
      <c r="EO555" t="s">
        <v>9334</v>
      </c>
      <c r="EP555" t="s">
        <v>11482</v>
      </c>
      <c r="EQ555" t="s">
        <v>1213</v>
      </c>
      <c r="ER555" t="s">
        <v>246</v>
      </c>
      <c r="ES555" t="s">
        <v>644</v>
      </c>
      <c r="ET555" t="s">
        <v>907</v>
      </c>
      <c r="EU555" t="s">
        <v>460</v>
      </c>
      <c r="EV555" t="s">
        <v>11483</v>
      </c>
      <c r="EW555" t="s">
        <v>11484</v>
      </c>
      <c r="EX555" t="s">
        <v>1213</v>
      </c>
      <c r="EY555" t="s">
        <v>207</v>
      </c>
      <c r="EZ555" t="s">
        <v>1986</v>
      </c>
      <c r="FA555" t="s">
        <v>1718</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3149</v>
      </c>
      <c r="AL556">
        <v>49</v>
      </c>
      <c r="AN556">
        <v>2009</v>
      </c>
      <c r="AO556" t="s">
        <v>174</v>
      </c>
      <c r="AP556" t="s">
        <v>12479</v>
      </c>
      <c r="AQ556" t="s">
        <v>12480</v>
      </c>
      <c r="AR556" t="s">
        <v>1610</v>
      </c>
      <c r="AS556">
        <v>44</v>
      </c>
      <c r="AU556">
        <v>2012</v>
      </c>
      <c r="AV556" t="s">
        <v>170</v>
      </c>
      <c r="BC556" t="s">
        <v>174</v>
      </c>
      <c r="BD556" t="s">
        <v>12481</v>
      </c>
      <c r="BE556" t="s">
        <v>11663</v>
      </c>
      <c r="BF556" t="s">
        <v>3149</v>
      </c>
      <c r="BG556">
        <v>55</v>
      </c>
      <c r="BI556">
        <v>2016</v>
      </c>
      <c r="BJ556">
        <v>19</v>
      </c>
      <c r="BK556" t="s">
        <v>12482</v>
      </c>
      <c r="BL556">
        <v>53</v>
      </c>
      <c r="BM556" t="s">
        <v>3149</v>
      </c>
      <c r="BN556" t="s">
        <v>174</v>
      </c>
      <c r="BO556" t="s">
        <v>12483</v>
      </c>
      <c r="BP556" t="s">
        <v>12483</v>
      </c>
      <c r="BQ556" t="s">
        <v>3149</v>
      </c>
      <c r="BR556">
        <v>75</v>
      </c>
      <c r="BT556">
        <v>2018</v>
      </c>
      <c r="BU556">
        <v>31</v>
      </c>
      <c r="BV556" t="s">
        <v>12484</v>
      </c>
      <c r="BW556">
        <v>53</v>
      </c>
      <c r="BX556" t="s">
        <v>3149</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1891</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945</v>
      </c>
      <c r="DT556" t="s">
        <v>12490</v>
      </c>
      <c r="DU556" t="s">
        <v>12491</v>
      </c>
      <c r="DV556" t="s">
        <v>1951</v>
      </c>
      <c r="DW556" t="s">
        <v>246</v>
      </c>
      <c r="DX556" t="s">
        <v>4270</v>
      </c>
      <c r="DY556" t="s">
        <v>209</v>
      </c>
      <c r="DZ556" t="s">
        <v>945</v>
      </c>
    </row>
    <row r="557" spans="1:158">
      <c r="A557" t="s">
        <v>5303</v>
      </c>
      <c r="B557" t="s">
        <v>507</v>
      </c>
      <c r="C557" t="s">
        <v>160</v>
      </c>
      <c r="D557" t="s">
        <v>5304</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1779</v>
      </c>
      <c r="BG557">
        <v>75.6</v>
      </c>
      <c r="BI557">
        <v>2005</v>
      </c>
      <c r="BJ557">
        <v>8</v>
      </c>
      <c r="BL557">
        <v>2</v>
      </c>
      <c r="BN557" t="s">
        <v>174</v>
      </c>
      <c r="BO557" t="s">
        <v>2508</v>
      </c>
      <c r="BP557" t="s">
        <v>2508</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5116</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507</v>
      </c>
      <c r="DV557" t="s">
        <v>818</v>
      </c>
      <c r="DW557" t="s">
        <v>246</v>
      </c>
      <c r="DX557" t="s">
        <v>905</v>
      </c>
      <c r="DY557" t="s">
        <v>209</v>
      </c>
      <c r="DZ557" t="s">
        <v>3195</v>
      </c>
      <c r="EA557" t="s">
        <v>12521</v>
      </c>
      <c r="EB557" t="s">
        <v>12522</v>
      </c>
      <c r="EC557" t="s">
        <v>4680</v>
      </c>
      <c r="ED557" t="s">
        <v>246</v>
      </c>
      <c r="EE557" t="s">
        <v>983</v>
      </c>
      <c r="EF557" t="s">
        <v>1386</v>
      </c>
      <c r="EG557" t="s">
        <v>460</v>
      </c>
      <c r="EH557" t="s">
        <v>12523</v>
      </c>
      <c r="EI557" t="s">
        <v>12524</v>
      </c>
      <c r="EJ557" t="s">
        <v>421</v>
      </c>
      <c r="EK557" t="s">
        <v>207</v>
      </c>
      <c r="EL557" t="s">
        <v>948</v>
      </c>
      <c r="EM557" t="s">
        <v>1812</v>
      </c>
      <c r="EN557" t="s">
        <v>265</v>
      </c>
      <c r="EO557" t="s">
        <v>12525</v>
      </c>
      <c r="EP557" t="s">
        <v>507</v>
      </c>
      <c r="EQ557" t="s">
        <v>421</v>
      </c>
      <c r="ER557" t="s">
        <v>246</v>
      </c>
      <c r="ES557" t="s">
        <v>6638</v>
      </c>
      <c r="ET557" t="s">
        <v>948</v>
      </c>
      <c r="EU557" t="s">
        <v>4014</v>
      </c>
      <c r="EV557" t="s">
        <v>12526</v>
      </c>
      <c r="EW557" t="s">
        <v>12527</v>
      </c>
      <c r="EX557" t="s">
        <v>421</v>
      </c>
      <c r="EY557" t="s">
        <v>207</v>
      </c>
      <c r="EZ557" t="s">
        <v>3452</v>
      </c>
      <c r="FA557" t="s">
        <v>4216</v>
      </c>
      <c r="FB557" t="s">
        <v>2136</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9940</v>
      </c>
      <c r="AQ558" t="s">
        <v>1929</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528</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7258</v>
      </c>
      <c r="DT558" t="s">
        <v>12550</v>
      </c>
      <c r="DU558" t="s">
        <v>211</v>
      </c>
      <c r="DV558" t="s">
        <v>2249</v>
      </c>
      <c r="DW558" t="s">
        <v>246</v>
      </c>
      <c r="DX558" t="s">
        <v>1385</v>
      </c>
      <c r="DY558" t="s">
        <v>209</v>
      </c>
      <c r="DZ558" t="s">
        <v>870</v>
      </c>
      <c r="EA558" t="s">
        <v>12551</v>
      </c>
      <c r="EB558" t="s">
        <v>211</v>
      </c>
      <c r="EC558" t="s">
        <v>12552</v>
      </c>
      <c r="ED558" t="s">
        <v>246</v>
      </c>
      <c r="EE558" t="s">
        <v>2021</v>
      </c>
      <c r="EF558" t="s">
        <v>1385</v>
      </c>
      <c r="EG558" t="s">
        <v>3514</v>
      </c>
    </row>
    <row r="559" spans="1:158">
      <c r="A559" t="s">
        <v>210</v>
      </c>
      <c r="B559" t="s">
        <v>211</v>
      </c>
      <c r="C559" t="s">
        <v>212</v>
      </c>
      <c r="D559" t="s">
        <v>213</v>
      </c>
      <c r="E559" t="s">
        <v>12553</v>
      </c>
      <c r="F559" t="s">
        <v>12554</v>
      </c>
      <c r="G559">
        <v>9703850609</v>
      </c>
      <c r="H559" t="s">
        <v>164</v>
      </c>
      <c r="I559" t="s">
        <v>12555</v>
      </c>
      <c r="J559" t="s">
        <v>217</v>
      </c>
      <c r="K559" t="s">
        <v>3920</v>
      </c>
      <c r="L559" t="s">
        <v>12556</v>
      </c>
      <c r="M559" t="s">
        <v>12557</v>
      </c>
      <c r="N559" t="s">
        <v>174</v>
      </c>
      <c r="O559" t="s">
        <v>12558</v>
      </c>
      <c r="P559" t="s">
        <v>471</v>
      </c>
      <c r="AI559" t="s">
        <v>12559</v>
      </c>
      <c r="AJ559" t="s">
        <v>12560</v>
      </c>
      <c r="AK559" t="s">
        <v>12561</v>
      </c>
      <c r="AL559">
        <v>72.8</v>
      </c>
      <c r="AN559">
        <v>2007</v>
      </c>
      <c r="AO559" t="s">
        <v>174</v>
      </c>
      <c r="AP559" t="s">
        <v>12562</v>
      </c>
      <c r="AQ559" t="s">
        <v>1226</v>
      </c>
      <c r="AR559" t="s">
        <v>3314</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721</v>
      </c>
      <c r="CQ559" t="s">
        <v>174</v>
      </c>
      <c r="CR559">
        <v>4</v>
      </c>
      <c r="CS559">
        <v>2</v>
      </c>
      <c r="CT559" t="s">
        <v>10960</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6990</v>
      </c>
      <c r="DT559" t="s">
        <v>12579</v>
      </c>
      <c r="DU559" t="s">
        <v>12580</v>
      </c>
      <c r="DV559" t="s">
        <v>12581</v>
      </c>
      <c r="DW559" t="s">
        <v>246</v>
      </c>
      <c r="DX559" t="s">
        <v>4307</v>
      </c>
      <c r="DY559" t="s">
        <v>209</v>
      </c>
      <c r="DZ559" t="s">
        <v>2136</v>
      </c>
      <c r="EA559" t="s">
        <v>12582</v>
      </c>
      <c r="EB559" t="s">
        <v>12583</v>
      </c>
      <c r="EC559" t="s">
        <v>12584</v>
      </c>
      <c r="ED559" t="s">
        <v>207</v>
      </c>
      <c r="EE559" t="s">
        <v>3459</v>
      </c>
      <c r="EF559" t="s">
        <v>4307</v>
      </c>
      <c r="EG559" t="s">
        <v>1026</v>
      </c>
      <c r="EH559" t="s">
        <v>12585</v>
      </c>
      <c r="EI559" t="s">
        <v>1282</v>
      </c>
      <c r="EJ559" t="s">
        <v>12581</v>
      </c>
      <c r="EK559" t="s">
        <v>246</v>
      </c>
      <c r="EL559" t="s">
        <v>8157</v>
      </c>
      <c r="EM559" t="s">
        <v>2980</v>
      </c>
      <c r="EN559" t="s">
        <v>2926</v>
      </c>
      <c r="EO559" t="s">
        <v>12585</v>
      </c>
      <c r="EP559" t="s">
        <v>1282</v>
      </c>
      <c r="EQ559" t="s">
        <v>12581</v>
      </c>
      <c r="ER559" t="s">
        <v>246</v>
      </c>
      <c r="ES559" t="s">
        <v>2318</v>
      </c>
      <c r="ET559" t="s">
        <v>3459</v>
      </c>
      <c r="EU559" t="s">
        <v>949</v>
      </c>
    </row>
    <row r="560" spans="1:158">
      <c r="A560" t="s">
        <v>10813</v>
      </c>
      <c r="B560" t="s">
        <v>536</v>
      </c>
      <c r="C560" t="s">
        <v>212</v>
      </c>
      <c r="D560" t="s">
        <v>1471</v>
      </c>
      <c r="E560" t="s">
        <v>12586</v>
      </c>
      <c r="F560" t="s">
        <v>12587</v>
      </c>
      <c r="G560">
        <v>9420133726</v>
      </c>
      <c r="H560" t="s">
        <v>164</v>
      </c>
      <c r="I560" t="s">
        <v>12588</v>
      </c>
      <c r="J560" t="s">
        <v>166</v>
      </c>
      <c r="K560" t="s">
        <v>7239</v>
      </c>
      <c r="L560" t="s">
        <v>12589</v>
      </c>
      <c r="M560" t="s">
        <v>12590</v>
      </c>
      <c r="N560" t="s">
        <v>174</v>
      </c>
      <c r="O560" t="s">
        <v>12591</v>
      </c>
      <c r="P560" t="s">
        <v>471</v>
      </c>
      <c r="AI560" t="s">
        <v>12592</v>
      </c>
      <c r="AJ560" t="s">
        <v>5017</v>
      </c>
      <c r="AK560" t="s">
        <v>12593</v>
      </c>
      <c r="AL560">
        <v>68.85</v>
      </c>
      <c r="AN560">
        <v>1994</v>
      </c>
      <c r="AO560" t="s">
        <v>174</v>
      </c>
      <c r="AP560" t="s">
        <v>12594</v>
      </c>
      <c r="AQ560" t="s">
        <v>5017</v>
      </c>
      <c r="AR560" t="s">
        <v>1257</v>
      </c>
      <c r="AS560">
        <v>67.67</v>
      </c>
      <c r="AU560">
        <v>1996</v>
      </c>
      <c r="AV560" t="s">
        <v>170</v>
      </c>
      <c r="BC560" t="s">
        <v>174</v>
      </c>
      <c r="BD560" t="s">
        <v>4955</v>
      </c>
      <c r="BE560" t="s">
        <v>12595</v>
      </c>
      <c r="BF560" t="s">
        <v>550</v>
      </c>
      <c r="BG560">
        <v>69.93</v>
      </c>
      <c r="BI560">
        <v>2001</v>
      </c>
      <c r="BJ560">
        <v>2</v>
      </c>
      <c r="BL560">
        <v>9</v>
      </c>
      <c r="BN560" t="s">
        <v>174</v>
      </c>
      <c r="BO560" t="s">
        <v>4955</v>
      </c>
      <c r="BP560" t="s">
        <v>12596</v>
      </c>
      <c r="BQ560" t="s">
        <v>550</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507</v>
      </c>
      <c r="DV560" t="s">
        <v>818</v>
      </c>
      <c r="DW560" t="s">
        <v>246</v>
      </c>
      <c r="DX560" t="s">
        <v>995</v>
      </c>
      <c r="DY560" t="s">
        <v>209</v>
      </c>
      <c r="DZ560" t="s">
        <v>908</v>
      </c>
      <c r="EA560" t="s">
        <v>12606</v>
      </c>
      <c r="EB560" t="s">
        <v>1282</v>
      </c>
      <c r="EC560" t="s">
        <v>568</v>
      </c>
      <c r="ED560" t="s">
        <v>246</v>
      </c>
      <c r="EE560" t="s">
        <v>983</v>
      </c>
      <c r="EF560" t="s">
        <v>980</v>
      </c>
      <c r="EG560" t="s">
        <v>2926</v>
      </c>
      <c r="EH560" t="s">
        <v>12607</v>
      </c>
      <c r="EI560" t="s">
        <v>507</v>
      </c>
      <c r="EJ560" t="s">
        <v>818</v>
      </c>
      <c r="EK560" t="s">
        <v>246</v>
      </c>
      <c r="EL560" t="s">
        <v>988</v>
      </c>
      <c r="EM560" t="s">
        <v>505</v>
      </c>
      <c r="EN560" t="s">
        <v>1215</v>
      </c>
      <c r="EO560" t="s">
        <v>12607</v>
      </c>
      <c r="EP560" t="s">
        <v>1282</v>
      </c>
      <c r="EQ560" t="s">
        <v>568</v>
      </c>
      <c r="ER560" t="s">
        <v>246</v>
      </c>
      <c r="ES560" t="s">
        <v>859</v>
      </c>
      <c r="ET560" t="s">
        <v>1346</v>
      </c>
      <c r="EU560" t="s">
        <v>6827</v>
      </c>
      <c r="EV560" t="s">
        <v>12607</v>
      </c>
      <c r="EW560" t="s">
        <v>1282</v>
      </c>
      <c r="EX560" t="s">
        <v>818</v>
      </c>
      <c r="EY560" t="s">
        <v>246</v>
      </c>
      <c r="EZ560" t="s">
        <v>5424</v>
      </c>
      <c r="FA560" t="s">
        <v>684</v>
      </c>
      <c r="FB560" t="s">
        <v>870</v>
      </c>
    </row>
    <row r="561" spans="1:158">
      <c r="A561" t="s">
        <v>1062</v>
      </c>
      <c r="B561" t="s">
        <v>507</v>
      </c>
      <c r="C561" t="s">
        <v>212</v>
      </c>
      <c r="D561" t="s">
        <v>213</v>
      </c>
      <c r="E561" t="s">
        <v>12553</v>
      </c>
      <c r="F561" t="s">
        <v>12554</v>
      </c>
      <c r="G561">
        <v>9703850609</v>
      </c>
      <c r="H561" t="s">
        <v>164</v>
      </c>
      <c r="I561" t="s">
        <v>12555</v>
      </c>
      <c r="J561" t="s">
        <v>217</v>
      </c>
      <c r="K561" t="s">
        <v>3920</v>
      </c>
      <c r="L561" t="s">
        <v>12556</v>
      </c>
      <c r="M561" t="s">
        <v>12557</v>
      </c>
      <c r="N561" t="s">
        <v>174</v>
      </c>
      <c r="O561" t="s">
        <v>12558</v>
      </c>
      <c r="P561" t="s">
        <v>471</v>
      </c>
      <c r="AI561" t="s">
        <v>12559</v>
      </c>
      <c r="AJ561" t="s">
        <v>12560</v>
      </c>
      <c r="AK561" t="s">
        <v>12561</v>
      </c>
      <c r="AL561">
        <v>72.8</v>
      </c>
      <c r="AN561">
        <v>2007</v>
      </c>
      <c r="AO561" t="s">
        <v>174</v>
      </c>
      <c r="AP561" t="s">
        <v>12562</v>
      </c>
      <c r="AQ561" t="s">
        <v>1226</v>
      </c>
      <c r="AR561" t="s">
        <v>3314</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721</v>
      </c>
      <c r="CQ561" t="s">
        <v>174</v>
      </c>
      <c r="CR561">
        <v>4</v>
      </c>
      <c r="CS561">
        <v>2</v>
      </c>
      <c r="CT561" t="s">
        <v>10960</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6990</v>
      </c>
      <c r="DT561" t="s">
        <v>12579</v>
      </c>
      <c r="DU561" t="s">
        <v>12580</v>
      </c>
      <c r="DV561" t="s">
        <v>12581</v>
      </c>
      <c r="DW561" t="s">
        <v>246</v>
      </c>
      <c r="DX561" t="s">
        <v>4307</v>
      </c>
      <c r="DY561" t="s">
        <v>209</v>
      </c>
      <c r="DZ561" t="s">
        <v>2136</v>
      </c>
      <c r="EA561" t="s">
        <v>12582</v>
      </c>
      <c r="EB561" t="s">
        <v>12583</v>
      </c>
      <c r="EC561" t="s">
        <v>12584</v>
      </c>
      <c r="ED561" t="s">
        <v>207</v>
      </c>
      <c r="EE561" t="s">
        <v>3459</v>
      </c>
      <c r="EF561" t="s">
        <v>4307</v>
      </c>
      <c r="EG561" t="s">
        <v>1026</v>
      </c>
      <c r="EH561" t="s">
        <v>12585</v>
      </c>
      <c r="EI561" t="s">
        <v>1282</v>
      </c>
      <c r="EJ561" t="s">
        <v>12581</v>
      </c>
      <c r="EK561" t="s">
        <v>246</v>
      </c>
      <c r="EL561" t="s">
        <v>8157</v>
      </c>
      <c r="EM561" t="s">
        <v>2980</v>
      </c>
      <c r="EN561" t="s">
        <v>2926</v>
      </c>
      <c r="EO561" t="s">
        <v>12585</v>
      </c>
      <c r="EP561" t="s">
        <v>1282</v>
      </c>
      <c r="EQ561" t="s">
        <v>12581</v>
      </c>
      <c r="ER561" t="s">
        <v>246</v>
      </c>
      <c r="ES561" t="s">
        <v>2318</v>
      </c>
      <c r="ET561" t="s">
        <v>3459</v>
      </c>
      <c r="EU561" t="s">
        <v>949</v>
      </c>
    </row>
    <row r="562" spans="1:158">
      <c r="A562" t="s">
        <v>470</v>
      </c>
      <c r="B562" t="s">
        <v>211</v>
      </c>
      <c r="C562" t="s">
        <v>471</v>
      </c>
      <c r="D562" t="s">
        <v>472</v>
      </c>
      <c r="E562" t="s">
        <v>12553</v>
      </c>
      <c r="F562" t="s">
        <v>12554</v>
      </c>
      <c r="G562">
        <v>9703850609</v>
      </c>
      <c r="H562" t="s">
        <v>164</v>
      </c>
      <c r="I562" t="s">
        <v>12555</v>
      </c>
      <c r="J562" t="s">
        <v>217</v>
      </c>
      <c r="K562" t="s">
        <v>3920</v>
      </c>
      <c r="L562" t="s">
        <v>12556</v>
      </c>
      <c r="M562" t="s">
        <v>12557</v>
      </c>
      <c r="N562" t="s">
        <v>174</v>
      </c>
      <c r="O562" t="s">
        <v>12558</v>
      </c>
      <c r="P562" t="s">
        <v>471</v>
      </c>
      <c r="AI562" t="s">
        <v>12559</v>
      </c>
      <c r="AJ562" t="s">
        <v>12560</v>
      </c>
      <c r="AK562" t="s">
        <v>12561</v>
      </c>
      <c r="AL562">
        <v>72.8</v>
      </c>
      <c r="AN562">
        <v>2007</v>
      </c>
      <c r="AO562" t="s">
        <v>174</v>
      </c>
      <c r="AP562" t="s">
        <v>12562</v>
      </c>
      <c r="AQ562" t="s">
        <v>1226</v>
      </c>
      <c r="AR562" t="s">
        <v>3314</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721</v>
      </c>
      <c r="CQ562" t="s">
        <v>174</v>
      </c>
      <c r="CR562">
        <v>4</v>
      </c>
      <c r="CS562">
        <v>2</v>
      </c>
      <c r="CT562" t="s">
        <v>10960</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6990</v>
      </c>
      <c r="DT562" t="s">
        <v>12579</v>
      </c>
      <c r="DU562" t="s">
        <v>12580</v>
      </c>
      <c r="DV562" t="s">
        <v>12581</v>
      </c>
      <c r="DW562" t="s">
        <v>246</v>
      </c>
      <c r="DX562" t="s">
        <v>4307</v>
      </c>
      <c r="DY562" t="s">
        <v>209</v>
      </c>
      <c r="DZ562" t="s">
        <v>2136</v>
      </c>
      <c r="EA562" t="s">
        <v>12582</v>
      </c>
      <c r="EB562" t="s">
        <v>12583</v>
      </c>
      <c r="EC562" t="s">
        <v>12584</v>
      </c>
      <c r="ED562" t="s">
        <v>207</v>
      </c>
      <c r="EE562" t="s">
        <v>3459</v>
      </c>
      <c r="EF562" t="s">
        <v>4307</v>
      </c>
      <c r="EG562" t="s">
        <v>1026</v>
      </c>
      <c r="EH562" t="s">
        <v>12585</v>
      </c>
      <c r="EI562" t="s">
        <v>1282</v>
      </c>
      <c r="EJ562" t="s">
        <v>12581</v>
      </c>
      <c r="EK562" t="s">
        <v>246</v>
      </c>
      <c r="EL562" t="s">
        <v>8157</v>
      </c>
      <c r="EM562" t="s">
        <v>2980</v>
      </c>
      <c r="EN562" t="s">
        <v>2926</v>
      </c>
      <c r="EO562" t="s">
        <v>12585</v>
      </c>
      <c r="EP562" t="s">
        <v>1282</v>
      </c>
      <c r="EQ562" t="s">
        <v>12581</v>
      </c>
      <c r="ER562" t="s">
        <v>246</v>
      </c>
      <c r="ES562" t="s">
        <v>2318</v>
      </c>
      <c r="ET562" t="s">
        <v>3459</v>
      </c>
      <c r="EU562" t="s">
        <v>949</v>
      </c>
    </row>
    <row r="563" spans="1:158">
      <c r="A563" t="s">
        <v>3910</v>
      </c>
      <c r="B563" t="s">
        <v>211</v>
      </c>
      <c r="C563" t="s">
        <v>471</v>
      </c>
      <c r="D563" t="s">
        <v>3911</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2078</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6877</v>
      </c>
      <c r="EH563" t="s">
        <v>11987</v>
      </c>
      <c r="EI563" t="s">
        <v>6237</v>
      </c>
      <c r="EJ563" t="s">
        <v>7622</v>
      </c>
      <c r="EK563" t="s">
        <v>207</v>
      </c>
      <c r="EL563" t="s">
        <v>334</v>
      </c>
      <c r="EM563" t="s">
        <v>1022</v>
      </c>
      <c r="EN563" t="s">
        <v>989</v>
      </c>
      <c r="EO563" t="s">
        <v>11988</v>
      </c>
      <c r="EP563" t="s">
        <v>1810</v>
      </c>
      <c r="EQ563" t="s">
        <v>818</v>
      </c>
      <c r="ER563" t="s">
        <v>207</v>
      </c>
      <c r="ES563" t="s">
        <v>5386</v>
      </c>
      <c r="ET563" t="s">
        <v>690</v>
      </c>
      <c r="EU563" t="s">
        <v>989</v>
      </c>
      <c r="EV563" t="s">
        <v>11989</v>
      </c>
      <c r="EW563" t="s">
        <v>11990</v>
      </c>
      <c r="EX563" t="s">
        <v>1687</v>
      </c>
      <c r="EY563" t="s">
        <v>207</v>
      </c>
      <c r="EZ563" t="s">
        <v>689</v>
      </c>
      <c r="FA563" t="s">
        <v>6674</v>
      </c>
      <c r="FB563" t="s">
        <v>344</v>
      </c>
    </row>
    <row r="564" spans="1:158">
      <c r="A564" t="s">
        <v>5303</v>
      </c>
      <c r="B564" t="s">
        <v>507</v>
      </c>
      <c r="C564" t="s">
        <v>160</v>
      </c>
      <c r="D564" t="s">
        <v>5304</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2078</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6877</v>
      </c>
      <c r="EH564" t="s">
        <v>11987</v>
      </c>
      <c r="EI564" t="s">
        <v>6237</v>
      </c>
      <c r="EJ564" t="s">
        <v>7622</v>
      </c>
      <c r="EK564" t="s">
        <v>207</v>
      </c>
      <c r="EL564" t="s">
        <v>334</v>
      </c>
      <c r="EM564" t="s">
        <v>1022</v>
      </c>
      <c r="EN564" t="s">
        <v>989</v>
      </c>
      <c r="EO564" t="s">
        <v>11988</v>
      </c>
      <c r="EP564" t="s">
        <v>1810</v>
      </c>
      <c r="EQ564" t="s">
        <v>818</v>
      </c>
      <c r="ER564" t="s">
        <v>207</v>
      </c>
      <c r="ES564" t="s">
        <v>5386</v>
      </c>
      <c r="ET564" t="s">
        <v>690</v>
      </c>
      <c r="EU564" t="s">
        <v>989</v>
      </c>
      <c r="EV564" t="s">
        <v>11989</v>
      </c>
      <c r="EW564" t="s">
        <v>11990</v>
      </c>
      <c r="EX564" t="s">
        <v>1687</v>
      </c>
      <c r="EY564" t="s">
        <v>207</v>
      </c>
      <c r="EZ564" t="s">
        <v>689</v>
      </c>
      <c r="FA564" t="s">
        <v>6674</v>
      </c>
      <c r="FB564" t="s">
        <v>344</v>
      </c>
    </row>
    <row r="565" spans="1:158">
      <c r="A565" t="s">
        <v>3914</v>
      </c>
      <c r="B565" t="s">
        <v>536</v>
      </c>
      <c r="C565" t="s">
        <v>1137</v>
      </c>
      <c r="D565" t="s">
        <v>3915</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2078</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6877</v>
      </c>
      <c r="EH565" t="s">
        <v>11987</v>
      </c>
      <c r="EI565" t="s">
        <v>6237</v>
      </c>
      <c r="EJ565" t="s">
        <v>7622</v>
      </c>
      <c r="EK565" t="s">
        <v>207</v>
      </c>
      <c r="EL565" t="s">
        <v>334</v>
      </c>
      <c r="EM565" t="s">
        <v>1022</v>
      </c>
      <c r="EN565" t="s">
        <v>989</v>
      </c>
      <c r="EO565" t="s">
        <v>11988</v>
      </c>
      <c r="EP565" t="s">
        <v>1810</v>
      </c>
      <c r="EQ565" t="s">
        <v>818</v>
      </c>
      <c r="ER565" t="s">
        <v>207</v>
      </c>
      <c r="ES565" t="s">
        <v>5386</v>
      </c>
      <c r="ET565" t="s">
        <v>690</v>
      </c>
      <c r="EU565" t="s">
        <v>989</v>
      </c>
      <c r="EV565" t="s">
        <v>11989</v>
      </c>
      <c r="EW565" t="s">
        <v>11990</v>
      </c>
      <c r="EX565" t="s">
        <v>1687</v>
      </c>
      <c r="EY565" t="s">
        <v>207</v>
      </c>
      <c r="EZ565" t="s">
        <v>689</v>
      </c>
      <c r="FA565" t="s">
        <v>6674</v>
      </c>
      <c r="FB565" t="s">
        <v>344</v>
      </c>
    </row>
    <row r="566" spans="1:158">
      <c r="A566" t="s">
        <v>266</v>
      </c>
      <c r="B566" t="s">
        <v>211</v>
      </c>
      <c r="C566" t="s">
        <v>267</v>
      </c>
      <c r="D566" t="s">
        <v>268</v>
      </c>
      <c r="E566" t="s">
        <v>12611</v>
      </c>
      <c r="F566" t="s">
        <v>12612</v>
      </c>
      <c r="G566">
        <v>9026199377</v>
      </c>
      <c r="H566" t="s">
        <v>271</v>
      </c>
      <c r="I566" t="s">
        <v>12613</v>
      </c>
      <c r="J566" t="s">
        <v>166</v>
      </c>
      <c r="K566" t="s">
        <v>797</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2446</v>
      </c>
      <c r="BE566" t="s">
        <v>12622</v>
      </c>
      <c r="BF566" t="s">
        <v>12623</v>
      </c>
      <c r="BG566">
        <v>62.2</v>
      </c>
      <c r="BH566">
        <v>6.67</v>
      </c>
      <c r="BI566">
        <v>2015</v>
      </c>
      <c r="BJ566">
        <v>19</v>
      </c>
      <c r="BK566" t="s">
        <v>286</v>
      </c>
      <c r="BL566">
        <v>53</v>
      </c>
      <c r="BM566" t="s">
        <v>286</v>
      </c>
      <c r="BN566" t="s">
        <v>174</v>
      </c>
      <c r="BO566" t="s">
        <v>2446</v>
      </c>
      <c r="BP566" t="s">
        <v>12624</v>
      </c>
      <c r="BQ566" t="s">
        <v>286</v>
      </c>
      <c r="BR566">
        <v>67.1</v>
      </c>
      <c r="BS566">
        <v>7.16</v>
      </c>
      <c r="BT566">
        <v>2017</v>
      </c>
      <c r="BU566">
        <v>31</v>
      </c>
      <c r="BV566" t="s">
        <v>12625</v>
      </c>
      <c r="BW566">
        <v>53</v>
      </c>
      <c r="BX566" t="s">
        <v>286</v>
      </c>
      <c r="BY566" t="s">
        <v>170</v>
      </c>
      <c r="CF566" t="s">
        <v>174</v>
      </c>
      <c r="CG566" t="s">
        <v>286</v>
      </c>
      <c r="CH566" t="s">
        <v>7420</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730</v>
      </c>
      <c r="DU566" t="s">
        <v>211</v>
      </c>
      <c r="DV566" t="s">
        <v>818</v>
      </c>
      <c r="DW566" t="s">
        <v>246</v>
      </c>
      <c r="DX566" t="s">
        <v>2433</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797</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2446</v>
      </c>
      <c r="BE567" t="s">
        <v>12622</v>
      </c>
      <c r="BF567" t="s">
        <v>12623</v>
      </c>
      <c r="BG567">
        <v>62.2</v>
      </c>
      <c r="BH567">
        <v>6.67</v>
      </c>
      <c r="BI567">
        <v>2015</v>
      </c>
      <c r="BJ567">
        <v>19</v>
      </c>
      <c r="BK567" t="s">
        <v>286</v>
      </c>
      <c r="BL567">
        <v>53</v>
      </c>
      <c r="BM567" t="s">
        <v>286</v>
      </c>
      <c r="BN567" t="s">
        <v>174</v>
      </c>
      <c r="BO567" t="s">
        <v>2446</v>
      </c>
      <c r="BP567" t="s">
        <v>12624</v>
      </c>
      <c r="BQ567" t="s">
        <v>286</v>
      </c>
      <c r="BR567">
        <v>67.1</v>
      </c>
      <c r="BS567">
        <v>7.16</v>
      </c>
      <c r="BT567">
        <v>2017</v>
      </c>
      <c r="BU567">
        <v>31</v>
      </c>
      <c r="BV567" t="s">
        <v>12625</v>
      </c>
      <c r="BW567">
        <v>53</v>
      </c>
      <c r="BX567" t="s">
        <v>286</v>
      </c>
      <c r="BY567" t="s">
        <v>170</v>
      </c>
      <c r="CF567" t="s">
        <v>174</v>
      </c>
      <c r="CG567" t="s">
        <v>286</v>
      </c>
      <c r="CH567" t="s">
        <v>7420</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730</v>
      </c>
      <c r="DU567" t="s">
        <v>211</v>
      </c>
      <c r="DV567" t="s">
        <v>818</v>
      </c>
      <c r="DW567" t="s">
        <v>246</v>
      </c>
      <c r="DX567" t="s">
        <v>2433</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548</v>
      </c>
      <c r="AK568" t="s">
        <v>12641</v>
      </c>
      <c r="AL568">
        <v>79.83</v>
      </c>
      <c r="AN568">
        <v>2001</v>
      </c>
      <c r="AO568" t="s">
        <v>174</v>
      </c>
      <c r="AP568" t="s">
        <v>12642</v>
      </c>
      <c r="AQ568" t="s">
        <v>548</v>
      </c>
      <c r="AR568" t="s">
        <v>6890</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528</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8223</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4437</v>
      </c>
      <c r="DT568" t="s">
        <v>12656</v>
      </c>
      <c r="DU568" t="s">
        <v>507</v>
      </c>
      <c r="DV568" t="s">
        <v>818</v>
      </c>
      <c r="DW568" t="s">
        <v>246</v>
      </c>
      <c r="DX568" t="s">
        <v>980</v>
      </c>
      <c r="DY568" t="s">
        <v>209</v>
      </c>
      <c r="DZ568" t="s">
        <v>908</v>
      </c>
      <c r="EA568" t="s">
        <v>12657</v>
      </c>
      <c r="EB568" t="s">
        <v>507</v>
      </c>
      <c r="EC568" t="s">
        <v>12658</v>
      </c>
      <c r="ED568" t="s">
        <v>246</v>
      </c>
      <c r="EE568" t="s">
        <v>423</v>
      </c>
      <c r="EF568" t="s">
        <v>980</v>
      </c>
      <c r="EG568" t="s">
        <v>429</v>
      </c>
      <c r="EH568" t="s">
        <v>12659</v>
      </c>
      <c r="EI568" t="s">
        <v>12660</v>
      </c>
      <c r="EJ568" t="s">
        <v>12661</v>
      </c>
      <c r="EK568" t="s">
        <v>246</v>
      </c>
      <c r="EL568" t="s">
        <v>1808</v>
      </c>
      <c r="EM568" t="s">
        <v>820</v>
      </c>
      <c r="EN568" t="s">
        <v>2694</v>
      </c>
      <c r="EO568" t="s">
        <v>12662</v>
      </c>
      <c r="EP568" t="s">
        <v>211</v>
      </c>
      <c r="EQ568" t="s">
        <v>12663</v>
      </c>
      <c r="ER568" t="s">
        <v>246</v>
      </c>
      <c r="ES568" t="s">
        <v>987</v>
      </c>
      <c r="ET568" t="s">
        <v>1982</v>
      </c>
      <c r="EU568" t="s">
        <v>898</v>
      </c>
      <c r="EV568" t="s">
        <v>12664</v>
      </c>
      <c r="EW568" t="s">
        <v>12665</v>
      </c>
      <c r="EX568" t="s">
        <v>12666</v>
      </c>
      <c r="EY568" t="s">
        <v>207</v>
      </c>
      <c r="EZ568" t="s">
        <v>7410</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548</v>
      </c>
      <c r="AK569" t="s">
        <v>12641</v>
      </c>
      <c r="AL569">
        <v>79.83</v>
      </c>
      <c r="AN569">
        <v>2001</v>
      </c>
      <c r="AO569" t="s">
        <v>174</v>
      </c>
      <c r="AP569" t="s">
        <v>12642</v>
      </c>
      <c r="AQ569" t="s">
        <v>548</v>
      </c>
      <c r="AR569" t="s">
        <v>6890</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528</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8223</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4437</v>
      </c>
      <c r="DT569" t="s">
        <v>12656</v>
      </c>
      <c r="DU569" t="s">
        <v>507</v>
      </c>
      <c r="DV569" t="s">
        <v>818</v>
      </c>
      <c r="DW569" t="s">
        <v>246</v>
      </c>
      <c r="DX569" t="s">
        <v>980</v>
      </c>
      <c r="DY569" t="s">
        <v>209</v>
      </c>
      <c r="DZ569" t="s">
        <v>908</v>
      </c>
      <c r="EA569" t="s">
        <v>12657</v>
      </c>
      <c r="EB569" t="s">
        <v>507</v>
      </c>
      <c r="EC569" t="s">
        <v>12658</v>
      </c>
      <c r="ED569" t="s">
        <v>246</v>
      </c>
      <c r="EE569" t="s">
        <v>423</v>
      </c>
      <c r="EF569" t="s">
        <v>980</v>
      </c>
      <c r="EG569" t="s">
        <v>429</v>
      </c>
      <c r="EH569" t="s">
        <v>12659</v>
      </c>
      <c r="EI569" t="s">
        <v>12660</v>
      </c>
      <c r="EJ569" t="s">
        <v>12661</v>
      </c>
      <c r="EK569" t="s">
        <v>246</v>
      </c>
      <c r="EL569" t="s">
        <v>1808</v>
      </c>
      <c r="EM569" t="s">
        <v>820</v>
      </c>
      <c r="EN569" t="s">
        <v>2694</v>
      </c>
      <c r="EO569" t="s">
        <v>12662</v>
      </c>
      <c r="EP569" t="s">
        <v>211</v>
      </c>
      <c r="EQ569" t="s">
        <v>12663</v>
      </c>
      <c r="ER569" t="s">
        <v>246</v>
      </c>
      <c r="ES569" t="s">
        <v>987</v>
      </c>
      <c r="ET569" t="s">
        <v>1982</v>
      </c>
      <c r="EU569" t="s">
        <v>898</v>
      </c>
      <c r="EV569" t="s">
        <v>12664</v>
      </c>
      <c r="EW569" t="s">
        <v>12665</v>
      </c>
      <c r="EX569" t="s">
        <v>12666</v>
      </c>
      <c r="EY569" t="s">
        <v>207</v>
      </c>
      <c r="EZ569" t="s">
        <v>7410</v>
      </c>
      <c r="FA569" t="s">
        <v>428</v>
      </c>
      <c r="FB569" t="s">
        <v>1497</v>
      </c>
    </row>
    <row r="570" spans="1:158">
      <c r="A570" t="s">
        <v>5303</v>
      </c>
      <c r="B570" t="s">
        <v>507</v>
      </c>
      <c r="C570" t="s">
        <v>160</v>
      </c>
      <c r="D570" t="s">
        <v>5304</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485</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3204</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565</v>
      </c>
      <c r="DT570" t="s">
        <v>12686</v>
      </c>
      <c r="DU570" t="s">
        <v>211</v>
      </c>
      <c r="DV570" t="s">
        <v>818</v>
      </c>
      <c r="DW570" t="s">
        <v>246</v>
      </c>
      <c r="DX570" t="s">
        <v>1386</v>
      </c>
      <c r="DY570" t="s">
        <v>209</v>
      </c>
      <c r="DZ570" t="s">
        <v>4211</v>
      </c>
      <c r="EA570" t="s">
        <v>12687</v>
      </c>
      <c r="EB570" t="s">
        <v>12688</v>
      </c>
      <c r="EC570" t="s">
        <v>12689</v>
      </c>
      <c r="ED570" t="s">
        <v>246</v>
      </c>
      <c r="EE570" t="s">
        <v>569</v>
      </c>
      <c r="EF570" t="s">
        <v>1029</v>
      </c>
      <c r="EG570" t="s">
        <v>259</v>
      </c>
      <c r="EH570" t="s">
        <v>12690</v>
      </c>
      <c r="EI570" t="s">
        <v>211</v>
      </c>
      <c r="EJ570" t="s">
        <v>2128</v>
      </c>
      <c r="EK570" t="s">
        <v>246</v>
      </c>
      <c r="EL570" t="s">
        <v>1807</v>
      </c>
      <c r="EM570" t="s">
        <v>2318</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2772</v>
      </c>
      <c r="AS571">
        <v>94.8</v>
      </c>
      <c r="AU571">
        <v>2007</v>
      </c>
      <c r="AV571" t="s">
        <v>170</v>
      </c>
      <c r="BC571" t="s">
        <v>174</v>
      </c>
      <c r="BD571" t="s">
        <v>1560</v>
      </c>
      <c r="BE571" t="s">
        <v>12700</v>
      </c>
      <c r="BF571" t="s">
        <v>12701</v>
      </c>
      <c r="BG571">
        <v>81.5</v>
      </c>
      <c r="BI571">
        <v>2011</v>
      </c>
      <c r="BJ571">
        <v>1</v>
      </c>
      <c r="BL571">
        <v>9</v>
      </c>
      <c r="BN571" t="s">
        <v>174</v>
      </c>
      <c r="BO571" t="s">
        <v>3932</v>
      </c>
      <c r="BP571" t="s">
        <v>12702</v>
      </c>
      <c r="BQ571" t="s">
        <v>12703</v>
      </c>
      <c r="BR571">
        <v>93.7</v>
      </c>
      <c r="BS571">
        <v>9.37</v>
      </c>
      <c r="BT571">
        <v>2013</v>
      </c>
      <c r="BU571">
        <v>31</v>
      </c>
      <c r="BV571" t="s">
        <v>12704</v>
      </c>
      <c r="BW571">
        <v>47</v>
      </c>
      <c r="BY571" t="s">
        <v>170</v>
      </c>
      <c r="CF571" t="s">
        <v>174</v>
      </c>
      <c r="CG571" t="s">
        <v>213</v>
      </c>
      <c r="CH571" t="s">
        <v>6534</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8773</v>
      </c>
      <c r="DT571" t="s">
        <v>6534</v>
      </c>
      <c r="DU571" t="s">
        <v>12713</v>
      </c>
      <c r="DV571" t="s">
        <v>1629</v>
      </c>
      <c r="DW571" t="s">
        <v>246</v>
      </c>
      <c r="DX571" t="s">
        <v>824</v>
      </c>
      <c r="DY571" t="s">
        <v>209</v>
      </c>
      <c r="DZ571" t="s">
        <v>1504</v>
      </c>
      <c r="EA571" t="s">
        <v>12714</v>
      </c>
      <c r="EB571" t="s">
        <v>211</v>
      </c>
      <c r="EC571" t="s">
        <v>462</v>
      </c>
      <c r="ED571" t="s">
        <v>246</v>
      </c>
      <c r="EE571" t="s">
        <v>1135</v>
      </c>
      <c r="EF571" t="s">
        <v>427</v>
      </c>
      <c r="EG571" t="s">
        <v>821</v>
      </c>
      <c r="EH571" t="s">
        <v>12715</v>
      </c>
      <c r="EI571" t="s">
        <v>12716</v>
      </c>
      <c r="EJ571" t="s">
        <v>3941</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762</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2123</v>
      </c>
      <c r="DD572" t="s">
        <v>174</v>
      </c>
      <c r="DE572" t="s">
        <v>12737</v>
      </c>
      <c r="DF572" t="s">
        <v>174</v>
      </c>
      <c r="DG572" t="s">
        <v>12738</v>
      </c>
      <c r="DH572" t="s">
        <v>933</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865</v>
      </c>
      <c r="DT572" t="s">
        <v>12743</v>
      </c>
      <c r="DU572" t="s">
        <v>12744</v>
      </c>
      <c r="DV572" t="s">
        <v>12745</v>
      </c>
      <c r="DW572" t="s">
        <v>246</v>
      </c>
      <c r="DX572" t="s">
        <v>2433</v>
      </c>
      <c r="DY572" t="s">
        <v>3389</v>
      </c>
      <c r="DZ572" t="s">
        <v>460</v>
      </c>
      <c r="EA572" t="s">
        <v>12746</v>
      </c>
      <c r="EB572" t="s">
        <v>1895</v>
      </c>
      <c r="EC572" t="s">
        <v>333</v>
      </c>
      <c r="ED572" t="s">
        <v>207</v>
      </c>
      <c r="EE572" t="s">
        <v>1807</v>
      </c>
      <c r="EF572" t="s">
        <v>2318</v>
      </c>
      <c r="EG572" t="s">
        <v>265</v>
      </c>
      <c r="EH572" t="s">
        <v>12746</v>
      </c>
      <c r="EI572" t="s">
        <v>12747</v>
      </c>
      <c r="EJ572" t="s">
        <v>333</v>
      </c>
      <c r="EK572" t="s">
        <v>207</v>
      </c>
      <c r="EL572" t="s">
        <v>383</v>
      </c>
      <c r="EM572" t="s">
        <v>5419</v>
      </c>
      <c r="EN572" t="s">
        <v>265</v>
      </c>
      <c r="EO572" t="s">
        <v>12748</v>
      </c>
      <c r="EP572" t="s">
        <v>211</v>
      </c>
      <c r="EQ572" t="s">
        <v>12749</v>
      </c>
      <c r="ER572" t="s">
        <v>246</v>
      </c>
      <c r="ES572" t="s">
        <v>463</v>
      </c>
      <c r="ET572" t="s">
        <v>209</v>
      </c>
      <c r="EU572" t="s">
        <v>460</v>
      </c>
    </row>
    <row r="573" spans="1:158">
      <c r="A573" t="s">
        <v>793</v>
      </c>
      <c r="B573" t="s">
        <v>211</v>
      </c>
      <c r="C573" t="s">
        <v>267</v>
      </c>
      <c r="D573" t="s">
        <v>508</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548</v>
      </c>
      <c r="AK573" t="s">
        <v>12756</v>
      </c>
      <c r="AL573">
        <v>76.4</v>
      </c>
      <c r="AN573">
        <v>2003</v>
      </c>
      <c r="AO573" t="s">
        <v>174</v>
      </c>
      <c r="AP573" t="s">
        <v>12755</v>
      </c>
      <c r="AQ573" t="s">
        <v>548</v>
      </c>
      <c r="AR573" t="s">
        <v>12757</v>
      </c>
      <c r="AS573">
        <v>64.67</v>
      </c>
      <c r="AU573">
        <v>2005</v>
      </c>
      <c r="AV573" t="s">
        <v>174</v>
      </c>
      <c r="AW573" t="s">
        <v>12758</v>
      </c>
      <c r="AX573" t="s">
        <v>185</v>
      </c>
      <c r="AY573" t="s">
        <v>2715</v>
      </c>
      <c r="AZ573">
        <v>65</v>
      </c>
      <c r="BB573">
        <v>2017</v>
      </c>
      <c r="BC573" t="s">
        <v>174</v>
      </c>
      <c r="BD573" t="s">
        <v>12759</v>
      </c>
      <c r="BE573" t="s">
        <v>12760</v>
      </c>
      <c r="BF573" t="s">
        <v>3042</v>
      </c>
      <c r="BG573">
        <v>84</v>
      </c>
      <c r="BI573">
        <v>2008</v>
      </c>
      <c r="BJ573">
        <v>19</v>
      </c>
      <c r="BK573" t="s">
        <v>12761</v>
      </c>
      <c r="BL573">
        <v>53</v>
      </c>
      <c r="BM573" t="s">
        <v>3042</v>
      </c>
      <c r="BN573" t="s">
        <v>174</v>
      </c>
      <c r="BO573" t="s">
        <v>12762</v>
      </c>
      <c r="BP573" t="s">
        <v>12763</v>
      </c>
      <c r="BQ573" t="s">
        <v>2358</v>
      </c>
      <c r="BR573">
        <v>75</v>
      </c>
      <c r="BT573">
        <v>2011</v>
      </c>
      <c r="BU573">
        <v>31</v>
      </c>
      <c r="BV573" t="s">
        <v>528</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721</v>
      </c>
      <c r="CQ573" t="s">
        <v>174</v>
      </c>
      <c r="CR573" t="s">
        <v>2452</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818</v>
      </c>
      <c r="DW573" t="s">
        <v>246</v>
      </c>
      <c r="DX573" t="s">
        <v>757</v>
      </c>
      <c r="DY573" t="s">
        <v>209</v>
      </c>
      <c r="DZ573" t="s">
        <v>355</v>
      </c>
    </row>
    <row r="574" spans="1:158">
      <c r="A574" t="s">
        <v>3914</v>
      </c>
      <c r="B574" t="s">
        <v>536</v>
      </c>
      <c r="C574" t="s">
        <v>1137</v>
      </c>
      <c r="D574" t="s">
        <v>3915</v>
      </c>
      <c r="E574" t="s">
        <v>12230</v>
      </c>
      <c r="F574" t="s">
        <v>12231</v>
      </c>
      <c r="G574">
        <v>7041002987</v>
      </c>
      <c r="H574" t="s">
        <v>164</v>
      </c>
      <c r="I574" t="s">
        <v>12232</v>
      </c>
      <c r="J574" t="s">
        <v>166</v>
      </c>
      <c r="K574" t="s">
        <v>1599</v>
      </c>
      <c r="L574" t="s">
        <v>12233</v>
      </c>
      <c r="M574" t="s">
        <v>12234</v>
      </c>
      <c r="N574" t="s">
        <v>170</v>
      </c>
      <c r="AI574" t="s">
        <v>12235</v>
      </c>
      <c r="AJ574" t="s">
        <v>12236</v>
      </c>
      <c r="AK574" t="s">
        <v>4089</v>
      </c>
      <c r="AL574">
        <v>69</v>
      </c>
      <c r="AN574">
        <v>1991</v>
      </c>
      <c r="AO574" t="s">
        <v>174</v>
      </c>
      <c r="AP574" t="s">
        <v>12235</v>
      </c>
      <c r="AQ574" t="s">
        <v>12236</v>
      </c>
      <c r="AR574" t="s">
        <v>4089</v>
      </c>
      <c r="AS574">
        <v>64</v>
      </c>
      <c r="AU574">
        <v>1993</v>
      </c>
      <c r="AV574" t="s">
        <v>170</v>
      </c>
      <c r="BC574" t="s">
        <v>174</v>
      </c>
      <c r="BD574" t="s">
        <v>12237</v>
      </c>
      <c r="BE574" t="s">
        <v>12238</v>
      </c>
      <c r="BF574" t="s">
        <v>485</v>
      </c>
      <c r="BG574">
        <v>64</v>
      </c>
      <c r="BI574">
        <v>1998</v>
      </c>
      <c r="BJ574">
        <v>2</v>
      </c>
      <c r="BL574">
        <v>9</v>
      </c>
      <c r="BN574" t="s">
        <v>174</v>
      </c>
      <c r="BO574" t="s">
        <v>9998</v>
      </c>
      <c r="BP574" t="s">
        <v>12239</v>
      </c>
      <c r="BQ574" t="s">
        <v>3614</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6735</v>
      </c>
      <c r="DD574" t="s">
        <v>174</v>
      </c>
      <c r="DE574" t="s">
        <v>12245</v>
      </c>
      <c r="DF574" t="s">
        <v>174</v>
      </c>
      <c r="DG574">
        <v>11</v>
      </c>
      <c r="DH574">
        <v>0</v>
      </c>
      <c r="DI574">
        <v>4</v>
      </c>
      <c r="DJ574" t="s">
        <v>2105</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507</v>
      </c>
      <c r="DV574" t="s">
        <v>12251</v>
      </c>
      <c r="DW574" t="s">
        <v>246</v>
      </c>
      <c r="DX574" t="s">
        <v>1543</v>
      </c>
      <c r="DY574" t="s">
        <v>209</v>
      </c>
      <c r="DZ574" t="s">
        <v>4128</v>
      </c>
      <c r="EA574" t="s">
        <v>10179</v>
      </c>
      <c r="EB574" t="s">
        <v>211</v>
      </c>
      <c r="EC574" t="s">
        <v>12252</v>
      </c>
      <c r="ED574" t="s">
        <v>246</v>
      </c>
      <c r="EE574" t="s">
        <v>12253</v>
      </c>
      <c r="EF574" t="s">
        <v>1543</v>
      </c>
      <c r="EG574" t="s">
        <v>12254</v>
      </c>
      <c r="EH574" t="s">
        <v>12255</v>
      </c>
      <c r="EI574" t="s">
        <v>12256</v>
      </c>
      <c r="EJ574" t="s">
        <v>12252</v>
      </c>
      <c r="EK574" t="s">
        <v>207</v>
      </c>
      <c r="EL574" t="s">
        <v>12257</v>
      </c>
      <c r="EM574" t="s">
        <v>12258</v>
      </c>
      <c r="EN574" t="s">
        <v>6827</v>
      </c>
      <c r="EO574" t="s">
        <v>12259</v>
      </c>
      <c r="EP574" t="s">
        <v>12260</v>
      </c>
      <c r="EQ574" t="s">
        <v>12252</v>
      </c>
      <c r="ER574" t="s">
        <v>207</v>
      </c>
      <c r="ES574" t="s">
        <v>12261</v>
      </c>
      <c r="ET574" t="s">
        <v>12262</v>
      </c>
      <c r="EU574" t="s">
        <v>821</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440</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669</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12781</v>
      </c>
      <c r="DQ575" t="str">
        <f>HYPERLINK("https://nconnect.nicmar.ac.in/storage/profile/69984c1fc7dde.png","Download")</f>
        <v>0</v>
      </c>
      <c r="DR575" t="str">
        <f>HYPERLINK("https://nconnect.nicmar.ac.in/pdf/377_resume_1771674546.pdf/Y2FyZWVy","View Resume")</f>
        <v>0</v>
      </c>
      <c r="DS575" t="s">
        <v>1030</v>
      </c>
      <c r="DT575" t="s">
        <v>2754</v>
      </c>
      <c r="DU575" t="s">
        <v>7233</v>
      </c>
      <c r="DV575" t="s">
        <v>7234</v>
      </c>
      <c r="DW575" t="s">
        <v>246</v>
      </c>
      <c r="DX575" t="s">
        <v>1029</v>
      </c>
      <c r="DY575" t="s">
        <v>209</v>
      </c>
      <c r="DZ575" t="s">
        <v>1030</v>
      </c>
    </row>
    <row r="576" spans="1:158">
      <c r="A576" t="s">
        <v>586</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6968</v>
      </c>
      <c r="AR576" t="s">
        <v>12792</v>
      </c>
      <c r="AS576">
        <v>45</v>
      </c>
      <c r="AU576">
        <v>1981</v>
      </c>
      <c r="AV576" t="s">
        <v>170</v>
      </c>
      <c r="BC576" t="s">
        <v>174</v>
      </c>
      <c r="BD576" t="s">
        <v>6968</v>
      </c>
      <c r="BE576" t="s">
        <v>6968</v>
      </c>
      <c r="BF576" t="s">
        <v>12793</v>
      </c>
      <c r="BG576">
        <v>51</v>
      </c>
      <c r="BI576">
        <v>1995</v>
      </c>
      <c r="BJ576">
        <v>19</v>
      </c>
      <c r="BK576" t="s">
        <v>12794</v>
      </c>
      <c r="BL576">
        <v>53</v>
      </c>
      <c r="BM576" t="s">
        <v>12793</v>
      </c>
      <c r="BN576" t="s">
        <v>174</v>
      </c>
      <c r="BO576" t="s">
        <v>6968</v>
      </c>
      <c r="BP576" t="s">
        <v>6968</v>
      </c>
      <c r="BQ576" t="s">
        <v>404</v>
      </c>
      <c r="BR576">
        <v>64</v>
      </c>
      <c r="BT576">
        <v>1988</v>
      </c>
      <c r="BU576">
        <v>31</v>
      </c>
      <c r="BV576" t="s">
        <v>2616</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678</v>
      </c>
      <c r="CS576" t="s">
        <v>678</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8946</v>
      </c>
      <c r="DW576" t="s">
        <v>246</v>
      </c>
      <c r="DX576" t="s">
        <v>995</v>
      </c>
      <c r="DY576" t="s">
        <v>209</v>
      </c>
      <c r="DZ576" t="s">
        <v>2053</v>
      </c>
      <c r="EA576" t="s">
        <v>12805</v>
      </c>
      <c r="EB576" t="s">
        <v>12806</v>
      </c>
      <c r="EC576" t="s">
        <v>12807</v>
      </c>
      <c r="ED576" t="s">
        <v>207</v>
      </c>
      <c r="EE576" t="s">
        <v>5932</v>
      </c>
      <c r="EF576" t="s">
        <v>980</v>
      </c>
      <c r="EG576" t="s">
        <v>3098</v>
      </c>
      <c r="EH576" t="s">
        <v>12808</v>
      </c>
      <c r="EI576" t="s">
        <v>12809</v>
      </c>
      <c r="EJ576" t="s">
        <v>12810</v>
      </c>
      <c r="EK576" t="s">
        <v>207</v>
      </c>
      <c r="EL576" t="s">
        <v>12258</v>
      </c>
      <c r="EM576" t="s">
        <v>5932</v>
      </c>
      <c r="EN576" t="s">
        <v>7580</v>
      </c>
      <c r="EO576" t="s">
        <v>12811</v>
      </c>
      <c r="EP576" t="s">
        <v>12812</v>
      </c>
      <c r="EQ576" t="s">
        <v>6273</v>
      </c>
      <c r="ER576" t="s">
        <v>207</v>
      </c>
      <c r="ES576" t="s">
        <v>12813</v>
      </c>
      <c r="ET576" t="s">
        <v>12258</v>
      </c>
      <c r="EU576" t="s">
        <v>3225</v>
      </c>
    </row>
    <row r="577" spans="1:158">
      <c r="A577" t="s">
        <v>586</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440</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669</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12781</v>
      </c>
      <c r="DQ577" t="str">
        <f>HYPERLINK("https://nconnect.nicmar.ac.in/storage/profile/69984c1fc7dde.png","Download")</f>
        <v>0</v>
      </c>
      <c r="DR577" t="str">
        <f>HYPERLINK("https://nconnect.nicmar.ac.in/pdf/377_resume_1771674546.pdf/Y2FyZWVy","View Resume")</f>
        <v>0</v>
      </c>
      <c r="DS577" t="s">
        <v>1030</v>
      </c>
      <c r="DT577" t="s">
        <v>2754</v>
      </c>
      <c r="DU577" t="s">
        <v>7233</v>
      </c>
      <c r="DV577" t="s">
        <v>7234</v>
      </c>
      <c r="DW577" t="s">
        <v>246</v>
      </c>
      <c r="DX577" t="s">
        <v>1029</v>
      </c>
      <c r="DY577" t="s">
        <v>209</v>
      </c>
      <c r="DZ577" t="s">
        <v>1030</v>
      </c>
    </row>
    <row r="578" spans="1:158">
      <c r="A578" t="s">
        <v>11654</v>
      </c>
      <c r="B578" t="s">
        <v>536</v>
      </c>
      <c r="C578" t="s">
        <v>471</v>
      </c>
      <c r="D578" t="s">
        <v>3911</v>
      </c>
      <c r="E578" t="s">
        <v>12814</v>
      </c>
      <c r="F578" t="s">
        <v>12815</v>
      </c>
      <c r="G578">
        <v>9910382637</v>
      </c>
      <c r="H578" t="s">
        <v>164</v>
      </c>
      <c r="I578" t="s">
        <v>12816</v>
      </c>
      <c r="J578" t="s">
        <v>166</v>
      </c>
      <c r="K578" t="s">
        <v>797</v>
      </c>
      <c r="L578" t="s">
        <v>12817</v>
      </c>
      <c r="M578" t="s">
        <v>12818</v>
      </c>
      <c r="N578" t="s">
        <v>170</v>
      </c>
      <c r="AI578" t="s">
        <v>12819</v>
      </c>
      <c r="AJ578" t="s">
        <v>6151</v>
      </c>
      <c r="AK578" t="s">
        <v>12820</v>
      </c>
      <c r="AL578">
        <v>66</v>
      </c>
      <c r="AN578">
        <v>1979</v>
      </c>
      <c r="AO578" t="s">
        <v>174</v>
      </c>
      <c r="AP578" t="s">
        <v>12821</v>
      </c>
      <c r="AQ578" t="s">
        <v>5260</v>
      </c>
      <c r="AR578" t="s">
        <v>12822</v>
      </c>
      <c r="AS578">
        <v>61</v>
      </c>
      <c r="AU578">
        <v>1981</v>
      </c>
      <c r="AV578" t="s">
        <v>170</v>
      </c>
      <c r="BC578" t="s">
        <v>174</v>
      </c>
      <c r="BD578" t="s">
        <v>12823</v>
      </c>
      <c r="BE578" t="s">
        <v>12824</v>
      </c>
      <c r="BF578" t="s">
        <v>842</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537</v>
      </c>
      <c r="DW578" t="s">
        <v>207</v>
      </c>
      <c r="DX578" t="s">
        <v>12832</v>
      </c>
      <c r="DY578" t="s">
        <v>209</v>
      </c>
      <c r="DZ578" t="s">
        <v>12829</v>
      </c>
    </row>
    <row r="579" spans="1:158">
      <c r="A579" t="s">
        <v>3910</v>
      </c>
      <c r="B579" t="s">
        <v>211</v>
      </c>
      <c r="C579" t="s">
        <v>471</v>
      </c>
      <c r="D579" t="s">
        <v>3911</v>
      </c>
      <c r="E579" t="s">
        <v>12814</v>
      </c>
      <c r="F579" t="s">
        <v>12815</v>
      </c>
      <c r="G579">
        <v>9910382637</v>
      </c>
      <c r="H579" t="s">
        <v>164</v>
      </c>
      <c r="I579" t="s">
        <v>12816</v>
      </c>
      <c r="J579" t="s">
        <v>166</v>
      </c>
      <c r="K579" t="s">
        <v>797</v>
      </c>
      <c r="L579" t="s">
        <v>12817</v>
      </c>
      <c r="M579" t="s">
        <v>12818</v>
      </c>
      <c r="N579" t="s">
        <v>170</v>
      </c>
      <c r="AI579" t="s">
        <v>12819</v>
      </c>
      <c r="AJ579" t="s">
        <v>6151</v>
      </c>
      <c r="AK579" t="s">
        <v>12820</v>
      </c>
      <c r="AL579">
        <v>66</v>
      </c>
      <c r="AN579">
        <v>1979</v>
      </c>
      <c r="AO579" t="s">
        <v>174</v>
      </c>
      <c r="AP579" t="s">
        <v>12821</v>
      </c>
      <c r="AQ579" t="s">
        <v>5260</v>
      </c>
      <c r="AR579" t="s">
        <v>12822</v>
      </c>
      <c r="AS579">
        <v>61</v>
      </c>
      <c r="AU579">
        <v>1981</v>
      </c>
      <c r="AV579" t="s">
        <v>170</v>
      </c>
      <c r="BC579" t="s">
        <v>174</v>
      </c>
      <c r="BD579" t="s">
        <v>12823</v>
      </c>
      <c r="BE579" t="s">
        <v>12824</v>
      </c>
      <c r="BF579" t="s">
        <v>842</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537</v>
      </c>
      <c r="DW579" t="s">
        <v>207</v>
      </c>
      <c r="DX579" t="s">
        <v>12832</v>
      </c>
      <c r="DY579" t="s">
        <v>209</v>
      </c>
      <c r="DZ579" t="s">
        <v>12829</v>
      </c>
    </row>
    <row r="580" spans="1:158">
      <c r="A580" t="s">
        <v>1062</v>
      </c>
      <c r="B580" t="s">
        <v>507</v>
      </c>
      <c r="C580" t="s">
        <v>212</v>
      </c>
      <c r="D580" t="s">
        <v>213</v>
      </c>
      <c r="E580" t="s">
        <v>12834</v>
      </c>
      <c r="F580" t="s">
        <v>12835</v>
      </c>
      <c r="G580">
        <v>9850122293</v>
      </c>
      <c r="H580" t="s">
        <v>164</v>
      </c>
      <c r="I580" t="s">
        <v>12836</v>
      </c>
      <c r="J580" t="s">
        <v>166</v>
      </c>
      <c r="K580" t="s">
        <v>3285</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783</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6493</v>
      </c>
      <c r="DI580">
        <v>10</v>
      </c>
      <c r="DJ580" t="s">
        <v>783</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8676</v>
      </c>
      <c r="DT580" t="s">
        <v>12864</v>
      </c>
      <c r="DU580" t="s">
        <v>536</v>
      </c>
      <c r="DV580" t="s">
        <v>12865</v>
      </c>
      <c r="DW580" t="s">
        <v>246</v>
      </c>
      <c r="DX580" t="s">
        <v>1593</v>
      </c>
      <c r="DY580" t="s">
        <v>209</v>
      </c>
      <c r="DZ580" t="s">
        <v>8676</v>
      </c>
    </row>
    <row r="581" spans="1:158">
      <c r="A581" t="s">
        <v>584</v>
      </c>
      <c r="B581" t="s">
        <v>211</v>
      </c>
      <c r="C581" t="s">
        <v>471</v>
      </c>
      <c r="D581" t="s">
        <v>585</v>
      </c>
      <c r="E581" t="s">
        <v>12866</v>
      </c>
      <c r="F581" t="s">
        <v>12867</v>
      </c>
      <c r="G581">
        <v>8866004832</v>
      </c>
      <c r="H581" t="s">
        <v>164</v>
      </c>
      <c r="I581" t="s">
        <v>12868</v>
      </c>
      <c r="J581" t="s">
        <v>217</v>
      </c>
      <c r="K581" t="s">
        <v>12869</v>
      </c>
      <c r="L581" t="s">
        <v>12870</v>
      </c>
      <c r="M581" t="s">
        <v>12871</v>
      </c>
      <c r="N581" t="s">
        <v>170</v>
      </c>
      <c r="AI581" t="s">
        <v>12872</v>
      </c>
      <c r="AJ581" t="s">
        <v>7564</v>
      </c>
      <c r="AK581" t="s">
        <v>12873</v>
      </c>
      <c r="AL581">
        <v>79.4</v>
      </c>
      <c r="AN581">
        <v>2011</v>
      </c>
      <c r="AO581" t="s">
        <v>174</v>
      </c>
      <c r="AP581" t="s">
        <v>12874</v>
      </c>
      <c r="AQ581" t="s">
        <v>7564</v>
      </c>
      <c r="AR581" t="s">
        <v>12875</v>
      </c>
      <c r="AS581">
        <v>51.4</v>
      </c>
      <c r="AU581">
        <v>2013</v>
      </c>
      <c r="AV581" t="s">
        <v>170</v>
      </c>
      <c r="BC581" t="s">
        <v>174</v>
      </c>
      <c r="BD581" t="s">
        <v>9998</v>
      </c>
      <c r="BE581" t="s">
        <v>12876</v>
      </c>
      <c r="BF581" t="s">
        <v>485</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8937</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7564</v>
      </c>
      <c r="DW581" t="s">
        <v>207</v>
      </c>
      <c r="DX581" t="s">
        <v>383</v>
      </c>
      <c r="DY581" t="s">
        <v>1982</v>
      </c>
      <c r="DZ581" t="s">
        <v>1026</v>
      </c>
      <c r="EA581" t="s">
        <v>8937</v>
      </c>
      <c r="EB581" t="s">
        <v>950</v>
      </c>
      <c r="EC581" t="s">
        <v>12886</v>
      </c>
      <c r="ED581" t="s">
        <v>207</v>
      </c>
      <c r="EE581" t="s">
        <v>1986</v>
      </c>
      <c r="EF581" t="s">
        <v>538</v>
      </c>
      <c r="EG581" t="s">
        <v>942</v>
      </c>
      <c r="EH581" t="s">
        <v>8937</v>
      </c>
      <c r="EI581" t="s">
        <v>950</v>
      </c>
      <c r="EJ581" t="s">
        <v>12886</v>
      </c>
      <c r="EK581" t="s">
        <v>207</v>
      </c>
      <c r="EL581" t="s">
        <v>824</v>
      </c>
      <c r="EM581" t="s">
        <v>951</v>
      </c>
      <c r="EN581" t="s">
        <v>2053</v>
      </c>
      <c r="EO581" t="s">
        <v>8937</v>
      </c>
      <c r="EP581" t="s">
        <v>950</v>
      </c>
      <c r="EQ581" t="s">
        <v>12886</v>
      </c>
      <c r="ER581" t="s">
        <v>207</v>
      </c>
      <c r="ES581" t="s">
        <v>504</v>
      </c>
      <c r="ET581" t="s">
        <v>980</v>
      </c>
      <c r="EU581" t="s">
        <v>355</v>
      </c>
    </row>
    <row r="582" spans="1:158">
      <c r="A582" t="s">
        <v>1136</v>
      </c>
      <c r="B582" t="s">
        <v>211</v>
      </c>
      <c r="C582" t="s">
        <v>1137</v>
      </c>
      <c r="D582" t="s">
        <v>1138</v>
      </c>
      <c r="E582" t="s">
        <v>12887</v>
      </c>
      <c r="F582" t="s">
        <v>12888</v>
      </c>
      <c r="G582">
        <v>9970252710</v>
      </c>
      <c r="H582" t="s">
        <v>164</v>
      </c>
      <c r="I582" t="s">
        <v>12889</v>
      </c>
      <c r="J582" t="s">
        <v>217</v>
      </c>
      <c r="K582" t="s">
        <v>2377</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5304</v>
      </c>
      <c r="BR582">
        <v>62.1</v>
      </c>
      <c r="BS582">
        <v>6.96</v>
      </c>
      <c r="BT582">
        <v>2012</v>
      </c>
      <c r="BU582">
        <v>31</v>
      </c>
      <c r="BV582" t="s">
        <v>12901</v>
      </c>
      <c r="BW582">
        <v>35</v>
      </c>
      <c r="BY582" t="s">
        <v>170</v>
      </c>
      <c r="CF582" t="s">
        <v>174</v>
      </c>
      <c r="CG582" t="s">
        <v>5304</v>
      </c>
      <c r="CH582" t="s">
        <v>12902</v>
      </c>
      <c r="CI582" t="s">
        <v>373</v>
      </c>
      <c r="CK582" t="s">
        <v>170</v>
      </c>
      <c r="CL582" t="s">
        <v>170</v>
      </c>
      <c r="CN582" t="s">
        <v>170</v>
      </c>
      <c r="CP582" t="s">
        <v>12903</v>
      </c>
      <c r="CQ582" t="s">
        <v>174</v>
      </c>
      <c r="CR582">
        <v>0</v>
      </c>
      <c r="CS582" t="s">
        <v>676</v>
      </c>
      <c r="CT582" t="s">
        <v>5893</v>
      </c>
      <c r="CU582" t="s">
        <v>12904</v>
      </c>
      <c r="CV582" t="s">
        <v>170</v>
      </c>
      <c r="CZ582" t="s">
        <v>170</v>
      </c>
      <c r="DB582" t="s">
        <v>12905</v>
      </c>
      <c r="DC582" t="s">
        <v>12906</v>
      </c>
      <c r="DD582" t="s">
        <v>174</v>
      </c>
      <c r="DE582" t="s">
        <v>12907</v>
      </c>
      <c r="DF582" t="s">
        <v>174</v>
      </c>
      <c r="DG582" t="s">
        <v>10960</v>
      </c>
      <c r="DH582" t="s">
        <v>677</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818</v>
      </c>
      <c r="DW582" t="s">
        <v>246</v>
      </c>
      <c r="DX582" t="s">
        <v>258</v>
      </c>
      <c r="DY582" t="s">
        <v>209</v>
      </c>
      <c r="DZ582" t="s">
        <v>1456</v>
      </c>
      <c r="EA582" t="s">
        <v>12911</v>
      </c>
      <c r="EB582" t="s">
        <v>5930</v>
      </c>
      <c r="EC582" t="s">
        <v>818</v>
      </c>
      <c r="ED582" t="s">
        <v>246</v>
      </c>
      <c r="EE582" t="s">
        <v>2021</v>
      </c>
      <c r="EF582" t="s">
        <v>1584</v>
      </c>
      <c r="EG582" t="s">
        <v>1682</v>
      </c>
      <c r="EH582" t="s">
        <v>12912</v>
      </c>
      <c r="EI582" t="s">
        <v>5930</v>
      </c>
      <c r="EJ582" t="s">
        <v>9229</v>
      </c>
      <c r="EK582" t="s">
        <v>246</v>
      </c>
      <c r="EL582" t="s">
        <v>992</v>
      </c>
      <c r="EM582" t="s">
        <v>2025</v>
      </c>
      <c r="EN582" t="s">
        <v>1497</v>
      </c>
      <c r="EO582" t="s">
        <v>12913</v>
      </c>
      <c r="EP582" t="s">
        <v>12914</v>
      </c>
      <c r="EQ582" t="s">
        <v>818</v>
      </c>
      <c r="ER582" t="s">
        <v>207</v>
      </c>
      <c r="ES582" t="s">
        <v>6641</v>
      </c>
      <c r="ET582" t="s">
        <v>992</v>
      </c>
      <c r="EU582" t="s">
        <v>945</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2219</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6735</v>
      </c>
      <c r="DD583" t="s">
        <v>174</v>
      </c>
      <c r="DE583" t="s">
        <v>12936</v>
      </c>
      <c r="DF583" t="s">
        <v>174</v>
      </c>
      <c r="DG583" t="s">
        <v>12937</v>
      </c>
      <c r="DH583" t="s">
        <v>3130</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1804</v>
      </c>
      <c r="DT583" t="s">
        <v>12941</v>
      </c>
      <c r="DU583" t="s">
        <v>507</v>
      </c>
      <c r="DV583" t="s">
        <v>12942</v>
      </c>
      <c r="DW583" t="s">
        <v>246</v>
      </c>
      <c r="DX583" t="s">
        <v>1808</v>
      </c>
      <c r="DY583" t="s">
        <v>209</v>
      </c>
      <c r="DZ583" t="s">
        <v>1804</v>
      </c>
    </row>
    <row r="584" spans="1:158">
      <c r="A584" t="s">
        <v>539</v>
      </c>
      <c r="B584" t="s">
        <v>159</v>
      </c>
      <c r="C584" t="s">
        <v>471</v>
      </c>
      <c r="D584" t="s">
        <v>540</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8348</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2036</v>
      </c>
      <c r="DW584" t="s">
        <v>246</v>
      </c>
      <c r="DX584" t="s">
        <v>1024</v>
      </c>
      <c r="DY584" t="s">
        <v>941</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8348</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2036</v>
      </c>
      <c r="DW585" t="s">
        <v>246</v>
      </c>
      <c r="DX585" t="s">
        <v>1024</v>
      </c>
      <c r="DY585" t="s">
        <v>941</v>
      </c>
      <c r="DZ585" t="s">
        <v>12969</v>
      </c>
    </row>
    <row r="586" spans="1:158">
      <c r="A586" t="s">
        <v>3203</v>
      </c>
      <c r="B586" t="s">
        <v>211</v>
      </c>
      <c r="C586" t="s">
        <v>160</v>
      </c>
      <c r="D586" t="s">
        <v>3204</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8348</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2036</v>
      </c>
      <c r="DW586" t="s">
        <v>246</v>
      </c>
      <c r="DX586" t="s">
        <v>1024</v>
      </c>
      <c r="DY586" t="s">
        <v>941</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471</v>
      </c>
      <c r="AI587" t="s">
        <v>12980</v>
      </c>
      <c r="AJ587" t="s">
        <v>6814</v>
      </c>
      <c r="AK587" t="s">
        <v>12981</v>
      </c>
      <c r="AL587">
        <v>83.3</v>
      </c>
      <c r="AN587">
        <v>2006</v>
      </c>
      <c r="AO587" t="s">
        <v>174</v>
      </c>
      <c r="AP587" t="s">
        <v>12982</v>
      </c>
      <c r="AQ587" t="s">
        <v>6817</v>
      </c>
      <c r="AR587" t="s">
        <v>9765</v>
      </c>
      <c r="AS587">
        <v>84.9</v>
      </c>
      <c r="AU587">
        <v>2008</v>
      </c>
      <c r="AV587" t="s">
        <v>170</v>
      </c>
      <c r="BC587" t="s">
        <v>174</v>
      </c>
      <c r="BD587" t="s">
        <v>8560</v>
      </c>
      <c r="BE587" t="s">
        <v>2130</v>
      </c>
      <c r="BF587" t="s">
        <v>12983</v>
      </c>
      <c r="BG587">
        <v>67.2</v>
      </c>
      <c r="BH587">
        <v>6.72</v>
      </c>
      <c r="BI587">
        <v>2013</v>
      </c>
      <c r="BJ587">
        <v>19</v>
      </c>
      <c r="BK587" t="s">
        <v>12984</v>
      </c>
      <c r="BL587">
        <v>7</v>
      </c>
      <c r="BN587" t="s">
        <v>170</v>
      </c>
      <c r="BY587" t="s">
        <v>170</v>
      </c>
      <c r="CF587" t="s">
        <v>174</v>
      </c>
      <c r="CG587" t="s">
        <v>213</v>
      </c>
      <c r="CH587" t="s">
        <v>8696</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942</v>
      </c>
      <c r="DT587" t="s">
        <v>12990</v>
      </c>
      <c r="DU587" t="s">
        <v>12991</v>
      </c>
      <c r="DV587" t="s">
        <v>2130</v>
      </c>
      <c r="DW587" t="s">
        <v>246</v>
      </c>
      <c r="DX587" t="s">
        <v>2757</v>
      </c>
      <c r="DY587" t="s">
        <v>209</v>
      </c>
      <c r="DZ587" t="s">
        <v>942</v>
      </c>
    </row>
    <row r="588" spans="1:158">
      <c r="A588" t="s">
        <v>356</v>
      </c>
      <c r="B588" t="s">
        <v>211</v>
      </c>
      <c r="C588" t="s">
        <v>267</v>
      </c>
      <c r="D588" t="s">
        <v>357</v>
      </c>
      <c r="E588" t="s">
        <v>12992</v>
      </c>
      <c r="F588" t="s">
        <v>12993</v>
      </c>
      <c r="G588">
        <v>8219051299</v>
      </c>
      <c r="H588" t="s">
        <v>271</v>
      </c>
      <c r="I588" t="s">
        <v>12994</v>
      </c>
      <c r="J588" t="s">
        <v>166</v>
      </c>
      <c r="K588" t="s">
        <v>762</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7031</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2570</v>
      </c>
      <c r="CH588" t="s">
        <v>9961</v>
      </c>
      <c r="CI588" t="s">
        <v>193</v>
      </c>
      <c r="CJ588">
        <v>2019</v>
      </c>
      <c r="CL588" t="s">
        <v>170</v>
      </c>
      <c r="CN588" t="s">
        <v>170</v>
      </c>
      <c r="CP588" t="s">
        <v>721</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2688</v>
      </c>
      <c r="DT588" t="s">
        <v>13011</v>
      </c>
      <c r="DU588" t="s">
        <v>211</v>
      </c>
      <c r="DV588" t="s">
        <v>683</v>
      </c>
      <c r="DW588" t="s">
        <v>246</v>
      </c>
      <c r="DX588" t="s">
        <v>4831</v>
      </c>
      <c r="DY588" t="s">
        <v>1386</v>
      </c>
      <c r="DZ588" t="s">
        <v>870</v>
      </c>
      <c r="EA588" t="s">
        <v>13012</v>
      </c>
      <c r="EB588" t="s">
        <v>211</v>
      </c>
      <c r="EC588" t="s">
        <v>818</v>
      </c>
      <c r="ED588" t="s">
        <v>246</v>
      </c>
      <c r="EE588" t="s">
        <v>2318</v>
      </c>
      <c r="EF588" t="s">
        <v>1395</v>
      </c>
      <c r="EG588" t="s">
        <v>945</v>
      </c>
      <c r="EH588" t="s">
        <v>13013</v>
      </c>
      <c r="EI588" t="s">
        <v>211</v>
      </c>
      <c r="EJ588" t="s">
        <v>13014</v>
      </c>
      <c r="EK588" t="s">
        <v>246</v>
      </c>
      <c r="EL588" t="s">
        <v>2021</v>
      </c>
      <c r="EM588" t="s">
        <v>1345</v>
      </c>
      <c r="EN588" t="s">
        <v>429</v>
      </c>
      <c r="EO588" t="s">
        <v>13015</v>
      </c>
      <c r="EP588" t="s">
        <v>351</v>
      </c>
      <c r="EQ588" t="s">
        <v>13016</v>
      </c>
      <c r="ER588" t="s">
        <v>246</v>
      </c>
      <c r="ES588" t="s">
        <v>792</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831</v>
      </c>
      <c r="L589" t="s">
        <v>13020</v>
      </c>
      <c r="M589" t="s">
        <v>13021</v>
      </c>
      <c r="N589" t="s">
        <v>170</v>
      </c>
      <c r="AI589" t="s">
        <v>13022</v>
      </c>
      <c r="AJ589" t="s">
        <v>13023</v>
      </c>
      <c r="AK589" t="s">
        <v>378</v>
      </c>
      <c r="AL589">
        <v>67.37</v>
      </c>
      <c r="AN589">
        <v>2009</v>
      </c>
      <c r="AO589" t="s">
        <v>174</v>
      </c>
      <c r="AP589" t="s">
        <v>13024</v>
      </c>
      <c r="AQ589" t="s">
        <v>818</v>
      </c>
      <c r="AR589" t="s">
        <v>9049</v>
      </c>
      <c r="AS589">
        <v>79.67</v>
      </c>
      <c r="AU589">
        <v>2013</v>
      </c>
      <c r="AV589" t="s">
        <v>170</v>
      </c>
      <c r="BC589" t="s">
        <v>174</v>
      </c>
      <c r="BD589" t="s">
        <v>13025</v>
      </c>
      <c r="BE589" t="s">
        <v>13026</v>
      </c>
      <c r="BF589" t="s">
        <v>3020</v>
      </c>
      <c r="BG589">
        <v>75.25</v>
      </c>
      <c r="BI589">
        <v>2016</v>
      </c>
      <c r="BJ589">
        <v>19</v>
      </c>
      <c r="BK589" t="s">
        <v>13027</v>
      </c>
      <c r="BL589">
        <v>53</v>
      </c>
      <c r="BM589" t="s">
        <v>3020</v>
      </c>
      <c r="BN589" t="s">
        <v>174</v>
      </c>
      <c r="BO589" t="s">
        <v>13025</v>
      </c>
      <c r="BP589" t="s">
        <v>13028</v>
      </c>
      <c r="BQ589" t="s">
        <v>296</v>
      </c>
      <c r="BR589">
        <v>69.77</v>
      </c>
      <c r="BT589">
        <v>2018</v>
      </c>
      <c r="BU589">
        <v>31</v>
      </c>
      <c r="BV589" t="s">
        <v>3676</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570</v>
      </c>
      <c r="DT589" t="s">
        <v>13040</v>
      </c>
      <c r="DU589" t="s">
        <v>211</v>
      </c>
      <c r="DV589" t="s">
        <v>13041</v>
      </c>
      <c r="DW589" t="s">
        <v>246</v>
      </c>
      <c r="DX589" t="s">
        <v>4270</v>
      </c>
      <c r="DY589" t="s">
        <v>209</v>
      </c>
      <c r="DZ589" t="s">
        <v>945</v>
      </c>
      <c r="EA589" t="s">
        <v>13042</v>
      </c>
      <c r="EB589" t="s">
        <v>211</v>
      </c>
      <c r="EC589" t="s">
        <v>818</v>
      </c>
      <c r="ED589" t="s">
        <v>246</v>
      </c>
      <c r="EE589" t="s">
        <v>757</v>
      </c>
      <c r="EF589" t="s">
        <v>418</v>
      </c>
      <c r="EG589" t="s">
        <v>821</v>
      </c>
      <c r="EH589" t="s">
        <v>13043</v>
      </c>
      <c r="EI589" t="s">
        <v>211</v>
      </c>
      <c r="EJ589" t="s">
        <v>818</v>
      </c>
      <c r="EK589" t="s">
        <v>246</v>
      </c>
      <c r="EL589" t="s">
        <v>384</v>
      </c>
      <c r="EM589" t="s">
        <v>2857</v>
      </c>
      <c r="EN589" t="s">
        <v>2926</v>
      </c>
    </row>
    <row r="590" spans="1:158">
      <c r="A590" t="s">
        <v>293</v>
      </c>
      <c r="B590" t="s">
        <v>211</v>
      </c>
      <c r="C590" t="s">
        <v>212</v>
      </c>
      <c r="D590" t="s">
        <v>294</v>
      </c>
      <c r="E590" t="s">
        <v>13044</v>
      </c>
      <c r="F590" t="s">
        <v>13045</v>
      </c>
      <c r="G590">
        <v>8527437682</v>
      </c>
      <c r="H590" t="s">
        <v>164</v>
      </c>
      <c r="I590" t="s">
        <v>13046</v>
      </c>
      <c r="J590" t="s">
        <v>217</v>
      </c>
      <c r="K590" t="s">
        <v>797</v>
      </c>
      <c r="L590" t="s">
        <v>13047</v>
      </c>
      <c r="M590" t="s">
        <v>13048</v>
      </c>
      <c r="N590" t="s">
        <v>170</v>
      </c>
      <c r="AI590" t="s">
        <v>6483</v>
      </c>
      <c r="AJ590" t="s">
        <v>13049</v>
      </c>
      <c r="AK590" t="s">
        <v>3397</v>
      </c>
      <c r="AL590">
        <v>62.5</v>
      </c>
      <c r="AN590">
        <v>2002</v>
      </c>
      <c r="AO590" t="s">
        <v>174</v>
      </c>
      <c r="AP590" t="s">
        <v>6485</v>
      </c>
      <c r="AQ590" t="s">
        <v>13049</v>
      </c>
      <c r="AR590" t="s">
        <v>657</v>
      </c>
      <c r="AS590">
        <v>52.8</v>
      </c>
      <c r="AU590">
        <v>2004</v>
      </c>
      <c r="AV590" t="s">
        <v>170</v>
      </c>
      <c r="BC590" t="s">
        <v>174</v>
      </c>
      <c r="BD590" t="s">
        <v>6838</v>
      </c>
      <c r="BE590" t="s">
        <v>13050</v>
      </c>
      <c r="BF590" t="s">
        <v>1074</v>
      </c>
      <c r="BG590">
        <v>69.27</v>
      </c>
      <c r="BI590">
        <v>2007</v>
      </c>
      <c r="BJ590">
        <v>19</v>
      </c>
      <c r="BK590" t="s">
        <v>443</v>
      </c>
      <c r="BL590">
        <v>53</v>
      </c>
      <c r="BM590" t="s">
        <v>1074</v>
      </c>
      <c r="BN590" t="s">
        <v>174</v>
      </c>
      <c r="BO590" t="s">
        <v>6838</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5429</v>
      </c>
      <c r="B591" t="s">
        <v>5430</v>
      </c>
      <c r="C591" t="s">
        <v>471</v>
      </c>
      <c r="D591" t="s">
        <v>472</v>
      </c>
      <c r="E591" t="s">
        <v>13061</v>
      </c>
      <c r="F591" t="s">
        <v>13062</v>
      </c>
      <c r="G591">
        <v>9676415511</v>
      </c>
      <c r="H591" t="s">
        <v>164</v>
      </c>
      <c r="I591" t="s">
        <v>13063</v>
      </c>
      <c r="J591" t="s">
        <v>166</v>
      </c>
      <c r="K591" t="s">
        <v>3920</v>
      </c>
      <c r="L591" t="s">
        <v>13064</v>
      </c>
      <c r="M591" t="s">
        <v>13065</v>
      </c>
      <c r="N591" t="s">
        <v>170</v>
      </c>
      <c r="AI591" t="s">
        <v>13066</v>
      </c>
      <c r="AJ591" t="s">
        <v>13067</v>
      </c>
      <c r="AK591" t="s">
        <v>438</v>
      </c>
      <c r="AL591">
        <v>58</v>
      </c>
      <c r="AN591">
        <v>2008</v>
      </c>
      <c r="AO591" t="s">
        <v>174</v>
      </c>
      <c r="AP591" t="s">
        <v>13068</v>
      </c>
      <c r="AQ591" t="s">
        <v>5260</v>
      </c>
      <c r="AR591" t="s">
        <v>919</v>
      </c>
      <c r="AS591">
        <v>72</v>
      </c>
      <c r="AU591">
        <v>2010</v>
      </c>
      <c r="AV591" t="s">
        <v>170</v>
      </c>
      <c r="BC591" t="s">
        <v>174</v>
      </c>
      <c r="BD591" t="s">
        <v>13069</v>
      </c>
      <c r="BE591" t="s">
        <v>13070</v>
      </c>
      <c r="BF591" t="s">
        <v>485</v>
      </c>
      <c r="BG591">
        <v>80</v>
      </c>
      <c r="BH591">
        <v>8.41</v>
      </c>
      <c r="BI591">
        <v>2014</v>
      </c>
      <c r="BJ591">
        <v>1</v>
      </c>
      <c r="BL591">
        <v>9</v>
      </c>
      <c r="BN591" t="s">
        <v>174</v>
      </c>
      <c r="BO591" t="s">
        <v>2120</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2976</v>
      </c>
      <c r="DD591" t="s">
        <v>170</v>
      </c>
      <c r="DF591" t="s">
        <v>170</v>
      </c>
      <c r="DL591" t="s">
        <v>170</v>
      </c>
      <c r="DN591" t="s">
        <v>170</v>
      </c>
      <c r="DP591" t="s">
        <v>13077</v>
      </c>
      <c r="DQ591" t="s">
        <v>202</v>
      </c>
      <c r="DR591" t="str">
        <f>HYPERLINK("https://nconnect.nicmar.ac.in/pdf/757_resume_1772202049.pdf/Y2FyZWVy","View Resume")</f>
        <v>0</v>
      </c>
      <c r="DS591" t="s">
        <v>2926</v>
      </c>
      <c r="DT591" t="s">
        <v>13078</v>
      </c>
      <c r="DU591" t="s">
        <v>211</v>
      </c>
      <c r="DV591" t="s">
        <v>13079</v>
      </c>
      <c r="DW591" t="s">
        <v>246</v>
      </c>
      <c r="DX591" t="s">
        <v>953</v>
      </c>
      <c r="DY591" t="s">
        <v>2980</v>
      </c>
      <c r="DZ591" t="s">
        <v>2926</v>
      </c>
    </row>
    <row r="592" spans="1:158">
      <c r="A592" t="s">
        <v>1470</v>
      </c>
      <c r="B592" t="s">
        <v>507</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476</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3130</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8409</v>
      </c>
      <c r="DT592" t="s">
        <v>13107</v>
      </c>
      <c r="DU592" t="s">
        <v>13108</v>
      </c>
      <c r="DV592" t="s">
        <v>13109</v>
      </c>
      <c r="DW592" t="s">
        <v>246</v>
      </c>
      <c r="DX592" t="s">
        <v>1098</v>
      </c>
      <c r="DY592" t="s">
        <v>209</v>
      </c>
      <c r="DZ592" t="s">
        <v>8409</v>
      </c>
    </row>
    <row r="593" spans="1:158">
      <c r="A593" t="s">
        <v>1347</v>
      </c>
      <c r="B593" t="s">
        <v>211</v>
      </c>
      <c r="C593" t="s">
        <v>267</v>
      </c>
      <c r="D593" t="s">
        <v>1348</v>
      </c>
      <c r="E593" t="s">
        <v>13110</v>
      </c>
      <c r="F593" t="s">
        <v>13111</v>
      </c>
      <c r="G593">
        <v>6202368583</v>
      </c>
      <c r="H593" t="s">
        <v>271</v>
      </c>
      <c r="I593" t="s">
        <v>13112</v>
      </c>
      <c r="J593" t="s">
        <v>217</v>
      </c>
      <c r="K593" t="s">
        <v>831</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611</v>
      </c>
      <c r="DP593" t="s">
        <v>13130</v>
      </c>
      <c r="DQ593" t="str">
        <f>HYPERLINK("https://nconnect.nicmar.ac.in/storage/profile/699d3e5cb2c76.png","Download")</f>
        <v>0</v>
      </c>
      <c r="DR593" t="str">
        <f>HYPERLINK("https://nconnect.nicmar.ac.in/pdf/604_resume_1772205387.pdf/Y2FyZWVy","View Resume")</f>
        <v>0</v>
      </c>
      <c r="DS593" t="s">
        <v>4014</v>
      </c>
      <c r="DT593" t="s">
        <v>13131</v>
      </c>
      <c r="DU593" t="s">
        <v>13132</v>
      </c>
      <c r="DV593" t="s">
        <v>537</v>
      </c>
      <c r="DW593" t="s">
        <v>207</v>
      </c>
      <c r="DX593" t="s">
        <v>1982</v>
      </c>
      <c r="DY593" t="s">
        <v>951</v>
      </c>
      <c r="DZ593" t="s">
        <v>1688</v>
      </c>
      <c r="EA593" t="s">
        <v>13133</v>
      </c>
      <c r="EB593" t="s">
        <v>13134</v>
      </c>
      <c r="EC593" t="s">
        <v>13135</v>
      </c>
      <c r="ED593" t="s">
        <v>246</v>
      </c>
      <c r="EE593" t="s">
        <v>995</v>
      </c>
      <c r="EF593" t="s">
        <v>209</v>
      </c>
      <c r="EG593" t="s">
        <v>2053</v>
      </c>
    </row>
    <row r="594" spans="1:158">
      <c r="A594" t="s">
        <v>5429</v>
      </c>
      <c r="B594" t="s">
        <v>5430</v>
      </c>
      <c r="C594" t="s">
        <v>471</v>
      </c>
      <c r="D594" t="s">
        <v>472</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3371</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574</v>
      </c>
      <c r="DT594" t="s">
        <v>13170</v>
      </c>
      <c r="DU594" t="s">
        <v>13171</v>
      </c>
      <c r="DV594" t="s">
        <v>13172</v>
      </c>
      <c r="DW594" t="s">
        <v>246</v>
      </c>
      <c r="DX594" t="s">
        <v>825</v>
      </c>
      <c r="DY594" t="s">
        <v>3389</v>
      </c>
      <c r="DZ594" t="s">
        <v>574</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5479</v>
      </c>
      <c r="AK595" t="s">
        <v>11447</v>
      </c>
      <c r="AL595">
        <v>60.6</v>
      </c>
      <c r="AN595">
        <v>1979</v>
      </c>
      <c r="AO595" t="s">
        <v>174</v>
      </c>
      <c r="AP595" t="s">
        <v>11448</v>
      </c>
      <c r="AQ595" t="s">
        <v>5479</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712</v>
      </c>
      <c r="CH595" t="s">
        <v>11464</v>
      </c>
      <c r="CI595" t="s">
        <v>193</v>
      </c>
      <c r="CJ595">
        <v>2019</v>
      </c>
      <c r="CL595" t="s">
        <v>174</v>
      </c>
      <c r="CM595" t="s">
        <v>11465</v>
      </c>
      <c r="CN595" t="s">
        <v>174</v>
      </c>
      <c r="CO595" t="s">
        <v>11466</v>
      </c>
      <c r="CP595" t="s">
        <v>11467</v>
      </c>
      <c r="CQ595" t="s">
        <v>174</v>
      </c>
      <c r="CR595" t="s">
        <v>3130</v>
      </c>
      <c r="CS595" t="s">
        <v>3130</v>
      </c>
      <c r="CT595">
        <v>5</v>
      </c>
      <c r="CU595" t="s">
        <v>11468</v>
      </c>
      <c r="CV595" t="s">
        <v>170</v>
      </c>
      <c r="CZ595" t="s">
        <v>170</v>
      </c>
      <c r="DB595" t="s">
        <v>11469</v>
      </c>
      <c r="DC595" t="s">
        <v>11470</v>
      </c>
      <c r="DD595" t="s">
        <v>174</v>
      </c>
      <c r="DE595" t="s">
        <v>11471</v>
      </c>
      <c r="DF595" t="s">
        <v>174</v>
      </c>
      <c r="DG595" t="s">
        <v>11472</v>
      </c>
      <c r="DH595" t="s">
        <v>3130</v>
      </c>
      <c r="DI595" t="s">
        <v>3130</v>
      </c>
      <c r="DJ595" t="s">
        <v>3130</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949</v>
      </c>
      <c r="EA595" t="s">
        <v>11479</v>
      </c>
      <c r="EB595" t="s">
        <v>11480</v>
      </c>
      <c r="EC595" t="s">
        <v>1213</v>
      </c>
      <c r="ED595" t="s">
        <v>207</v>
      </c>
      <c r="EE595" t="s">
        <v>757</v>
      </c>
      <c r="EF595" t="s">
        <v>1198</v>
      </c>
      <c r="EG595" t="s">
        <v>355</v>
      </c>
      <c r="EH595" t="s">
        <v>11481</v>
      </c>
      <c r="EI595" t="s">
        <v>11471</v>
      </c>
      <c r="EJ595" t="s">
        <v>1213</v>
      </c>
      <c r="EK595" t="s">
        <v>246</v>
      </c>
      <c r="EL595" t="s">
        <v>2853</v>
      </c>
      <c r="EM595" t="s">
        <v>983</v>
      </c>
      <c r="EN595" t="s">
        <v>821</v>
      </c>
      <c r="EO595" t="s">
        <v>9334</v>
      </c>
      <c r="EP595" t="s">
        <v>11482</v>
      </c>
      <c r="EQ595" t="s">
        <v>1213</v>
      </c>
      <c r="ER595" t="s">
        <v>246</v>
      </c>
      <c r="ES595" t="s">
        <v>644</v>
      </c>
      <c r="ET595" t="s">
        <v>907</v>
      </c>
      <c r="EU595" t="s">
        <v>460</v>
      </c>
      <c r="EV595" t="s">
        <v>11483</v>
      </c>
      <c r="EW595" t="s">
        <v>11484</v>
      </c>
      <c r="EX595" t="s">
        <v>1213</v>
      </c>
      <c r="EY595" t="s">
        <v>207</v>
      </c>
      <c r="EZ595" t="s">
        <v>1986</v>
      </c>
      <c r="FA595" t="s">
        <v>1718</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5479</v>
      </c>
      <c r="AK596" t="s">
        <v>11447</v>
      </c>
      <c r="AL596">
        <v>60.6</v>
      </c>
      <c r="AN596">
        <v>1979</v>
      </c>
      <c r="AO596" t="s">
        <v>174</v>
      </c>
      <c r="AP596" t="s">
        <v>11448</v>
      </c>
      <c r="AQ596" t="s">
        <v>5479</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712</v>
      </c>
      <c r="CH596" t="s">
        <v>11464</v>
      </c>
      <c r="CI596" t="s">
        <v>193</v>
      </c>
      <c r="CJ596">
        <v>2019</v>
      </c>
      <c r="CL596" t="s">
        <v>174</v>
      </c>
      <c r="CM596" t="s">
        <v>11465</v>
      </c>
      <c r="CN596" t="s">
        <v>174</v>
      </c>
      <c r="CO596" t="s">
        <v>11466</v>
      </c>
      <c r="CP596" t="s">
        <v>11467</v>
      </c>
      <c r="CQ596" t="s">
        <v>174</v>
      </c>
      <c r="CR596" t="s">
        <v>3130</v>
      </c>
      <c r="CS596" t="s">
        <v>3130</v>
      </c>
      <c r="CT596">
        <v>5</v>
      </c>
      <c r="CU596" t="s">
        <v>11468</v>
      </c>
      <c r="CV596" t="s">
        <v>170</v>
      </c>
      <c r="CZ596" t="s">
        <v>170</v>
      </c>
      <c r="DB596" t="s">
        <v>11469</v>
      </c>
      <c r="DC596" t="s">
        <v>11470</v>
      </c>
      <c r="DD596" t="s">
        <v>174</v>
      </c>
      <c r="DE596" t="s">
        <v>11471</v>
      </c>
      <c r="DF596" t="s">
        <v>174</v>
      </c>
      <c r="DG596" t="s">
        <v>11472</v>
      </c>
      <c r="DH596" t="s">
        <v>3130</v>
      </c>
      <c r="DI596" t="s">
        <v>3130</v>
      </c>
      <c r="DJ596" t="s">
        <v>3130</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949</v>
      </c>
      <c r="EA596" t="s">
        <v>11479</v>
      </c>
      <c r="EB596" t="s">
        <v>11480</v>
      </c>
      <c r="EC596" t="s">
        <v>1213</v>
      </c>
      <c r="ED596" t="s">
        <v>207</v>
      </c>
      <c r="EE596" t="s">
        <v>757</v>
      </c>
      <c r="EF596" t="s">
        <v>1198</v>
      </c>
      <c r="EG596" t="s">
        <v>355</v>
      </c>
      <c r="EH596" t="s">
        <v>11481</v>
      </c>
      <c r="EI596" t="s">
        <v>11471</v>
      </c>
      <c r="EJ596" t="s">
        <v>1213</v>
      </c>
      <c r="EK596" t="s">
        <v>246</v>
      </c>
      <c r="EL596" t="s">
        <v>2853</v>
      </c>
      <c r="EM596" t="s">
        <v>983</v>
      </c>
      <c r="EN596" t="s">
        <v>821</v>
      </c>
      <c r="EO596" t="s">
        <v>9334</v>
      </c>
      <c r="EP596" t="s">
        <v>11482</v>
      </c>
      <c r="EQ596" t="s">
        <v>1213</v>
      </c>
      <c r="ER596" t="s">
        <v>246</v>
      </c>
      <c r="ES596" t="s">
        <v>644</v>
      </c>
      <c r="ET596" t="s">
        <v>907</v>
      </c>
      <c r="EU596" t="s">
        <v>460</v>
      </c>
      <c r="EV596" t="s">
        <v>11483</v>
      </c>
      <c r="EW596" t="s">
        <v>11484</v>
      </c>
      <c r="EX596" t="s">
        <v>1213</v>
      </c>
      <c r="EY596" t="s">
        <v>207</v>
      </c>
      <c r="EZ596" t="s">
        <v>1986</v>
      </c>
      <c r="FA596" t="s">
        <v>1718</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5479</v>
      </c>
      <c r="AK597" t="s">
        <v>11447</v>
      </c>
      <c r="AL597">
        <v>60.6</v>
      </c>
      <c r="AN597">
        <v>1979</v>
      </c>
      <c r="AO597" t="s">
        <v>174</v>
      </c>
      <c r="AP597" t="s">
        <v>11448</v>
      </c>
      <c r="AQ597" t="s">
        <v>5479</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712</v>
      </c>
      <c r="CH597" t="s">
        <v>11464</v>
      </c>
      <c r="CI597" t="s">
        <v>193</v>
      </c>
      <c r="CJ597">
        <v>2019</v>
      </c>
      <c r="CL597" t="s">
        <v>174</v>
      </c>
      <c r="CM597" t="s">
        <v>11465</v>
      </c>
      <c r="CN597" t="s">
        <v>174</v>
      </c>
      <c r="CO597" t="s">
        <v>11466</v>
      </c>
      <c r="CP597" t="s">
        <v>11467</v>
      </c>
      <c r="CQ597" t="s">
        <v>174</v>
      </c>
      <c r="CR597" t="s">
        <v>3130</v>
      </c>
      <c r="CS597" t="s">
        <v>3130</v>
      </c>
      <c r="CT597">
        <v>5</v>
      </c>
      <c r="CU597" t="s">
        <v>11468</v>
      </c>
      <c r="CV597" t="s">
        <v>170</v>
      </c>
      <c r="CZ597" t="s">
        <v>170</v>
      </c>
      <c r="DB597" t="s">
        <v>11469</v>
      </c>
      <c r="DC597" t="s">
        <v>11470</v>
      </c>
      <c r="DD597" t="s">
        <v>174</v>
      </c>
      <c r="DE597" t="s">
        <v>11471</v>
      </c>
      <c r="DF597" t="s">
        <v>174</v>
      </c>
      <c r="DG597" t="s">
        <v>11472</v>
      </c>
      <c r="DH597" t="s">
        <v>3130</v>
      </c>
      <c r="DI597" t="s">
        <v>3130</v>
      </c>
      <c r="DJ597" t="s">
        <v>3130</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949</v>
      </c>
      <c r="EA597" t="s">
        <v>11479</v>
      </c>
      <c r="EB597" t="s">
        <v>11480</v>
      </c>
      <c r="EC597" t="s">
        <v>1213</v>
      </c>
      <c r="ED597" t="s">
        <v>207</v>
      </c>
      <c r="EE597" t="s">
        <v>757</v>
      </c>
      <c r="EF597" t="s">
        <v>1198</v>
      </c>
      <c r="EG597" t="s">
        <v>355</v>
      </c>
      <c r="EH597" t="s">
        <v>11481</v>
      </c>
      <c r="EI597" t="s">
        <v>11471</v>
      </c>
      <c r="EJ597" t="s">
        <v>1213</v>
      </c>
      <c r="EK597" t="s">
        <v>246</v>
      </c>
      <c r="EL597" t="s">
        <v>2853</v>
      </c>
      <c r="EM597" t="s">
        <v>983</v>
      </c>
      <c r="EN597" t="s">
        <v>821</v>
      </c>
      <c r="EO597" t="s">
        <v>9334</v>
      </c>
      <c r="EP597" t="s">
        <v>11482</v>
      </c>
      <c r="EQ597" t="s">
        <v>1213</v>
      </c>
      <c r="ER597" t="s">
        <v>246</v>
      </c>
      <c r="ES597" t="s">
        <v>644</v>
      </c>
      <c r="ET597" t="s">
        <v>907</v>
      </c>
      <c r="EU597" t="s">
        <v>460</v>
      </c>
      <c r="EV597" t="s">
        <v>11483</v>
      </c>
      <c r="EW597" t="s">
        <v>11484</v>
      </c>
      <c r="EX597" t="s">
        <v>1213</v>
      </c>
      <c r="EY597" t="s">
        <v>207</v>
      </c>
      <c r="EZ597" t="s">
        <v>1986</v>
      </c>
      <c r="FA597" t="s">
        <v>1718</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1929</v>
      </c>
      <c r="AK598" t="s">
        <v>13182</v>
      </c>
      <c r="AL598">
        <v>80</v>
      </c>
      <c r="AM598">
        <v>8.2</v>
      </c>
      <c r="AN598">
        <v>2015</v>
      </c>
      <c r="AO598" t="s">
        <v>174</v>
      </c>
      <c r="AP598" t="s">
        <v>13183</v>
      </c>
      <c r="AQ598" t="s">
        <v>1929</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1940</v>
      </c>
      <c r="BY598" t="s">
        <v>170</v>
      </c>
      <c r="CF598" t="s">
        <v>170</v>
      </c>
      <c r="CL598" t="s">
        <v>170</v>
      </c>
      <c r="CN598" t="s">
        <v>170</v>
      </c>
      <c r="CP598" t="s">
        <v>13192</v>
      </c>
      <c r="CQ598" t="s">
        <v>170</v>
      </c>
      <c r="CU598" t="s">
        <v>2364</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945</v>
      </c>
      <c r="DT598" t="s">
        <v>4410</v>
      </c>
      <c r="DU598" t="s">
        <v>13196</v>
      </c>
      <c r="DV598" t="s">
        <v>13197</v>
      </c>
      <c r="DW598" t="s">
        <v>207</v>
      </c>
      <c r="DX598" t="s">
        <v>904</v>
      </c>
      <c r="DY598" t="s">
        <v>2373</v>
      </c>
      <c r="DZ598" t="s">
        <v>945</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1929</v>
      </c>
      <c r="AK599" t="s">
        <v>13182</v>
      </c>
      <c r="AL599">
        <v>80</v>
      </c>
      <c r="AM599">
        <v>8.2</v>
      </c>
      <c r="AN599">
        <v>2015</v>
      </c>
      <c r="AO599" t="s">
        <v>174</v>
      </c>
      <c r="AP599" t="s">
        <v>13183</v>
      </c>
      <c r="AQ599" t="s">
        <v>1929</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1940</v>
      </c>
      <c r="BY599" t="s">
        <v>170</v>
      </c>
      <c r="CF599" t="s">
        <v>170</v>
      </c>
      <c r="CL599" t="s">
        <v>170</v>
      </c>
      <c r="CN599" t="s">
        <v>170</v>
      </c>
      <c r="CP599" t="s">
        <v>13192</v>
      </c>
      <c r="CQ599" t="s">
        <v>170</v>
      </c>
      <c r="CU599" t="s">
        <v>2364</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945</v>
      </c>
      <c r="DT599" t="s">
        <v>4410</v>
      </c>
      <c r="DU599" t="s">
        <v>13196</v>
      </c>
      <c r="DV599" t="s">
        <v>13197</v>
      </c>
      <c r="DW599" t="s">
        <v>207</v>
      </c>
      <c r="DX599" t="s">
        <v>904</v>
      </c>
      <c r="DY599" t="s">
        <v>2373</v>
      </c>
      <c r="DZ599" t="s">
        <v>945</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2872</v>
      </c>
      <c r="BQ600" t="s">
        <v>13212</v>
      </c>
      <c r="BR600">
        <v>75.3</v>
      </c>
      <c r="BS600">
        <v>8.03</v>
      </c>
      <c r="BT600">
        <v>2026</v>
      </c>
      <c r="BU600">
        <v>31</v>
      </c>
      <c r="BV600" t="s">
        <v>13213</v>
      </c>
      <c r="BW600">
        <v>53</v>
      </c>
      <c r="BX600" t="s">
        <v>13212</v>
      </c>
      <c r="BY600" t="s">
        <v>170</v>
      </c>
      <c r="CF600" t="s">
        <v>170</v>
      </c>
      <c r="CL600" t="s">
        <v>170</v>
      </c>
      <c r="CN600" t="s">
        <v>170</v>
      </c>
      <c r="CP600" t="s">
        <v>2077</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2105</v>
      </c>
      <c r="DU600" t="s">
        <v>2105</v>
      </c>
      <c r="DV600" t="s">
        <v>2105</v>
      </c>
      <c r="DW600" t="s">
        <v>246</v>
      </c>
      <c r="DX600" t="s">
        <v>3625</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1514</v>
      </c>
      <c r="AL601">
        <v>96.4</v>
      </c>
      <c r="AN601">
        <v>2006</v>
      </c>
      <c r="AO601" t="s">
        <v>174</v>
      </c>
      <c r="AP601" t="s">
        <v>13223</v>
      </c>
      <c r="AQ601" t="s">
        <v>13224</v>
      </c>
      <c r="AR601" t="s">
        <v>1558</v>
      </c>
      <c r="AS601">
        <v>94.8</v>
      </c>
      <c r="AU601">
        <v>2008</v>
      </c>
      <c r="AV601" t="s">
        <v>170</v>
      </c>
      <c r="BC601" t="s">
        <v>174</v>
      </c>
      <c r="BD601" t="s">
        <v>5675</v>
      </c>
      <c r="BE601" t="s">
        <v>13225</v>
      </c>
      <c r="BF601" t="s">
        <v>485</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6537</v>
      </c>
      <c r="DC601" t="s">
        <v>13233</v>
      </c>
      <c r="DD601" t="s">
        <v>174</v>
      </c>
      <c r="DE601" t="s">
        <v>13234</v>
      </c>
      <c r="DF601" t="s">
        <v>170</v>
      </c>
      <c r="DG601" t="s">
        <v>13235</v>
      </c>
      <c r="DH601" t="s">
        <v>6537</v>
      </c>
      <c r="DI601" t="s">
        <v>6537</v>
      </c>
      <c r="DJ601" t="s">
        <v>6537</v>
      </c>
      <c r="DL601" t="s">
        <v>174</v>
      </c>
      <c r="DM601" t="s">
        <v>13230</v>
      </c>
      <c r="DN601" t="s">
        <v>170</v>
      </c>
      <c r="DP601" t="s">
        <v>13236</v>
      </c>
      <c r="DQ601" t="s">
        <v>202</v>
      </c>
      <c r="DR601" t="str">
        <f>HYPERLINK("https://nconnect.nicmar.ac.in/pdf/766_resume_1772253888.pdf/Y2FyZWVy","View Resume")</f>
        <v>0</v>
      </c>
      <c r="DS601" t="s">
        <v>984</v>
      </c>
      <c r="DT601" t="s">
        <v>13237</v>
      </c>
      <c r="DU601" t="s">
        <v>211</v>
      </c>
      <c r="DV601" t="s">
        <v>1811</v>
      </c>
      <c r="DW601" t="s">
        <v>246</v>
      </c>
      <c r="DX601" t="s">
        <v>994</v>
      </c>
      <c r="DY601" t="s">
        <v>209</v>
      </c>
      <c r="DZ601" t="s">
        <v>1026</v>
      </c>
      <c r="EA601" t="s">
        <v>13238</v>
      </c>
      <c r="EB601" t="s">
        <v>13239</v>
      </c>
      <c r="EC601" t="s">
        <v>8569</v>
      </c>
      <c r="ED601" t="s">
        <v>246</v>
      </c>
      <c r="EE601" t="s">
        <v>423</v>
      </c>
      <c r="EF601" t="s">
        <v>994</v>
      </c>
      <c r="EG601" t="s">
        <v>465</v>
      </c>
      <c r="EH601" t="s">
        <v>13240</v>
      </c>
      <c r="EI601" t="s">
        <v>211</v>
      </c>
      <c r="EJ601" t="s">
        <v>6800</v>
      </c>
      <c r="EK601" t="s">
        <v>246</v>
      </c>
      <c r="EL601" t="s">
        <v>8100</v>
      </c>
      <c r="EM601" t="s">
        <v>1721</v>
      </c>
      <c r="EN601" t="s">
        <v>908</v>
      </c>
      <c r="EO601" t="s">
        <v>6799</v>
      </c>
      <c r="EP601" t="s">
        <v>211</v>
      </c>
      <c r="EQ601" t="s">
        <v>6800</v>
      </c>
      <c r="ER601" t="s">
        <v>246</v>
      </c>
      <c r="ES601" t="s">
        <v>2025</v>
      </c>
      <c r="ET601" t="s">
        <v>2021</v>
      </c>
      <c r="EU601" t="s">
        <v>469</v>
      </c>
      <c r="EV601" t="s">
        <v>13241</v>
      </c>
      <c r="EW601" t="s">
        <v>13242</v>
      </c>
      <c r="EX601" t="s">
        <v>1811</v>
      </c>
      <c r="EY601" t="s">
        <v>207</v>
      </c>
      <c r="EZ601" t="s">
        <v>579</v>
      </c>
      <c r="FA601" t="s">
        <v>2522</v>
      </c>
      <c r="FB601" t="s">
        <v>2926</v>
      </c>
    </row>
    <row r="602" spans="1:158">
      <c r="A602" t="s">
        <v>295</v>
      </c>
      <c r="B602" t="s">
        <v>211</v>
      </c>
      <c r="C602" t="s">
        <v>267</v>
      </c>
      <c r="D602" t="s">
        <v>296</v>
      </c>
      <c r="E602" t="s">
        <v>13243</v>
      </c>
      <c r="F602" t="s">
        <v>13244</v>
      </c>
      <c r="G602">
        <v>9796426836</v>
      </c>
      <c r="H602" t="s">
        <v>164</v>
      </c>
      <c r="I602" t="s">
        <v>13245</v>
      </c>
      <c r="J602" t="s">
        <v>166</v>
      </c>
      <c r="K602" t="s">
        <v>4280</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3767</v>
      </c>
      <c r="BG602">
        <v>67.93</v>
      </c>
      <c r="BI602">
        <v>2017</v>
      </c>
      <c r="BJ602">
        <v>19</v>
      </c>
      <c r="BK602" t="s">
        <v>13254</v>
      </c>
      <c r="BL602">
        <v>24</v>
      </c>
      <c r="BN602" t="s">
        <v>174</v>
      </c>
      <c r="BO602" t="s">
        <v>13255</v>
      </c>
      <c r="BP602" t="s">
        <v>13256</v>
      </c>
      <c r="BQ602" t="s">
        <v>528</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2646</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7792</v>
      </c>
      <c r="DU602" t="s">
        <v>1684</v>
      </c>
      <c r="DV602" t="s">
        <v>417</v>
      </c>
      <c r="DW602" t="s">
        <v>246</v>
      </c>
      <c r="DX602" t="s">
        <v>1812</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627</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3130</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3988</v>
      </c>
      <c r="DU603" t="s">
        <v>211</v>
      </c>
      <c r="DV603" t="s">
        <v>13290</v>
      </c>
      <c r="DW603" t="s">
        <v>246</v>
      </c>
      <c r="DX603" t="s">
        <v>994</v>
      </c>
      <c r="DY603" t="s">
        <v>209</v>
      </c>
      <c r="DZ603" t="s">
        <v>1026</v>
      </c>
    </row>
    <row r="604" spans="1:158">
      <c r="A604" t="s">
        <v>506</v>
      </c>
      <c r="B604" t="s">
        <v>507</v>
      </c>
      <c r="C604" t="s">
        <v>267</v>
      </c>
      <c r="D604" t="s">
        <v>508</v>
      </c>
      <c r="E604" t="s">
        <v>13291</v>
      </c>
      <c r="F604" t="s">
        <v>13292</v>
      </c>
      <c r="G604">
        <v>9823445597</v>
      </c>
      <c r="H604" t="s">
        <v>164</v>
      </c>
      <c r="I604" t="s">
        <v>13293</v>
      </c>
      <c r="J604" t="s">
        <v>166</v>
      </c>
      <c r="K604" t="s">
        <v>13294</v>
      </c>
      <c r="L604" t="s">
        <v>13295</v>
      </c>
      <c r="M604" t="s">
        <v>13296</v>
      </c>
      <c r="N604" t="s">
        <v>170</v>
      </c>
      <c r="AI604" t="s">
        <v>13297</v>
      </c>
      <c r="AJ604" t="s">
        <v>2383</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3255</v>
      </c>
      <c r="CI604" t="s">
        <v>193</v>
      </c>
      <c r="CJ604">
        <v>2015</v>
      </c>
      <c r="CL604" t="s">
        <v>170</v>
      </c>
      <c r="CN604" t="s">
        <v>174</v>
      </c>
      <c r="CO604" t="s">
        <v>13307</v>
      </c>
      <c r="CP604" t="s">
        <v>721</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906</v>
      </c>
      <c r="DT604" t="s">
        <v>13312</v>
      </c>
      <c r="DU604" t="s">
        <v>211</v>
      </c>
      <c r="DV604" t="s">
        <v>10269</v>
      </c>
      <c r="DW604" t="s">
        <v>246</v>
      </c>
      <c r="DX604" t="s">
        <v>2528</v>
      </c>
      <c r="DY604" t="s">
        <v>209</v>
      </c>
      <c r="DZ604" t="s">
        <v>906</v>
      </c>
    </row>
    <row r="605" spans="1:158">
      <c r="A605" t="s">
        <v>5429</v>
      </c>
      <c r="B605" t="s">
        <v>5430</v>
      </c>
      <c r="C605" t="s">
        <v>471</v>
      </c>
      <c r="D605" t="s">
        <v>472</v>
      </c>
      <c r="E605" t="s">
        <v>13313</v>
      </c>
      <c r="F605" t="s">
        <v>13314</v>
      </c>
      <c r="G605">
        <v>8639410152</v>
      </c>
      <c r="H605" t="s">
        <v>164</v>
      </c>
      <c r="I605" t="s">
        <v>13315</v>
      </c>
      <c r="J605" t="s">
        <v>217</v>
      </c>
      <c r="K605" t="s">
        <v>13316</v>
      </c>
      <c r="L605" t="s">
        <v>13317</v>
      </c>
      <c r="M605" t="s">
        <v>7050</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1772</v>
      </c>
      <c r="DD605" t="s">
        <v>170</v>
      </c>
      <c r="DE605" t="s">
        <v>13330</v>
      </c>
      <c r="DF605" t="s">
        <v>174</v>
      </c>
      <c r="DG605" t="s">
        <v>13331</v>
      </c>
      <c r="DH605" t="s">
        <v>13332</v>
      </c>
      <c r="DI605" t="s">
        <v>13333</v>
      </c>
      <c r="DJ605" t="s">
        <v>3130</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908</v>
      </c>
      <c r="DT605" t="s">
        <v>13336</v>
      </c>
      <c r="DU605" t="s">
        <v>255</v>
      </c>
      <c r="DV605" t="s">
        <v>7050</v>
      </c>
      <c r="DW605" t="s">
        <v>246</v>
      </c>
      <c r="DX605" t="s">
        <v>980</v>
      </c>
      <c r="DY605" t="s">
        <v>209</v>
      </c>
      <c r="DZ605" t="s">
        <v>908</v>
      </c>
    </row>
    <row r="606" spans="1:158">
      <c r="A606" t="s">
        <v>586</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8664</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2105</v>
      </c>
      <c r="DC606" t="s">
        <v>853</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2429</v>
      </c>
      <c r="DT606" t="s">
        <v>13356</v>
      </c>
      <c r="DU606" t="s">
        <v>13357</v>
      </c>
      <c r="DV606" t="s">
        <v>1629</v>
      </c>
      <c r="DW606" t="s">
        <v>207</v>
      </c>
      <c r="DX606" t="s">
        <v>5419</v>
      </c>
      <c r="DY606" t="s">
        <v>3389</v>
      </c>
      <c r="DZ606" t="s">
        <v>2429</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10951</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10204</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10951</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10204</v>
      </c>
      <c r="DW608" t="s">
        <v>246</v>
      </c>
      <c r="DX608" t="s">
        <v>383</v>
      </c>
      <c r="DY608" t="s">
        <v>209</v>
      </c>
      <c r="DZ608" t="s">
        <v>10756</v>
      </c>
    </row>
    <row r="609" spans="1:158">
      <c r="A609" t="s">
        <v>506</v>
      </c>
      <c r="B609" t="s">
        <v>507</v>
      </c>
      <c r="C609" t="s">
        <v>267</v>
      </c>
      <c r="D609" t="s">
        <v>508</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4474</v>
      </c>
      <c r="AR609" t="s">
        <v>13399</v>
      </c>
      <c r="AS609">
        <v>63</v>
      </c>
      <c r="AU609">
        <v>1995</v>
      </c>
      <c r="AV609" t="s">
        <v>170</v>
      </c>
      <c r="BC609" t="s">
        <v>174</v>
      </c>
      <c r="BD609" t="s">
        <v>10011</v>
      </c>
      <c r="BE609" t="s">
        <v>13397</v>
      </c>
      <c r="BF609" t="s">
        <v>13400</v>
      </c>
      <c r="BG609">
        <v>63.7</v>
      </c>
      <c r="BI609">
        <v>1998</v>
      </c>
      <c r="BJ609">
        <v>19</v>
      </c>
      <c r="BK609" t="s">
        <v>5317</v>
      </c>
      <c r="BL609">
        <v>53</v>
      </c>
      <c r="BM609" t="s">
        <v>3726</v>
      </c>
      <c r="BN609" t="s">
        <v>174</v>
      </c>
      <c r="BO609" t="s">
        <v>10011</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2741</v>
      </c>
      <c r="CH609" t="s">
        <v>4117</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4190</v>
      </c>
      <c r="DY609" t="s">
        <v>1198</v>
      </c>
      <c r="DZ609" t="s">
        <v>4437</v>
      </c>
      <c r="EA609" t="s">
        <v>2245</v>
      </c>
      <c r="EB609" t="s">
        <v>507</v>
      </c>
      <c r="EC609" t="s">
        <v>818</v>
      </c>
      <c r="ED609" t="s">
        <v>246</v>
      </c>
      <c r="EE609" t="s">
        <v>684</v>
      </c>
      <c r="EF609" t="s">
        <v>2197</v>
      </c>
      <c r="EG609" t="s">
        <v>501</v>
      </c>
      <c r="EH609" t="s">
        <v>2245</v>
      </c>
      <c r="EI609" t="s">
        <v>507</v>
      </c>
      <c r="EJ609" t="s">
        <v>818</v>
      </c>
      <c r="EK609" t="s">
        <v>246</v>
      </c>
      <c r="EL609" t="s">
        <v>4683</v>
      </c>
      <c r="EM609" t="s">
        <v>579</v>
      </c>
      <c r="EN609" t="s">
        <v>908</v>
      </c>
      <c r="EO609" t="s">
        <v>13419</v>
      </c>
      <c r="EP609" t="s">
        <v>211</v>
      </c>
      <c r="EQ609" t="s">
        <v>818</v>
      </c>
      <c r="ER609" t="s">
        <v>246</v>
      </c>
      <c r="ES609" t="s">
        <v>3905</v>
      </c>
      <c r="ET609" t="s">
        <v>684</v>
      </c>
      <c r="EU609" t="s">
        <v>945</v>
      </c>
      <c r="EV609" t="s">
        <v>13420</v>
      </c>
      <c r="EW609" t="s">
        <v>1207</v>
      </c>
      <c r="EX609" t="s">
        <v>818</v>
      </c>
      <c r="EY609" t="s">
        <v>207</v>
      </c>
      <c r="EZ609" t="s">
        <v>5761</v>
      </c>
      <c r="FA609" t="s">
        <v>3905</v>
      </c>
      <c r="FB609" t="s">
        <v>4211</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5675</v>
      </c>
      <c r="BE610" t="s">
        <v>13433</v>
      </c>
      <c r="BF610" t="s">
        <v>485</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853</v>
      </c>
      <c r="DD610" t="s">
        <v>170</v>
      </c>
      <c r="DF610" t="s">
        <v>174</v>
      </c>
      <c r="DG610" t="s">
        <v>13443</v>
      </c>
      <c r="DH610" t="s">
        <v>2105</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507</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1558</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5372</v>
      </c>
      <c r="DD611" t="s">
        <v>174</v>
      </c>
      <c r="DE611" t="s">
        <v>1621</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1629</v>
      </c>
      <c r="DW611" t="s">
        <v>207</v>
      </c>
      <c r="DX611" t="s">
        <v>2433</v>
      </c>
      <c r="DY611" t="s">
        <v>209</v>
      </c>
      <c r="DZ611" t="s">
        <v>906</v>
      </c>
      <c r="EA611" t="s">
        <v>13474</v>
      </c>
      <c r="EB611" t="s">
        <v>13475</v>
      </c>
      <c r="EC611" t="s">
        <v>1629</v>
      </c>
      <c r="ED611" t="s">
        <v>246</v>
      </c>
      <c r="EE611" t="s">
        <v>4831</v>
      </c>
      <c r="EF611" t="s">
        <v>464</v>
      </c>
      <c r="EG611" t="s">
        <v>8000</v>
      </c>
      <c r="EH611" t="s">
        <v>13476</v>
      </c>
      <c r="EI611" t="s">
        <v>255</v>
      </c>
      <c r="EJ611" t="s">
        <v>1629</v>
      </c>
      <c r="EK611" t="s">
        <v>246</v>
      </c>
      <c r="EL611" t="s">
        <v>6953</v>
      </c>
      <c r="EM611" t="s">
        <v>4831</v>
      </c>
      <c r="EN611" t="s">
        <v>4264</v>
      </c>
      <c r="EO611" t="s">
        <v>13477</v>
      </c>
      <c r="EP611" t="s">
        <v>4604</v>
      </c>
      <c r="EQ611" t="s">
        <v>1629</v>
      </c>
      <c r="ER611" t="s">
        <v>246</v>
      </c>
      <c r="ES611" t="s">
        <v>5510</v>
      </c>
      <c r="ET611" t="s">
        <v>578</v>
      </c>
      <c r="EU611" t="s">
        <v>355</v>
      </c>
      <c r="EV611" t="s">
        <v>13478</v>
      </c>
      <c r="EW611" t="s">
        <v>13479</v>
      </c>
      <c r="EX611" t="s">
        <v>1629</v>
      </c>
      <c r="EY611" t="s">
        <v>246</v>
      </c>
      <c r="EZ611" t="s">
        <v>13480</v>
      </c>
      <c r="FA611" t="s">
        <v>5510</v>
      </c>
      <c r="FB611" t="s">
        <v>1215</v>
      </c>
    </row>
    <row r="612" spans="1:158">
      <c r="A612" t="s">
        <v>470</v>
      </c>
      <c r="B612" t="s">
        <v>211</v>
      </c>
      <c r="C612" t="s">
        <v>471</v>
      </c>
      <c r="D612" t="s">
        <v>472</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6567</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945</v>
      </c>
      <c r="DT612" t="s">
        <v>13512</v>
      </c>
      <c r="DU612" t="s">
        <v>9202</v>
      </c>
      <c r="DV612" t="s">
        <v>13513</v>
      </c>
      <c r="DW612" t="s">
        <v>207</v>
      </c>
      <c r="DX612" t="s">
        <v>1986</v>
      </c>
      <c r="DY612" t="s">
        <v>644</v>
      </c>
      <c r="DZ612" t="s">
        <v>945</v>
      </c>
    </row>
    <row r="613" spans="1:158">
      <c r="A613" t="s">
        <v>584</v>
      </c>
      <c r="B613" t="s">
        <v>211</v>
      </c>
      <c r="C613" t="s">
        <v>471</v>
      </c>
      <c r="D613" t="s">
        <v>585</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6567</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945</v>
      </c>
      <c r="DT613" t="s">
        <v>13512</v>
      </c>
      <c r="DU613" t="s">
        <v>9202</v>
      </c>
      <c r="DV613" t="s">
        <v>13513</v>
      </c>
      <c r="DW613" t="s">
        <v>207</v>
      </c>
      <c r="DX613" t="s">
        <v>1986</v>
      </c>
      <c r="DY613" t="s">
        <v>644</v>
      </c>
      <c r="DZ613" t="s">
        <v>945</v>
      </c>
    </row>
    <row r="614" spans="1:158">
      <c r="A614" t="s">
        <v>3910</v>
      </c>
      <c r="B614" t="s">
        <v>211</v>
      </c>
      <c r="C614" t="s">
        <v>471</v>
      </c>
      <c r="D614" t="s">
        <v>3911</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6567</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945</v>
      </c>
      <c r="DT614" t="s">
        <v>13512</v>
      </c>
      <c r="DU614" t="s">
        <v>9202</v>
      </c>
      <c r="DV614" t="s">
        <v>13513</v>
      </c>
      <c r="DW614" t="s">
        <v>207</v>
      </c>
      <c r="DX614" t="s">
        <v>1986</v>
      </c>
      <c r="DY614" t="s">
        <v>644</v>
      </c>
      <c r="DZ614" t="s">
        <v>945</v>
      </c>
    </row>
    <row r="615" spans="1:158">
      <c r="A615" t="s">
        <v>506</v>
      </c>
      <c r="B615" t="s">
        <v>507</v>
      </c>
      <c r="C615" t="s">
        <v>267</v>
      </c>
      <c r="D615" t="s">
        <v>508</v>
      </c>
      <c r="E615" t="s">
        <v>13515</v>
      </c>
      <c r="F615" t="s">
        <v>13516</v>
      </c>
      <c r="G615">
        <v>8077951445</v>
      </c>
      <c r="H615" t="s">
        <v>164</v>
      </c>
      <c r="I615" t="s">
        <v>13517</v>
      </c>
      <c r="J615" t="s">
        <v>166</v>
      </c>
      <c r="K615" t="s">
        <v>762</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2249</v>
      </c>
      <c r="BQ615" t="s">
        <v>2073</v>
      </c>
      <c r="BR615">
        <v>75.2</v>
      </c>
      <c r="BT615">
        <v>2005</v>
      </c>
      <c r="BU615">
        <v>28</v>
      </c>
      <c r="BW615">
        <v>23</v>
      </c>
      <c r="BY615" t="s">
        <v>174</v>
      </c>
      <c r="BZ615" t="s">
        <v>13528</v>
      </c>
      <c r="CA615" t="s">
        <v>13529</v>
      </c>
      <c r="CB615" t="s">
        <v>13530</v>
      </c>
      <c r="CC615">
        <v>70</v>
      </c>
      <c r="CD615">
        <v>7</v>
      </c>
      <c r="CE615">
        <v>2000</v>
      </c>
      <c r="CF615" t="s">
        <v>174</v>
      </c>
      <c r="CG615" t="s">
        <v>527</v>
      </c>
      <c r="CH615" t="s">
        <v>2225</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941</v>
      </c>
      <c r="DY615" t="s">
        <v>209</v>
      </c>
      <c r="DZ615" t="s">
        <v>949</v>
      </c>
      <c r="EA615" t="s">
        <v>13542</v>
      </c>
      <c r="EB615" t="s">
        <v>13543</v>
      </c>
      <c r="EC615" t="s">
        <v>1213</v>
      </c>
      <c r="ED615" t="s">
        <v>246</v>
      </c>
      <c r="EE615" t="s">
        <v>1718</v>
      </c>
      <c r="EF615" t="s">
        <v>941</v>
      </c>
      <c r="EG615" t="s">
        <v>4128</v>
      </c>
      <c r="EH615" t="s">
        <v>13544</v>
      </c>
      <c r="EI615" t="s">
        <v>507</v>
      </c>
      <c r="EJ615" t="s">
        <v>13545</v>
      </c>
      <c r="EK615" t="s">
        <v>246</v>
      </c>
      <c r="EL615" t="s">
        <v>4216</v>
      </c>
      <c r="EM615" t="s">
        <v>3107</v>
      </c>
      <c r="EN615" t="s">
        <v>821</v>
      </c>
      <c r="EO615" t="s">
        <v>13546</v>
      </c>
      <c r="EP615" t="s">
        <v>13547</v>
      </c>
      <c r="EQ615" t="s">
        <v>13548</v>
      </c>
      <c r="ER615" t="s">
        <v>246</v>
      </c>
      <c r="ES615" t="s">
        <v>383</v>
      </c>
      <c r="ET615" t="s">
        <v>4216</v>
      </c>
      <c r="EU615" t="s">
        <v>942</v>
      </c>
      <c r="EV615" t="s">
        <v>13549</v>
      </c>
      <c r="EW615" t="s">
        <v>13550</v>
      </c>
      <c r="EX615" t="s">
        <v>417</v>
      </c>
      <c r="EY615" t="s">
        <v>246</v>
      </c>
      <c r="EZ615" t="s">
        <v>1135</v>
      </c>
      <c r="FA615" t="s">
        <v>2318</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1906</v>
      </c>
      <c r="AL616">
        <v>92</v>
      </c>
      <c r="AN616">
        <v>2011</v>
      </c>
      <c r="AO616" t="s">
        <v>170</v>
      </c>
      <c r="AV616" t="s">
        <v>174</v>
      </c>
      <c r="AW616" t="s">
        <v>1826</v>
      </c>
      <c r="AX616" t="s">
        <v>13559</v>
      </c>
      <c r="AY616" t="s">
        <v>485</v>
      </c>
      <c r="AZ616">
        <v>85.38</v>
      </c>
      <c r="BB616">
        <v>2014</v>
      </c>
      <c r="BC616" t="s">
        <v>174</v>
      </c>
      <c r="BD616" t="s">
        <v>13560</v>
      </c>
      <c r="BE616" t="s">
        <v>13561</v>
      </c>
      <c r="BF616" t="s">
        <v>485</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908</v>
      </c>
      <c r="DT616" t="s">
        <v>461</v>
      </c>
      <c r="DU616" t="s">
        <v>13580</v>
      </c>
      <c r="DV616" t="s">
        <v>13581</v>
      </c>
      <c r="DW616" t="s">
        <v>246</v>
      </c>
      <c r="DX616" t="s">
        <v>995</v>
      </c>
      <c r="DY616" t="s">
        <v>209</v>
      </c>
      <c r="DZ616" t="s">
        <v>908</v>
      </c>
    </row>
    <row r="617" spans="1:158">
      <c r="A617" t="s">
        <v>581</v>
      </c>
      <c r="B617" t="s">
        <v>211</v>
      </c>
      <c r="C617" t="s">
        <v>471</v>
      </c>
      <c r="D617" t="s">
        <v>582</v>
      </c>
      <c r="E617" t="s">
        <v>13515</v>
      </c>
      <c r="F617" t="s">
        <v>13582</v>
      </c>
      <c r="G617">
        <v>7742304800</v>
      </c>
      <c r="H617" t="s">
        <v>164</v>
      </c>
      <c r="I617" t="s">
        <v>13583</v>
      </c>
      <c r="J617" t="s">
        <v>166</v>
      </c>
      <c r="K617" t="s">
        <v>797</v>
      </c>
      <c r="L617" t="s">
        <v>13584</v>
      </c>
      <c r="M617" t="s">
        <v>13585</v>
      </c>
      <c r="N617" t="s">
        <v>170</v>
      </c>
      <c r="AI617" t="s">
        <v>13586</v>
      </c>
      <c r="AJ617" t="s">
        <v>13587</v>
      </c>
      <c r="AK617" t="s">
        <v>13588</v>
      </c>
      <c r="AL617">
        <v>72.2</v>
      </c>
      <c r="AN617">
        <v>2001</v>
      </c>
      <c r="AO617" t="s">
        <v>174</v>
      </c>
      <c r="AP617" t="s">
        <v>13589</v>
      </c>
      <c r="AQ617" t="s">
        <v>13590</v>
      </c>
      <c r="AR617" t="s">
        <v>919</v>
      </c>
      <c r="AS617">
        <v>60.4</v>
      </c>
      <c r="AU617">
        <v>2003</v>
      </c>
      <c r="AV617" t="s">
        <v>170</v>
      </c>
      <c r="BC617" t="s">
        <v>174</v>
      </c>
      <c r="BD617" t="s">
        <v>13591</v>
      </c>
      <c r="BE617" t="s">
        <v>13592</v>
      </c>
      <c r="BF617" t="s">
        <v>485</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2878</v>
      </c>
      <c r="DD617" t="s">
        <v>174</v>
      </c>
      <c r="DE617" t="s">
        <v>13598</v>
      </c>
      <c r="DF617" t="s">
        <v>170</v>
      </c>
      <c r="DL617" t="s">
        <v>170</v>
      </c>
      <c r="DN617" t="s">
        <v>170</v>
      </c>
      <c r="DP617" t="s">
        <v>13599</v>
      </c>
      <c r="DQ617" t="s">
        <v>202</v>
      </c>
      <c r="DR617" t="str">
        <f>HYPERLINK("https://nconnect.nicmar.ac.in/pdf/782_resume_1772265499.pdf/Y2FyZWVy","View Resume")</f>
        <v>0</v>
      </c>
      <c r="DS617" t="s">
        <v>2597</v>
      </c>
      <c r="DT617" t="s">
        <v>13600</v>
      </c>
      <c r="DU617" t="s">
        <v>13601</v>
      </c>
      <c r="DV617" t="s">
        <v>421</v>
      </c>
      <c r="DW617" t="s">
        <v>207</v>
      </c>
      <c r="DX617" t="s">
        <v>820</v>
      </c>
      <c r="DY617" t="s">
        <v>209</v>
      </c>
      <c r="DZ617" t="s">
        <v>344</v>
      </c>
      <c r="EA617" t="s">
        <v>13602</v>
      </c>
      <c r="EB617" t="s">
        <v>1988</v>
      </c>
      <c r="EC617" t="s">
        <v>333</v>
      </c>
      <c r="ED617" t="s">
        <v>207</v>
      </c>
      <c r="EE617" t="s">
        <v>2373</v>
      </c>
      <c r="EF617" t="s">
        <v>820</v>
      </c>
      <c r="EG617" t="s">
        <v>2053</v>
      </c>
      <c r="EH617" t="s">
        <v>6783</v>
      </c>
      <c r="EI617" t="s">
        <v>13603</v>
      </c>
      <c r="EJ617" t="s">
        <v>333</v>
      </c>
      <c r="EK617" t="s">
        <v>246</v>
      </c>
      <c r="EL617" t="s">
        <v>504</v>
      </c>
      <c r="EM617" t="s">
        <v>2373</v>
      </c>
      <c r="EN617" t="s">
        <v>1387</v>
      </c>
      <c r="EO617" t="s">
        <v>13604</v>
      </c>
      <c r="EP617" t="s">
        <v>13605</v>
      </c>
      <c r="EQ617" t="s">
        <v>13606</v>
      </c>
      <c r="ER617" t="s">
        <v>207</v>
      </c>
      <c r="ES617" t="s">
        <v>343</v>
      </c>
      <c r="ET617" t="s">
        <v>6641</v>
      </c>
      <c r="EU617" t="s">
        <v>253</v>
      </c>
      <c r="EV617" t="s">
        <v>13607</v>
      </c>
      <c r="EW617" t="s">
        <v>13608</v>
      </c>
      <c r="EX617" t="s">
        <v>1213</v>
      </c>
      <c r="EY617" t="s">
        <v>207</v>
      </c>
      <c r="EZ617" t="s">
        <v>334</v>
      </c>
      <c r="FA617" t="s">
        <v>573</v>
      </c>
      <c r="FB617" t="s">
        <v>2694</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7135</v>
      </c>
      <c r="DV618" t="s">
        <v>6011</v>
      </c>
      <c r="DW618" t="s">
        <v>246</v>
      </c>
      <c r="DX618" t="s">
        <v>383</v>
      </c>
      <c r="DY618" t="s">
        <v>4829</v>
      </c>
      <c r="DZ618" t="s">
        <v>945</v>
      </c>
      <c r="EA618" t="s">
        <v>13645</v>
      </c>
      <c r="EB618" t="s">
        <v>7135</v>
      </c>
      <c r="EC618" t="s">
        <v>13646</v>
      </c>
      <c r="ED618" t="s">
        <v>246</v>
      </c>
      <c r="EE618" t="s">
        <v>953</v>
      </c>
      <c r="EF618" t="s">
        <v>2980</v>
      </c>
      <c r="EG618" t="s">
        <v>2926</v>
      </c>
      <c r="EH618" t="s">
        <v>13647</v>
      </c>
      <c r="EI618" t="s">
        <v>7135</v>
      </c>
      <c r="EJ618" t="s">
        <v>13648</v>
      </c>
      <c r="EK618" t="s">
        <v>246</v>
      </c>
      <c r="EL618" t="s">
        <v>579</v>
      </c>
      <c r="EM618" t="s">
        <v>953</v>
      </c>
      <c r="EN618" t="s">
        <v>2131</v>
      </c>
    </row>
    <row r="619" spans="1:158">
      <c r="A619" t="s">
        <v>293</v>
      </c>
      <c r="B619" t="s">
        <v>211</v>
      </c>
      <c r="C619" t="s">
        <v>212</v>
      </c>
      <c r="D619" t="s">
        <v>294</v>
      </c>
      <c r="E619" t="s">
        <v>13649</v>
      </c>
      <c r="F619" t="s">
        <v>13650</v>
      </c>
      <c r="G619">
        <v>9552311001</v>
      </c>
      <c r="H619" t="s">
        <v>164</v>
      </c>
      <c r="I619" t="s">
        <v>13651</v>
      </c>
      <c r="J619" t="s">
        <v>166</v>
      </c>
      <c r="K619" t="s">
        <v>544</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4363</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898</v>
      </c>
      <c r="DT619" t="s">
        <v>13674</v>
      </c>
      <c r="DU619" t="s">
        <v>211</v>
      </c>
      <c r="DV619" t="s">
        <v>13675</v>
      </c>
      <c r="DW619" t="s">
        <v>246</v>
      </c>
      <c r="DX619" t="s">
        <v>252</v>
      </c>
      <c r="DY619" t="s">
        <v>209</v>
      </c>
      <c r="DZ619" t="s">
        <v>1382</v>
      </c>
      <c r="EA619" t="s">
        <v>13676</v>
      </c>
      <c r="EB619" t="s">
        <v>211</v>
      </c>
      <c r="EC619" t="s">
        <v>13677</v>
      </c>
      <c r="ED619" t="s">
        <v>246</v>
      </c>
      <c r="EE619" t="s">
        <v>383</v>
      </c>
      <c r="EF619" t="s">
        <v>208</v>
      </c>
      <c r="EG619" t="s">
        <v>2053</v>
      </c>
      <c r="EH619" t="s">
        <v>13678</v>
      </c>
      <c r="EI619" t="s">
        <v>211</v>
      </c>
      <c r="EJ619" t="s">
        <v>13679</v>
      </c>
      <c r="EK619" t="s">
        <v>246</v>
      </c>
      <c r="EL619" t="s">
        <v>2522</v>
      </c>
      <c r="EM619" t="s">
        <v>5567</v>
      </c>
      <c r="EN619" t="s">
        <v>1382</v>
      </c>
    </row>
    <row r="620" spans="1:158">
      <c r="A620" t="s">
        <v>210</v>
      </c>
      <c r="B620" t="s">
        <v>211</v>
      </c>
      <c r="C620" t="s">
        <v>212</v>
      </c>
      <c r="D620" t="s">
        <v>213</v>
      </c>
      <c r="E620" t="s">
        <v>13680</v>
      </c>
      <c r="F620" t="s">
        <v>13681</v>
      </c>
      <c r="G620">
        <v>9730010717</v>
      </c>
      <c r="H620" t="s">
        <v>164</v>
      </c>
      <c r="I620" t="s">
        <v>13682</v>
      </c>
      <c r="J620" t="s">
        <v>217</v>
      </c>
      <c r="K620" t="s">
        <v>4194</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2972</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2366</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821</v>
      </c>
      <c r="DT620" t="s">
        <v>13706</v>
      </c>
      <c r="DU620" t="s">
        <v>12716</v>
      </c>
      <c r="DV620" t="s">
        <v>1811</v>
      </c>
      <c r="DW620" t="s">
        <v>207</v>
      </c>
      <c r="DX620" t="s">
        <v>1808</v>
      </c>
      <c r="DY620" t="s">
        <v>2857</v>
      </c>
      <c r="DZ620" t="s">
        <v>821</v>
      </c>
    </row>
    <row r="621" spans="1:158">
      <c r="A621" t="s">
        <v>210</v>
      </c>
      <c r="B621" t="s">
        <v>211</v>
      </c>
      <c r="C621" t="s">
        <v>212</v>
      </c>
      <c r="D621" t="s">
        <v>213</v>
      </c>
      <c r="E621" t="s">
        <v>13707</v>
      </c>
      <c r="F621" t="s">
        <v>13708</v>
      </c>
      <c r="G621">
        <v>6393712254</v>
      </c>
      <c r="H621" t="s">
        <v>164</v>
      </c>
      <c r="I621" t="s">
        <v>13709</v>
      </c>
      <c r="J621" t="s">
        <v>217</v>
      </c>
      <c r="K621" t="s">
        <v>7111</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2878</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605</v>
      </c>
      <c r="DW621" t="s">
        <v>246</v>
      </c>
      <c r="DX621" t="s">
        <v>901</v>
      </c>
      <c r="DY621" t="s">
        <v>209</v>
      </c>
      <c r="DZ621" t="s">
        <v>265</v>
      </c>
    </row>
    <row r="622" spans="1:158">
      <c r="A622" t="s">
        <v>581</v>
      </c>
      <c r="B622" t="s">
        <v>211</v>
      </c>
      <c r="C622" t="s">
        <v>471</v>
      </c>
      <c r="D622" t="s">
        <v>582</v>
      </c>
      <c r="E622" t="s">
        <v>13707</v>
      </c>
      <c r="F622" t="s">
        <v>13708</v>
      </c>
      <c r="G622">
        <v>6393712254</v>
      </c>
      <c r="H622" t="s">
        <v>164</v>
      </c>
      <c r="I622" t="s">
        <v>13709</v>
      </c>
      <c r="J622" t="s">
        <v>217</v>
      </c>
      <c r="K622" t="s">
        <v>7111</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2878</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605</v>
      </c>
      <c r="DW622" t="s">
        <v>246</v>
      </c>
      <c r="DX622" t="s">
        <v>901</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3042</v>
      </c>
      <c r="BN623" t="s">
        <v>174</v>
      </c>
      <c r="BO623" t="s">
        <v>1296</v>
      </c>
      <c r="BP623" t="s">
        <v>13738</v>
      </c>
      <c r="BQ623" t="s">
        <v>1184</v>
      </c>
      <c r="BR623">
        <v>73.3</v>
      </c>
      <c r="BS623">
        <v>7.33</v>
      </c>
      <c r="BT623">
        <v>2017</v>
      </c>
      <c r="BU623">
        <v>31</v>
      </c>
      <c r="BV623" t="s">
        <v>528</v>
      </c>
      <c r="BW623">
        <v>33</v>
      </c>
      <c r="BY623" t="s">
        <v>170</v>
      </c>
      <c r="CF623" t="s">
        <v>174</v>
      </c>
      <c r="CG623" t="s">
        <v>1184</v>
      </c>
      <c r="CH623" t="s">
        <v>13738</v>
      </c>
      <c r="CI623" t="s">
        <v>193</v>
      </c>
      <c r="CJ623">
        <v>2024</v>
      </c>
      <c r="CL623" t="s">
        <v>170</v>
      </c>
      <c r="CN623" t="s">
        <v>170</v>
      </c>
      <c r="CP623" t="s">
        <v>1943</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7563</v>
      </c>
      <c r="DU623" t="s">
        <v>13744</v>
      </c>
      <c r="DV623" t="s">
        <v>4680</v>
      </c>
      <c r="DW623" t="s">
        <v>246</v>
      </c>
      <c r="DX623" t="s">
        <v>983</v>
      </c>
      <c r="DY623" t="s">
        <v>468</v>
      </c>
      <c r="DZ623" t="s">
        <v>355</v>
      </c>
    </row>
    <row r="624" spans="1:158">
      <c r="A624" t="s">
        <v>2250</v>
      </c>
      <c r="B624" t="s">
        <v>159</v>
      </c>
      <c r="C624" t="s">
        <v>212</v>
      </c>
      <c r="D624" t="s">
        <v>2251</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3852</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3130</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1547</v>
      </c>
      <c r="DY624" t="s">
        <v>209</v>
      </c>
      <c r="DZ624" t="s">
        <v>253</v>
      </c>
      <c r="EA624" t="s">
        <v>13769</v>
      </c>
      <c r="EB624" t="s">
        <v>13770</v>
      </c>
      <c r="EC624" t="s">
        <v>818</v>
      </c>
      <c r="ED624" t="s">
        <v>207</v>
      </c>
      <c r="EE624" t="s">
        <v>4275</v>
      </c>
      <c r="EF624" t="s">
        <v>644</v>
      </c>
      <c r="EG624" t="s">
        <v>1497</v>
      </c>
      <c r="EH624" t="s">
        <v>13771</v>
      </c>
      <c r="EI624" t="s">
        <v>13772</v>
      </c>
      <c r="EJ624" t="s">
        <v>13773</v>
      </c>
      <c r="EK624" t="s">
        <v>207</v>
      </c>
      <c r="EL624" t="s">
        <v>3869</v>
      </c>
      <c r="EM624" t="s">
        <v>5755</v>
      </c>
      <c r="EN624" t="s">
        <v>344</v>
      </c>
    </row>
    <row r="625" spans="1:158">
      <c r="A625" t="s">
        <v>470</v>
      </c>
      <c r="B625" t="s">
        <v>211</v>
      </c>
      <c r="C625" t="s">
        <v>471</v>
      </c>
      <c r="D625" t="s">
        <v>472</v>
      </c>
      <c r="E625" t="s">
        <v>13551</v>
      </c>
      <c r="F625" t="s">
        <v>13552</v>
      </c>
      <c r="G625">
        <v>8978448140</v>
      </c>
      <c r="H625" t="s">
        <v>164</v>
      </c>
      <c r="I625" t="s">
        <v>13553</v>
      </c>
      <c r="J625" t="s">
        <v>217</v>
      </c>
      <c r="K625" t="s">
        <v>13554</v>
      </c>
      <c r="L625" t="s">
        <v>13555</v>
      </c>
      <c r="M625" t="s">
        <v>13556</v>
      </c>
      <c r="N625" t="s">
        <v>170</v>
      </c>
      <c r="AI625" t="s">
        <v>13557</v>
      </c>
      <c r="AJ625" t="s">
        <v>13558</v>
      </c>
      <c r="AK625" t="s">
        <v>1906</v>
      </c>
      <c r="AL625">
        <v>92</v>
      </c>
      <c r="AN625">
        <v>2011</v>
      </c>
      <c r="AO625" t="s">
        <v>170</v>
      </c>
      <c r="AV625" t="s">
        <v>174</v>
      </c>
      <c r="AW625" t="s">
        <v>1826</v>
      </c>
      <c r="AX625" t="s">
        <v>13559</v>
      </c>
      <c r="AY625" t="s">
        <v>485</v>
      </c>
      <c r="AZ625">
        <v>85.38</v>
      </c>
      <c r="BB625">
        <v>2014</v>
      </c>
      <c r="BC625" t="s">
        <v>174</v>
      </c>
      <c r="BD625" t="s">
        <v>13560</v>
      </c>
      <c r="BE625" t="s">
        <v>13561</v>
      </c>
      <c r="BF625" t="s">
        <v>485</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908</v>
      </c>
      <c r="DT625" t="s">
        <v>461</v>
      </c>
      <c r="DU625" t="s">
        <v>13580</v>
      </c>
      <c r="DV625" t="s">
        <v>13581</v>
      </c>
      <c r="DW625" t="s">
        <v>246</v>
      </c>
      <c r="DX625" t="s">
        <v>995</v>
      </c>
      <c r="DY625" t="s">
        <v>209</v>
      </c>
      <c r="DZ625" t="s">
        <v>908</v>
      </c>
    </row>
    <row r="626" spans="1:158">
      <c r="A626" t="s">
        <v>1062</v>
      </c>
      <c r="B626" t="s">
        <v>507</v>
      </c>
      <c r="C626" t="s">
        <v>212</v>
      </c>
      <c r="D626" t="s">
        <v>213</v>
      </c>
      <c r="E626" t="s">
        <v>13680</v>
      </c>
      <c r="F626" t="s">
        <v>13681</v>
      </c>
      <c r="G626">
        <v>9730010717</v>
      </c>
      <c r="H626" t="s">
        <v>164</v>
      </c>
      <c r="I626" t="s">
        <v>13682</v>
      </c>
      <c r="J626" t="s">
        <v>217</v>
      </c>
      <c r="K626" t="s">
        <v>4194</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2972</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2366</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821</v>
      </c>
      <c r="DT626" t="s">
        <v>13706</v>
      </c>
      <c r="DU626" t="s">
        <v>12716</v>
      </c>
      <c r="DV626" t="s">
        <v>1811</v>
      </c>
      <c r="DW626" t="s">
        <v>207</v>
      </c>
      <c r="DX626" t="s">
        <v>1808</v>
      </c>
      <c r="DY626" t="s">
        <v>2857</v>
      </c>
      <c r="DZ626" t="s">
        <v>821</v>
      </c>
    </row>
    <row r="627" spans="1:158">
      <c r="A627" t="s">
        <v>581</v>
      </c>
      <c r="B627" t="s">
        <v>211</v>
      </c>
      <c r="C627" t="s">
        <v>471</v>
      </c>
      <c r="D627" t="s">
        <v>582</v>
      </c>
      <c r="E627" t="s">
        <v>13551</v>
      </c>
      <c r="F627" t="s">
        <v>13552</v>
      </c>
      <c r="G627">
        <v>8978448140</v>
      </c>
      <c r="H627" t="s">
        <v>164</v>
      </c>
      <c r="I627" t="s">
        <v>13553</v>
      </c>
      <c r="J627" t="s">
        <v>217</v>
      </c>
      <c r="K627" t="s">
        <v>13554</v>
      </c>
      <c r="L627" t="s">
        <v>13555</v>
      </c>
      <c r="M627" t="s">
        <v>13556</v>
      </c>
      <c r="N627" t="s">
        <v>170</v>
      </c>
      <c r="AI627" t="s">
        <v>13557</v>
      </c>
      <c r="AJ627" t="s">
        <v>13558</v>
      </c>
      <c r="AK627" t="s">
        <v>1906</v>
      </c>
      <c r="AL627">
        <v>92</v>
      </c>
      <c r="AN627">
        <v>2011</v>
      </c>
      <c r="AO627" t="s">
        <v>170</v>
      </c>
      <c r="AV627" t="s">
        <v>174</v>
      </c>
      <c r="AW627" t="s">
        <v>1826</v>
      </c>
      <c r="AX627" t="s">
        <v>13559</v>
      </c>
      <c r="AY627" t="s">
        <v>485</v>
      </c>
      <c r="AZ627">
        <v>85.38</v>
      </c>
      <c r="BB627">
        <v>2014</v>
      </c>
      <c r="BC627" t="s">
        <v>174</v>
      </c>
      <c r="BD627" t="s">
        <v>13560</v>
      </c>
      <c r="BE627" t="s">
        <v>13561</v>
      </c>
      <c r="BF627" t="s">
        <v>485</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908</v>
      </c>
      <c r="DT627" t="s">
        <v>461</v>
      </c>
      <c r="DU627" t="s">
        <v>13580</v>
      </c>
      <c r="DV627" t="s">
        <v>13581</v>
      </c>
      <c r="DW627" t="s">
        <v>246</v>
      </c>
      <c r="DX627" t="s">
        <v>995</v>
      </c>
      <c r="DY627" t="s">
        <v>209</v>
      </c>
      <c r="DZ627" t="s">
        <v>908</v>
      </c>
    </row>
    <row r="628" spans="1:158">
      <c r="A628" t="s">
        <v>3910</v>
      </c>
      <c r="B628" t="s">
        <v>211</v>
      </c>
      <c r="C628" t="s">
        <v>471</v>
      </c>
      <c r="D628" t="s">
        <v>3911</v>
      </c>
      <c r="E628" t="s">
        <v>13551</v>
      </c>
      <c r="F628" t="s">
        <v>13552</v>
      </c>
      <c r="G628">
        <v>8978448140</v>
      </c>
      <c r="H628" t="s">
        <v>164</v>
      </c>
      <c r="I628" t="s">
        <v>13553</v>
      </c>
      <c r="J628" t="s">
        <v>217</v>
      </c>
      <c r="K628" t="s">
        <v>13554</v>
      </c>
      <c r="L628" t="s">
        <v>13555</v>
      </c>
      <c r="M628" t="s">
        <v>13556</v>
      </c>
      <c r="N628" t="s">
        <v>170</v>
      </c>
      <c r="AI628" t="s">
        <v>13557</v>
      </c>
      <c r="AJ628" t="s">
        <v>13558</v>
      </c>
      <c r="AK628" t="s">
        <v>1906</v>
      </c>
      <c r="AL628">
        <v>92</v>
      </c>
      <c r="AN628">
        <v>2011</v>
      </c>
      <c r="AO628" t="s">
        <v>170</v>
      </c>
      <c r="AV628" t="s">
        <v>174</v>
      </c>
      <c r="AW628" t="s">
        <v>1826</v>
      </c>
      <c r="AX628" t="s">
        <v>13559</v>
      </c>
      <c r="AY628" t="s">
        <v>485</v>
      </c>
      <c r="AZ628">
        <v>85.38</v>
      </c>
      <c r="BB628">
        <v>2014</v>
      </c>
      <c r="BC628" t="s">
        <v>174</v>
      </c>
      <c r="BD628" t="s">
        <v>13560</v>
      </c>
      <c r="BE628" t="s">
        <v>13561</v>
      </c>
      <c r="BF628" t="s">
        <v>485</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908</v>
      </c>
      <c r="DT628" t="s">
        <v>461</v>
      </c>
      <c r="DU628" t="s">
        <v>13580</v>
      </c>
      <c r="DV628" t="s">
        <v>13581</v>
      </c>
      <c r="DW628" t="s">
        <v>246</v>
      </c>
      <c r="DX628" t="s">
        <v>995</v>
      </c>
      <c r="DY628" t="s">
        <v>209</v>
      </c>
      <c r="DZ628" t="s">
        <v>908</v>
      </c>
    </row>
    <row r="629" spans="1:158">
      <c r="A629" t="s">
        <v>3203</v>
      </c>
      <c r="B629" t="s">
        <v>211</v>
      </c>
      <c r="C629" t="s">
        <v>160</v>
      </c>
      <c r="D629" t="s">
        <v>3204</v>
      </c>
      <c r="E629" t="s">
        <v>13551</v>
      </c>
      <c r="F629" t="s">
        <v>13552</v>
      </c>
      <c r="G629">
        <v>8978448140</v>
      </c>
      <c r="H629" t="s">
        <v>164</v>
      </c>
      <c r="I629" t="s">
        <v>13553</v>
      </c>
      <c r="J629" t="s">
        <v>217</v>
      </c>
      <c r="K629" t="s">
        <v>13554</v>
      </c>
      <c r="L629" t="s">
        <v>13555</v>
      </c>
      <c r="M629" t="s">
        <v>13556</v>
      </c>
      <c r="N629" t="s">
        <v>170</v>
      </c>
      <c r="AI629" t="s">
        <v>13557</v>
      </c>
      <c r="AJ629" t="s">
        <v>13558</v>
      </c>
      <c r="AK629" t="s">
        <v>1906</v>
      </c>
      <c r="AL629">
        <v>92</v>
      </c>
      <c r="AN629">
        <v>2011</v>
      </c>
      <c r="AO629" t="s">
        <v>170</v>
      </c>
      <c r="AV629" t="s">
        <v>174</v>
      </c>
      <c r="AW629" t="s">
        <v>1826</v>
      </c>
      <c r="AX629" t="s">
        <v>13559</v>
      </c>
      <c r="AY629" t="s">
        <v>485</v>
      </c>
      <c r="AZ629">
        <v>85.38</v>
      </c>
      <c r="BB629">
        <v>2014</v>
      </c>
      <c r="BC629" t="s">
        <v>174</v>
      </c>
      <c r="BD629" t="s">
        <v>13560</v>
      </c>
      <c r="BE629" t="s">
        <v>13561</v>
      </c>
      <c r="BF629" t="s">
        <v>485</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908</v>
      </c>
      <c r="DT629" t="s">
        <v>461</v>
      </c>
      <c r="DU629" t="s">
        <v>13580</v>
      </c>
      <c r="DV629" t="s">
        <v>13581</v>
      </c>
      <c r="DW629" t="s">
        <v>246</v>
      </c>
      <c r="DX629" t="s">
        <v>995</v>
      </c>
      <c r="DY629" t="s">
        <v>209</v>
      </c>
      <c r="DZ629" t="s">
        <v>908</v>
      </c>
    </row>
    <row r="630" spans="1:158">
      <c r="A630" t="s">
        <v>210</v>
      </c>
      <c r="B630" t="s">
        <v>211</v>
      </c>
      <c r="C630" t="s">
        <v>212</v>
      </c>
      <c r="D630" t="s">
        <v>213</v>
      </c>
      <c r="E630" t="s">
        <v>13778</v>
      </c>
      <c r="F630" t="s">
        <v>13779</v>
      </c>
      <c r="G630">
        <v>9730759133</v>
      </c>
      <c r="H630" t="s">
        <v>164</v>
      </c>
      <c r="I630" t="s">
        <v>11189</v>
      </c>
      <c r="J630" t="s">
        <v>166</v>
      </c>
      <c r="K630" t="s">
        <v>2823</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485</v>
      </c>
      <c r="BG630">
        <v>66.5</v>
      </c>
      <c r="BI630">
        <v>2006</v>
      </c>
      <c r="BJ630">
        <v>2</v>
      </c>
      <c r="BL630">
        <v>9</v>
      </c>
      <c r="BN630" t="s">
        <v>174</v>
      </c>
      <c r="BO630" t="s">
        <v>5613</v>
      </c>
      <c r="BP630" t="s">
        <v>5613</v>
      </c>
      <c r="BQ630" t="s">
        <v>213</v>
      </c>
      <c r="BR630">
        <v>87</v>
      </c>
      <c r="BS630">
        <v>8.7</v>
      </c>
      <c r="BT630">
        <v>2008</v>
      </c>
      <c r="BU630">
        <v>14</v>
      </c>
      <c r="BW630">
        <v>47</v>
      </c>
      <c r="BY630" t="s">
        <v>174</v>
      </c>
      <c r="BZ630" t="s">
        <v>13788</v>
      </c>
      <c r="CA630" t="s">
        <v>13788</v>
      </c>
      <c r="CB630" t="s">
        <v>485</v>
      </c>
      <c r="CC630">
        <v>95</v>
      </c>
      <c r="CD630">
        <v>9.5</v>
      </c>
      <c r="CE630">
        <v>2025</v>
      </c>
      <c r="CF630" t="s">
        <v>174</v>
      </c>
      <c r="CG630" t="s">
        <v>485</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4998</v>
      </c>
      <c r="DI630" t="s">
        <v>676</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818</v>
      </c>
      <c r="DW630" t="s">
        <v>246</v>
      </c>
      <c r="DX630" t="s">
        <v>980</v>
      </c>
      <c r="DY630" t="s">
        <v>209</v>
      </c>
      <c r="DZ630" t="s">
        <v>989</v>
      </c>
      <c r="EA630" t="s">
        <v>13795</v>
      </c>
      <c r="EB630" t="s">
        <v>211</v>
      </c>
      <c r="EC630" t="s">
        <v>2128</v>
      </c>
      <c r="ED630" t="s">
        <v>246</v>
      </c>
      <c r="EE630" t="s">
        <v>983</v>
      </c>
      <c r="EF630" t="s">
        <v>1685</v>
      </c>
      <c r="EG630" t="s">
        <v>574</v>
      </c>
      <c r="EH630" t="s">
        <v>13796</v>
      </c>
      <c r="EI630" t="s">
        <v>211</v>
      </c>
      <c r="EJ630" t="s">
        <v>2128</v>
      </c>
      <c r="EK630" t="s">
        <v>246</v>
      </c>
      <c r="EL630" t="s">
        <v>2522</v>
      </c>
      <c r="EM630" t="s">
        <v>505</v>
      </c>
      <c r="EN630" t="s">
        <v>565</v>
      </c>
      <c r="EO630" t="s">
        <v>13797</v>
      </c>
      <c r="EP630" t="s">
        <v>211</v>
      </c>
      <c r="EQ630" t="s">
        <v>2128</v>
      </c>
      <c r="ER630" t="s">
        <v>246</v>
      </c>
      <c r="ES630" t="s">
        <v>264</v>
      </c>
      <c r="ET630" t="s">
        <v>5932</v>
      </c>
      <c r="EU630" t="s">
        <v>1205</v>
      </c>
      <c r="EV630" t="s">
        <v>946</v>
      </c>
      <c r="EW630" t="s">
        <v>1984</v>
      </c>
      <c r="EX630" t="s">
        <v>2045</v>
      </c>
      <c r="EY630" t="s">
        <v>246</v>
      </c>
      <c r="EZ630" t="s">
        <v>1098</v>
      </c>
      <c r="FA630" t="s">
        <v>1021</v>
      </c>
      <c r="FB630" t="s">
        <v>1688</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1929</v>
      </c>
      <c r="AK631" t="s">
        <v>13804</v>
      </c>
      <c r="AL631">
        <v>82.4</v>
      </c>
      <c r="AM631">
        <v>8.2</v>
      </c>
      <c r="AN631">
        <v>2004</v>
      </c>
      <c r="AO631" t="s">
        <v>174</v>
      </c>
      <c r="AP631" t="s">
        <v>13803</v>
      </c>
      <c r="AQ631" t="s">
        <v>1929</v>
      </c>
      <c r="AR631" t="s">
        <v>13805</v>
      </c>
      <c r="AS631">
        <v>71.8</v>
      </c>
      <c r="AT631">
        <v>7</v>
      </c>
      <c r="AU631">
        <v>2006</v>
      </c>
      <c r="AV631" t="s">
        <v>170</v>
      </c>
      <c r="BC631" t="s">
        <v>174</v>
      </c>
      <c r="BD631" t="s">
        <v>13806</v>
      </c>
      <c r="BE631" t="s">
        <v>13807</v>
      </c>
      <c r="BF631" t="s">
        <v>601</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721</v>
      </c>
      <c r="CQ631" t="s">
        <v>174</v>
      </c>
      <c r="CR631">
        <v>1</v>
      </c>
      <c r="CS631">
        <v>4</v>
      </c>
      <c r="CT631">
        <v>2</v>
      </c>
      <c r="CU631" t="s">
        <v>13816</v>
      </c>
      <c r="CV631" t="s">
        <v>174</v>
      </c>
      <c r="CW631" t="s">
        <v>13817</v>
      </c>
      <c r="CX631" t="s">
        <v>193</v>
      </c>
      <c r="CY631">
        <v>2019</v>
      </c>
      <c r="CZ631" t="s">
        <v>170</v>
      </c>
      <c r="DC631" t="s">
        <v>2676</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6952</v>
      </c>
      <c r="DY631" t="s">
        <v>992</v>
      </c>
      <c r="DZ631" t="s">
        <v>908</v>
      </c>
      <c r="EA631" t="s">
        <v>13824</v>
      </c>
      <c r="EB631" t="s">
        <v>507</v>
      </c>
      <c r="EC631" t="s">
        <v>818</v>
      </c>
      <c r="ED631" t="s">
        <v>246</v>
      </c>
      <c r="EE631" t="s">
        <v>2757</v>
      </c>
      <c r="EF631" t="s">
        <v>463</v>
      </c>
      <c r="EG631" t="s">
        <v>821</v>
      </c>
      <c r="EH631" t="s">
        <v>13825</v>
      </c>
      <c r="EI631" t="s">
        <v>211</v>
      </c>
      <c r="EJ631" t="s">
        <v>333</v>
      </c>
      <c r="EK631" t="s">
        <v>246</v>
      </c>
      <c r="EL631" t="s">
        <v>825</v>
      </c>
      <c r="EM631" t="s">
        <v>418</v>
      </c>
      <c r="EN631" t="s">
        <v>906</v>
      </c>
      <c r="EO631" t="s">
        <v>13826</v>
      </c>
      <c r="EP631" t="s">
        <v>211</v>
      </c>
      <c r="EQ631" t="s">
        <v>9981</v>
      </c>
      <c r="ER631" t="s">
        <v>246</v>
      </c>
      <c r="ES631" t="s">
        <v>1717</v>
      </c>
      <c r="ET631" t="s">
        <v>948</v>
      </c>
      <c r="EU631" t="s">
        <v>419</v>
      </c>
      <c r="EV631" t="s">
        <v>13827</v>
      </c>
      <c r="EW631" t="s">
        <v>211</v>
      </c>
      <c r="EX631" t="s">
        <v>818</v>
      </c>
      <c r="EY631" t="s">
        <v>246</v>
      </c>
      <c r="EZ631" t="s">
        <v>208</v>
      </c>
      <c r="FA631" t="s">
        <v>6638</v>
      </c>
      <c r="FB631" t="s">
        <v>945</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1906</v>
      </c>
      <c r="AL632">
        <v>92</v>
      </c>
      <c r="AN632">
        <v>2011</v>
      </c>
      <c r="AO632" t="s">
        <v>170</v>
      </c>
      <c r="AV632" t="s">
        <v>174</v>
      </c>
      <c r="AW632" t="s">
        <v>1826</v>
      </c>
      <c r="AX632" t="s">
        <v>13559</v>
      </c>
      <c r="AY632" t="s">
        <v>485</v>
      </c>
      <c r="AZ632">
        <v>85.38</v>
      </c>
      <c r="BB632">
        <v>2014</v>
      </c>
      <c r="BC632" t="s">
        <v>174</v>
      </c>
      <c r="BD632" t="s">
        <v>13560</v>
      </c>
      <c r="BE632" t="s">
        <v>13561</v>
      </c>
      <c r="BF632" t="s">
        <v>485</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908</v>
      </c>
      <c r="DT632" t="s">
        <v>461</v>
      </c>
      <c r="DU632" t="s">
        <v>13580</v>
      </c>
      <c r="DV632" t="s">
        <v>13581</v>
      </c>
      <c r="DW632" t="s">
        <v>246</v>
      </c>
      <c r="DX632" t="s">
        <v>995</v>
      </c>
      <c r="DY632" t="s">
        <v>209</v>
      </c>
      <c r="DZ632" t="s">
        <v>908</v>
      </c>
    </row>
    <row r="633" spans="1:158">
      <c r="A633" t="s">
        <v>581</v>
      </c>
      <c r="B633" t="s">
        <v>211</v>
      </c>
      <c r="C633" t="s">
        <v>471</v>
      </c>
      <c r="D633" t="s">
        <v>582</v>
      </c>
      <c r="E633" t="s">
        <v>13828</v>
      </c>
      <c r="F633" t="s">
        <v>13829</v>
      </c>
      <c r="G633">
        <v>8888809229</v>
      </c>
      <c r="H633" t="s">
        <v>271</v>
      </c>
      <c r="I633" t="s">
        <v>13830</v>
      </c>
      <c r="J633" t="s">
        <v>166</v>
      </c>
      <c r="K633" t="s">
        <v>831</v>
      </c>
      <c r="L633" t="s">
        <v>13831</v>
      </c>
      <c r="M633" t="s">
        <v>13832</v>
      </c>
      <c r="N633" t="s">
        <v>170</v>
      </c>
      <c r="AI633" t="s">
        <v>13833</v>
      </c>
      <c r="AJ633" t="s">
        <v>2383</v>
      </c>
      <c r="AK633" t="s">
        <v>1558</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7163</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2950</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818</v>
      </c>
      <c r="DW633" t="s">
        <v>246</v>
      </c>
      <c r="DX633" t="s">
        <v>995</v>
      </c>
      <c r="DY633" t="s">
        <v>209</v>
      </c>
      <c r="DZ633" t="s">
        <v>2053</v>
      </c>
      <c r="EA633" t="s">
        <v>13840</v>
      </c>
      <c r="EB633" t="s">
        <v>13846</v>
      </c>
      <c r="EC633" t="s">
        <v>818</v>
      </c>
      <c r="ED633" t="s">
        <v>246</v>
      </c>
      <c r="EE633" t="s">
        <v>757</v>
      </c>
      <c r="EF633" t="s">
        <v>423</v>
      </c>
      <c r="EG633" t="s">
        <v>945</v>
      </c>
      <c r="EH633" t="s">
        <v>13847</v>
      </c>
      <c r="EI633" t="s">
        <v>211</v>
      </c>
      <c r="EJ633" t="s">
        <v>818</v>
      </c>
      <c r="EK633" t="s">
        <v>246</v>
      </c>
      <c r="EL633" t="s">
        <v>5386</v>
      </c>
      <c r="EM633" t="s">
        <v>1584</v>
      </c>
      <c r="EN633" t="s">
        <v>242</v>
      </c>
      <c r="EO633" t="s">
        <v>13848</v>
      </c>
      <c r="EP633" t="s">
        <v>351</v>
      </c>
      <c r="EQ633" t="s">
        <v>5017</v>
      </c>
      <c r="ER633" t="s">
        <v>246</v>
      </c>
      <c r="ES633" t="s">
        <v>3754</v>
      </c>
      <c r="ET633" t="s">
        <v>13849</v>
      </c>
      <c r="EU633" t="s">
        <v>344</v>
      </c>
    </row>
    <row r="634" spans="1:158">
      <c r="A634" t="s">
        <v>506</v>
      </c>
      <c r="B634" t="s">
        <v>507</v>
      </c>
      <c r="C634" t="s">
        <v>267</v>
      </c>
      <c r="D634" t="s">
        <v>508</v>
      </c>
      <c r="E634" t="s">
        <v>13850</v>
      </c>
      <c r="F634" t="s">
        <v>13851</v>
      </c>
      <c r="G634">
        <v>9923753939</v>
      </c>
      <c r="H634" t="s">
        <v>271</v>
      </c>
      <c r="I634" t="s">
        <v>13852</v>
      </c>
      <c r="J634" t="s">
        <v>166</v>
      </c>
      <c r="K634" t="s">
        <v>797</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10025</v>
      </c>
      <c r="CA634" t="s">
        <v>13863</v>
      </c>
      <c r="CB634" t="s">
        <v>13864</v>
      </c>
      <c r="CC634">
        <v>56</v>
      </c>
      <c r="CE634">
        <v>2009</v>
      </c>
      <c r="CF634" t="s">
        <v>174</v>
      </c>
      <c r="CG634" t="s">
        <v>13865</v>
      </c>
      <c r="CH634" t="s">
        <v>8172</v>
      </c>
      <c r="CI634" t="s">
        <v>193</v>
      </c>
      <c r="CJ634">
        <v>2018</v>
      </c>
      <c r="CL634" t="s">
        <v>174</v>
      </c>
      <c r="CM634" t="s">
        <v>13866</v>
      </c>
      <c r="CN634" t="s">
        <v>174</v>
      </c>
      <c r="CO634" t="s">
        <v>13867</v>
      </c>
      <c r="CP634" t="s">
        <v>611</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506</v>
      </c>
      <c r="B635" t="s">
        <v>507</v>
      </c>
      <c r="C635" t="s">
        <v>267</v>
      </c>
      <c r="D635" t="s">
        <v>508</v>
      </c>
      <c r="E635" t="s">
        <v>13873</v>
      </c>
      <c r="F635" t="s">
        <v>13874</v>
      </c>
      <c r="G635">
        <v>9833079377</v>
      </c>
      <c r="H635" t="s">
        <v>164</v>
      </c>
      <c r="I635" t="s">
        <v>13875</v>
      </c>
      <c r="J635" t="s">
        <v>166</v>
      </c>
      <c r="K635" t="s">
        <v>13876</v>
      </c>
      <c r="L635" t="s">
        <v>13877</v>
      </c>
      <c r="M635" t="s">
        <v>13878</v>
      </c>
      <c r="N635" t="s">
        <v>170</v>
      </c>
      <c r="AI635" t="s">
        <v>13879</v>
      </c>
      <c r="AJ635" t="s">
        <v>13880</v>
      </c>
      <c r="AK635" t="s">
        <v>4089</v>
      </c>
      <c r="AL635">
        <v>52.66</v>
      </c>
      <c r="AN635">
        <v>1998</v>
      </c>
      <c r="AO635" t="s">
        <v>174</v>
      </c>
      <c r="AP635" t="s">
        <v>13881</v>
      </c>
      <c r="AQ635" t="s">
        <v>13880</v>
      </c>
      <c r="AR635" t="s">
        <v>4089</v>
      </c>
      <c r="AS635">
        <v>48.33</v>
      </c>
      <c r="AU635">
        <v>2000</v>
      </c>
      <c r="AV635" t="s">
        <v>170</v>
      </c>
      <c r="BC635" t="s">
        <v>174</v>
      </c>
      <c r="BD635" t="s">
        <v>13882</v>
      </c>
      <c r="BE635" t="s">
        <v>13883</v>
      </c>
      <c r="BF635" t="s">
        <v>3149</v>
      </c>
      <c r="BG635">
        <v>57.0</v>
      </c>
      <c r="BI635">
        <v>2004</v>
      </c>
      <c r="BJ635">
        <v>19</v>
      </c>
      <c r="BK635" t="s">
        <v>13884</v>
      </c>
      <c r="BL635">
        <v>53</v>
      </c>
      <c r="BM635" t="s">
        <v>3149</v>
      </c>
      <c r="BN635" t="s">
        <v>174</v>
      </c>
      <c r="BO635" t="s">
        <v>13882</v>
      </c>
      <c r="BP635" t="s">
        <v>13885</v>
      </c>
      <c r="BQ635" t="s">
        <v>2715</v>
      </c>
      <c r="BR635">
        <v>66.25</v>
      </c>
      <c r="BT635">
        <v>2009</v>
      </c>
      <c r="BU635">
        <v>31</v>
      </c>
      <c r="BV635" t="s">
        <v>13886</v>
      </c>
      <c r="BW635">
        <v>23</v>
      </c>
      <c r="BY635" t="s">
        <v>170</v>
      </c>
      <c r="BZ635" t="s">
        <v>13882</v>
      </c>
      <c r="CA635" t="s">
        <v>13887</v>
      </c>
      <c r="CB635" t="s">
        <v>13888</v>
      </c>
      <c r="CC635">
        <v>56.67</v>
      </c>
      <c r="CE635">
        <v>2015</v>
      </c>
      <c r="CF635" t="s">
        <v>174</v>
      </c>
      <c r="CG635" t="s">
        <v>1616</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860</v>
      </c>
      <c r="DT635" t="s">
        <v>13900</v>
      </c>
      <c r="DU635" t="s">
        <v>507</v>
      </c>
      <c r="DV635" t="s">
        <v>1426</v>
      </c>
      <c r="DW635" t="s">
        <v>246</v>
      </c>
      <c r="DX635" t="s">
        <v>3869</v>
      </c>
      <c r="DY635" t="s">
        <v>209</v>
      </c>
      <c r="DZ635" t="s">
        <v>860</v>
      </c>
    </row>
    <row r="636" spans="1:158">
      <c r="A636" t="s">
        <v>584</v>
      </c>
      <c r="B636" t="s">
        <v>211</v>
      </c>
      <c r="C636" t="s">
        <v>471</v>
      </c>
      <c r="D636" t="s">
        <v>585</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6532</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4411</v>
      </c>
      <c r="DV636" t="s">
        <v>13921</v>
      </c>
      <c r="DW636" t="s">
        <v>207</v>
      </c>
      <c r="DX636" t="s">
        <v>1135</v>
      </c>
      <c r="DY636" t="s">
        <v>1462</v>
      </c>
      <c r="DZ636" t="s">
        <v>4832</v>
      </c>
    </row>
    <row r="637" spans="1:158">
      <c r="A637" t="s">
        <v>1062</v>
      </c>
      <c r="B637" t="s">
        <v>507</v>
      </c>
      <c r="C637" t="s">
        <v>212</v>
      </c>
      <c r="D637" t="s">
        <v>213</v>
      </c>
      <c r="E637" t="s">
        <v>13922</v>
      </c>
      <c r="F637" t="s">
        <v>13923</v>
      </c>
      <c r="G637">
        <v>8806244477</v>
      </c>
      <c r="H637" t="s">
        <v>164</v>
      </c>
      <c r="I637" t="s">
        <v>13924</v>
      </c>
      <c r="J637" t="s">
        <v>166</v>
      </c>
      <c r="K637" t="s">
        <v>7239</v>
      </c>
      <c r="L637" t="s">
        <v>13925</v>
      </c>
      <c r="M637" t="s">
        <v>13926</v>
      </c>
      <c r="N637" t="s">
        <v>170</v>
      </c>
      <c r="AI637" t="s">
        <v>13927</v>
      </c>
      <c r="AJ637" t="s">
        <v>2383</v>
      </c>
      <c r="AK637" t="s">
        <v>13928</v>
      </c>
      <c r="AL637">
        <v>68.4</v>
      </c>
      <c r="AN637">
        <v>2004</v>
      </c>
      <c r="AO637" t="s">
        <v>174</v>
      </c>
      <c r="AP637" t="s">
        <v>13929</v>
      </c>
      <c r="AQ637" t="s">
        <v>2383</v>
      </c>
      <c r="AR637" t="s">
        <v>13930</v>
      </c>
      <c r="AS637">
        <v>61</v>
      </c>
      <c r="AU637">
        <v>2006</v>
      </c>
      <c r="AV637" t="s">
        <v>170</v>
      </c>
      <c r="BC637" t="s">
        <v>174</v>
      </c>
      <c r="BD637" t="s">
        <v>13931</v>
      </c>
      <c r="BE637" t="s">
        <v>13932</v>
      </c>
      <c r="BF637" t="s">
        <v>485</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2680</v>
      </c>
      <c r="DI637" t="s">
        <v>378</v>
      </c>
      <c r="DJ637" t="s">
        <v>2680</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6451</v>
      </c>
      <c r="DT637" t="s">
        <v>13944</v>
      </c>
      <c r="DU637" t="s">
        <v>211</v>
      </c>
      <c r="DV637" t="s">
        <v>1629</v>
      </c>
      <c r="DW637" t="s">
        <v>246</v>
      </c>
      <c r="DX637" t="s">
        <v>3459</v>
      </c>
      <c r="DY637" t="s">
        <v>3107</v>
      </c>
      <c r="DZ637" t="s">
        <v>2926</v>
      </c>
      <c r="EA637" t="s">
        <v>13945</v>
      </c>
      <c r="EB637" t="s">
        <v>211</v>
      </c>
      <c r="EC637" t="s">
        <v>818</v>
      </c>
      <c r="ED637" t="s">
        <v>246</v>
      </c>
      <c r="EE637" t="s">
        <v>1718</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7239</v>
      </c>
      <c r="L638" t="s">
        <v>13925</v>
      </c>
      <c r="M638" t="s">
        <v>13926</v>
      </c>
      <c r="N638" t="s">
        <v>170</v>
      </c>
      <c r="AI638" t="s">
        <v>13927</v>
      </c>
      <c r="AJ638" t="s">
        <v>2383</v>
      </c>
      <c r="AK638" t="s">
        <v>13928</v>
      </c>
      <c r="AL638">
        <v>68.4</v>
      </c>
      <c r="AN638">
        <v>2004</v>
      </c>
      <c r="AO638" t="s">
        <v>174</v>
      </c>
      <c r="AP638" t="s">
        <v>13929</v>
      </c>
      <c r="AQ638" t="s">
        <v>2383</v>
      </c>
      <c r="AR638" t="s">
        <v>13930</v>
      </c>
      <c r="AS638">
        <v>61</v>
      </c>
      <c r="AU638">
        <v>2006</v>
      </c>
      <c r="AV638" t="s">
        <v>170</v>
      </c>
      <c r="BC638" t="s">
        <v>174</v>
      </c>
      <c r="BD638" t="s">
        <v>13931</v>
      </c>
      <c r="BE638" t="s">
        <v>13932</v>
      </c>
      <c r="BF638" t="s">
        <v>485</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2680</v>
      </c>
      <c r="DI638" t="s">
        <v>378</v>
      </c>
      <c r="DJ638" t="s">
        <v>2680</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6451</v>
      </c>
      <c r="DT638" t="s">
        <v>13944</v>
      </c>
      <c r="DU638" t="s">
        <v>211</v>
      </c>
      <c r="DV638" t="s">
        <v>1629</v>
      </c>
      <c r="DW638" t="s">
        <v>246</v>
      </c>
      <c r="DX638" t="s">
        <v>3459</v>
      </c>
      <c r="DY638" t="s">
        <v>3107</v>
      </c>
      <c r="DZ638" t="s">
        <v>2926</v>
      </c>
      <c r="EA638" t="s">
        <v>13945</v>
      </c>
      <c r="EB638" t="s">
        <v>211</v>
      </c>
      <c r="EC638" t="s">
        <v>818</v>
      </c>
      <c r="ED638" t="s">
        <v>246</v>
      </c>
      <c r="EE638" t="s">
        <v>1718</v>
      </c>
      <c r="EF638" t="s">
        <v>1198</v>
      </c>
      <c r="EG638" t="s">
        <v>259</v>
      </c>
    </row>
    <row r="639" spans="1:158">
      <c r="A639" t="s">
        <v>1062</v>
      </c>
      <c r="B639" t="s">
        <v>507</v>
      </c>
      <c r="C639" t="s">
        <v>212</v>
      </c>
      <c r="D639" t="s">
        <v>213</v>
      </c>
      <c r="E639" t="s">
        <v>13778</v>
      </c>
      <c r="F639" t="s">
        <v>13779</v>
      </c>
      <c r="G639">
        <v>9730759133</v>
      </c>
      <c r="H639" t="s">
        <v>164</v>
      </c>
      <c r="I639" t="s">
        <v>11189</v>
      </c>
      <c r="J639" t="s">
        <v>166</v>
      </c>
      <c r="K639" t="s">
        <v>2823</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485</v>
      </c>
      <c r="BG639">
        <v>66.5</v>
      </c>
      <c r="BI639">
        <v>2006</v>
      </c>
      <c r="BJ639">
        <v>2</v>
      </c>
      <c r="BL639">
        <v>9</v>
      </c>
      <c r="BN639" t="s">
        <v>174</v>
      </c>
      <c r="BO639" t="s">
        <v>5613</v>
      </c>
      <c r="BP639" t="s">
        <v>5613</v>
      </c>
      <c r="BQ639" t="s">
        <v>213</v>
      </c>
      <c r="BR639">
        <v>87</v>
      </c>
      <c r="BS639">
        <v>8.7</v>
      </c>
      <c r="BT639">
        <v>2008</v>
      </c>
      <c r="BU639">
        <v>14</v>
      </c>
      <c r="BW639">
        <v>47</v>
      </c>
      <c r="BY639" t="s">
        <v>174</v>
      </c>
      <c r="BZ639" t="s">
        <v>13788</v>
      </c>
      <c r="CA639" t="s">
        <v>13788</v>
      </c>
      <c r="CB639" t="s">
        <v>485</v>
      </c>
      <c r="CC639">
        <v>95</v>
      </c>
      <c r="CD639">
        <v>9.5</v>
      </c>
      <c r="CE639">
        <v>2025</v>
      </c>
      <c r="CF639" t="s">
        <v>174</v>
      </c>
      <c r="CG639" t="s">
        <v>485</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4998</v>
      </c>
      <c r="DI639" t="s">
        <v>676</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818</v>
      </c>
      <c r="DW639" t="s">
        <v>246</v>
      </c>
      <c r="DX639" t="s">
        <v>980</v>
      </c>
      <c r="DY639" t="s">
        <v>209</v>
      </c>
      <c r="DZ639" t="s">
        <v>989</v>
      </c>
      <c r="EA639" t="s">
        <v>13795</v>
      </c>
      <c r="EB639" t="s">
        <v>211</v>
      </c>
      <c r="EC639" t="s">
        <v>2128</v>
      </c>
      <c r="ED639" t="s">
        <v>246</v>
      </c>
      <c r="EE639" t="s">
        <v>983</v>
      </c>
      <c r="EF639" t="s">
        <v>1685</v>
      </c>
      <c r="EG639" t="s">
        <v>574</v>
      </c>
      <c r="EH639" t="s">
        <v>13796</v>
      </c>
      <c r="EI639" t="s">
        <v>211</v>
      </c>
      <c r="EJ639" t="s">
        <v>2128</v>
      </c>
      <c r="EK639" t="s">
        <v>246</v>
      </c>
      <c r="EL639" t="s">
        <v>2522</v>
      </c>
      <c r="EM639" t="s">
        <v>505</v>
      </c>
      <c r="EN639" t="s">
        <v>565</v>
      </c>
      <c r="EO639" t="s">
        <v>13797</v>
      </c>
      <c r="EP639" t="s">
        <v>211</v>
      </c>
      <c r="EQ639" t="s">
        <v>2128</v>
      </c>
      <c r="ER639" t="s">
        <v>246</v>
      </c>
      <c r="ES639" t="s">
        <v>264</v>
      </c>
      <c r="ET639" t="s">
        <v>5932</v>
      </c>
      <c r="EU639" t="s">
        <v>1205</v>
      </c>
      <c r="EV639" t="s">
        <v>946</v>
      </c>
      <c r="EW639" t="s">
        <v>1984</v>
      </c>
      <c r="EX639" t="s">
        <v>2045</v>
      </c>
      <c r="EY639" t="s">
        <v>246</v>
      </c>
      <c r="EZ639" t="s">
        <v>1098</v>
      </c>
      <c r="FA639" t="s">
        <v>1021</v>
      </c>
      <c r="FB639" t="s">
        <v>1688</v>
      </c>
    </row>
    <row r="640" spans="1:158">
      <c r="A640" t="s">
        <v>581</v>
      </c>
      <c r="B640" t="s">
        <v>211</v>
      </c>
      <c r="C640" t="s">
        <v>471</v>
      </c>
      <c r="D640" t="s">
        <v>582</v>
      </c>
      <c r="E640" t="s">
        <v>13947</v>
      </c>
      <c r="F640" t="s">
        <v>13948</v>
      </c>
      <c r="G640">
        <v>8368354003</v>
      </c>
      <c r="H640" t="s">
        <v>271</v>
      </c>
      <c r="I640" t="s">
        <v>13949</v>
      </c>
      <c r="J640" t="s">
        <v>166</v>
      </c>
      <c r="K640" t="s">
        <v>2323</v>
      </c>
      <c r="L640" t="s">
        <v>13950</v>
      </c>
      <c r="M640" t="s">
        <v>13951</v>
      </c>
      <c r="N640" t="s">
        <v>170</v>
      </c>
      <c r="AI640" t="s">
        <v>13952</v>
      </c>
      <c r="AJ640" t="s">
        <v>13953</v>
      </c>
      <c r="AK640" t="s">
        <v>13954</v>
      </c>
      <c r="AL640">
        <v>87</v>
      </c>
      <c r="AN640">
        <v>2008</v>
      </c>
      <c r="AO640" t="s">
        <v>174</v>
      </c>
      <c r="AP640" t="s">
        <v>13952</v>
      </c>
      <c r="AQ640" t="s">
        <v>13953</v>
      </c>
      <c r="AR640" t="s">
        <v>2219</v>
      </c>
      <c r="AS640">
        <v>76</v>
      </c>
      <c r="AU640">
        <v>2010</v>
      </c>
      <c r="AV640" t="s">
        <v>170</v>
      </c>
      <c r="BC640" t="s">
        <v>174</v>
      </c>
      <c r="BD640" t="s">
        <v>2941</v>
      </c>
      <c r="BE640" t="s">
        <v>13955</v>
      </c>
      <c r="BF640" t="s">
        <v>13956</v>
      </c>
      <c r="BG640">
        <v>73</v>
      </c>
      <c r="BI640">
        <v>2015</v>
      </c>
      <c r="BJ640">
        <v>8</v>
      </c>
      <c r="BL640">
        <v>2</v>
      </c>
      <c r="BN640" t="s">
        <v>174</v>
      </c>
      <c r="BO640" t="s">
        <v>9302</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2123</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605</v>
      </c>
      <c r="DW640" t="s">
        <v>246</v>
      </c>
      <c r="DX640" t="s">
        <v>982</v>
      </c>
      <c r="DY640" t="s">
        <v>1982</v>
      </c>
      <c r="DZ640" t="s">
        <v>574</v>
      </c>
      <c r="EA640" t="s">
        <v>13979</v>
      </c>
      <c r="EB640" t="s">
        <v>211</v>
      </c>
      <c r="EC640" t="s">
        <v>818</v>
      </c>
      <c r="ED640" t="s">
        <v>246</v>
      </c>
      <c r="EE640" t="s">
        <v>428</v>
      </c>
      <c r="EF640" t="s">
        <v>5755</v>
      </c>
      <c r="EG640" t="s">
        <v>942</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2145</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4121</v>
      </c>
      <c r="DD641" t="s">
        <v>170</v>
      </c>
      <c r="DF641" t="s">
        <v>170</v>
      </c>
      <c r="DL641" t="s">
        <v>170</v>
      </c>
      <c r="DN641" t="s">
        <v>174</v>
      </c>
      <c r="DO641" t="s">
        <v>14002</v>
      </c>
      <c r="DP641" t="s">
        <v>14003</v>
      </c>
      <c r="DQ641" t="s">
        <v>202</v>
      </c>
      <c r="DR641" t="str">
        <f>HYPERLINK("https://nconnect.nicmar.ac.in/pdf/798_resume_1772280868.pdf/Y2FyZWVy","View Resume")</f>
        <v>0</v>
      </c>
      <c r="DS641" t="s">
        <v>2053</v>
      </c>
      <c r="DT641" t="s">
        <v>7728</v>
      </c>
      <c r="DU641" t="s">
        <v>211</v>
      </c>
      <c r="DV641" t="s">
        <v>818</v>
      </c>
      <c r="DW641" t="s">
        <v>246</v>
      </c>
      <c r="DX641" t="s">
        <v>995</v>
      </c>
      <c r="DY641" t="s">
        <v>209</v>
      </c>
      <c r="DZ641" t="s">
        <v>2053</v>
      </c>
    </row>
    <row r="642" spans="1:158">
      <c r="A642" t="s">
        <v>210</v>
      </c>
      <c r="B642" t="s">
        <v>211</v>
      </c>
      <c r="C642" t="s">
        <v>212</v>
      </c>
      <c r="D642" t="s">
        <v>213</v>
      </c>
      <c r="E642" t="s">
        <v>14004</v>
      </c>
      <c r="F642" t="s">
        <v>14005</v>
      </c>
      <c r="G642">
        <v>8335851511</v>
      </c>
      <c r="H642" t="s">
        <v>271</v>
      </c>
      <c r="I642" t="s">
        <v>7169</v>
      </c>
      <c r="J642" t="s">
        <v>217</v>
      </c>
      <c r="K642" t="s">
        <v>14006</v>
      </c>
      <c r="L642" t="s">
        <v>14007</v>
      </c>
      <c r="M642" t="s">
        <v>14008</v>
      </c>
      <c r="N642" t="s">
        <v>170</v>
      </c>
      <c r="AI642" t="s">
        <v>14009</v>
      </c>
      <c r="AJ642" t="s">
        <v>14010</v>
      </c>
      <c r="AK642" t="s">
        <v>10246</v>
      </c>
      <c r="AL642">
        <v>92.6</v>
      </c>
      <c r="AN642">
        <v>2006</v>
      </c>
      <c r="AO642" t="s">
        <v>174</v>
      </c>
      <c r="AP642" t="s">
        <v>14009</v>
      </c>
      <c r="AQ642" t="s">
        <v>14010</v>
      </c>
      <c r="AR642" t="s">
        <v>438</v>
      </c>
      <c r="AS642">
        <v>94.75</v>
      </c>
      <c r="AU642">
        <v>2008</v>
      </c>
      <c r="AV642" t="s">
        <v>170</v>
      </c>
      <c r="BC642" t="s">
        <v>174</v>
      </c>
      <c r="BD642" t="s">
        <v>14011</v>
      </c>
      <c r="BE642" t="s">
        <v>14012</v>
      </c>
      <c r="BF642" t="s">
        <v>485</v>
      </c>
      <c r="BG642">
        <v>85.9</v>
      </c>
      <c r="BH642">
        <v>9.34</v>
      </c>
      <c r="BI642">
        <v>2012</v>
      </c>
      <c r="BJ642">
        <v>1</v>
      </c>
      <c r="BL642">
        <v>9</v>
      </c>
      <c r="BN642" t="s">
        <v>174</v>
      </c>
      <c r="BO642" t="s">
        <v>397</v>
      </c>
      <c r="BP642" t="s">
        <v>14013</v>
      </c>
      <c r="BQ642" t="s">
        <v>213</v>
      </c>
      <c r="BR642">
        <v>84.8</v>
      </c>
      <c r="BS642">
        <v>9.23</v>
      </c>
      <c r="BT642">
        <v>2014</v>
      </c>
      <c r="BU642">
        <v>14</v>
      </c>
      <c r="BW642">
        <v>9</v>
      </c>
      <c r="BY642" t="s">
        <v>170</v>
      </c>
      <c r="BZ642" t="s">
        <v>14014</v>
      </c>
      <c r="CF642" t="s">
        <v>174</v>
      </c>
      <c r="CG642" t="s">
        <v>14015</v>
      </c>
      <c r="CH642" t="s">
        <v>2972</v>
      </c>
      <c r="CI642" t="s">
        <v>193</v>
      </c>
      <c r="CJ642">
        <v>2024</v>
      </c>
      <c r="CL642" t="s">
        <v>174</v>
      </c>
      <c r="CM642" t="s">
        <v>14016</v>
      </c>
      <c r="CN642" t="s">
        <v>174</v>
      </c>
      <c r="CO642" t="s">
        <v>14017</v>
      </c>
      <c r="CP642" t="s">
        <v>14018</v>
      </c>
      <c r="CQ642" t="s">
        <v>174</v>
      </c>
      <c r="CR642" t="s">
        <v>14019</v>
      </c>
      <c r="CS642">
        <v>0</v>
      </c>
      <c r="CT642">
        <v>2</v>
      </c>
      <c r="CU642" t="s">
        <v>14020</v>
      </c>
      <c r="CV642" t="s">
        <v>170</v>
      </c>
      <c r="CZ642" t="s">
        <v>170</v>
      </c>
      <c r="DB642" t="s">
        <v>378</v>
      </c>
      <c r="DC642" t="s">
        <v>326</v>
      </c>
      <c r="DD642" t="s">
        <v>174</v>
      </c>
      <c r="DE642" t="s">
        <v>14021</v>
      </c>
      <c r="DF642" t="s">
        <v>170</v>
      </c>
      <c r="DL642" t="s">
        <v>174</v>
      </c>
      <c r="DM642" t="s">
        <v>14022</v>
      </c>
      <c r="DN642" t="s">
        <v>174</v>
      </c>
      <c r="DO642" t="s">
        <v>14023</v>
      </c>
      <c r="DP642" t="s">
        <v>14024</v>
      </c>
      <c r="DQ642" t="str">
        <f>HYPERLINK("https://nconnect.nicmar.ac.in/storage/profile/69a2d68dd9aaf.png","Download")</f>
        <v>0</v>
      </c>
      <c r="DR642" t="str">
        <f>HYPERLINK("https://nconnect.nicmar.ac.in/pdf/799_resume_1772281624.pdf/Y2FyZWVy","View Resume")</f>
        <v>0</v>
      </c>
      <c r="DS642" t="s">
        <v>4371</v>
      </c>
      <c r="DT642" t="s">
        <v>4093</v>
      </c>
      <c r="DU642" t="s">
        <v>14025</v>
      </c>
      <c r="DV642" t="s">
        <v>2981</v>
      </c>
      <c r="DW642" t="s">
        <v>207</v>
      </c>
      <c r="DX642" t="s">
        <v>500</v>
      </c>
      <c r="DY642" t="s">
        <v>209</v>
      </c>
      <c r="DZ642" t="s">
        <v>501</v>
      </c>
      <c r="EA642" t="s">
        <v>14026</v>
      </c>
      <c r="EB642" t="s">
        <v>2086</v>
      </c>
      <c r="EC642" t="s">
        <v>421</v>
      </c>
      <c r="ED642" t="s">
        <v>246</v>
      </c>
      <c r="EE642" t="s">
        <v>334</v>
      </c>
      <c r="EF642" t="s">
        <v>4216</v>
      </c>
      <c r="EG642" t="s">
        <v>203</v>
      </c>
    </row>
    <row r="643" spans="1:158">
      <c r="A643" t="s">
        <v>506</v>
      </c>
      <c r="B643" t="s">
        <v>507</v>
      </c>
      <c r="C643" t="s">
        <v>267</v>
      </c>
      <c r="D643" t="s">
        <v>508</v>
      </c>
      <c r="E643" t="s">
        <v>14027</v>
      </c>
      <c r="F643" t="s">
        <v>14028</v>
      </c>
      <c r="G643">
        <v>9527564129</v>
      </c>
      <c r="H643" t="s">
        <v>164</v>
      </c>
      <c r="I643" t="s">
        <v>14029</v>
      </c>
      <c r="J643" t="s">
        <v>166</v>
      </c>
      <c r="K643" t="s">
        <v>1249</v>
      </c>
      <c r="L643" t="s">
        <v>14030</v>
      </c>
      <c r="M643" t="s">
        <v>14031</v>
      </c>
      <c r="N643" t="s">
        <v>170</v>
      </c>
      <c r="AI643" t="s">
        <v>14032</v>
      </c>
      <c r="AJ643" t="s">
        <v>14033</v>
      </c>
      <c r="AK643" t="s">
        <v>1906</v>
      </c>
      <c r="AL643">
        <v>45</v>
      </c>
      <c r="AN643">
        <v>1985</v>
      </c>
      <c r="AO643" t="s">
        <v>174</v>
      </c>
      <c r="AP643" t="s">
        <v>14034</v>
      </c>
      <c r="AQ643" t="s">
        <v>14035</v>
      </c>
      <c r="AR643" t="s">
        <v>1334</v>
      </c>
      <c r="AS643">
        <v>56</v>
      </c>
      <c r="AU643">
        <v>1987</v>
      </c>
      <c r="AV643" t="s">
        <v>170</v>
      </c>
      <c r="BC643" t="s">
        <v>174</v>
      </c>
      <c r="BD643" t="s">
        <v>440</v>
      </c>
      <c r="BE643" t="s">
        <v>14036</v>
      </c>
      <c r="BF643" t="s">
        <v>14037</v>
      </c>
      <c r="BG643">
        <v>52</v>
      </c>
      <c r="BI643">
        <v>1990</v>
      </c>
      <c r="BJ643">
        <v>19</v>
      </c>
      <c r="BK643" t="s">
        <v>807</v>
      </c>
      <c r="BL643">
        <v>53</v>
      </c>
      <c r="BM643" t="s">
        <v>14037</v>
      </c>
      <c r="BN643" t="s">
        <v>174</v>
      </c>
      <c r="BO643" t="s">
        <v>440</v>
      </c>
      <c r="BP643" t="s">
        <v>14038</v>
      </c>
      <c r="BQ643" t="s">
        <v>14039</v>
      </c>
      <c r="BR643">
        <v>76</v>
      </c>
      <c r="BT643">
        <v>2018</v>
      </c>
      <c r="BU643">
        <v>31</v>
      </c>
      <c r="BV643" t="s">
        <v>810</v>
      </c>
      <c r="BW643">
        <v>53</v>
      </c>
      <c r="BX643" t="s">
        <v>4957</v>
      </c>
      <c r="BY643" t="s">
        <v>174</v>
      </c>
      <c r="BZ643" t="s">
        <v>440</v>
      </c>
      <c r="CA643" t="s">
        <v>14040</v>
      </c>
      <c r="CB643" t="s">
        <v>14041</v>
      </c>
      <c r="CC643">
        <v>94</v>
      </c>
      <c r="CE643">
        <v>1995</v>
      </c>
      <c r="CF643" t="s">
        <v>174</v>
      </c>
      <c r="CG643" t="s">
        <v>14042</v>
      </c>
      <c r="CH643" t="s">
        <v>14043</v>
      </c>
      <c r="CI643" t="s">
        <v>193</v>
      </c>
      <c r="CJ643">
        <v>2015</v>
      </c>
      <c r="CL643" t="s">
        <v>174</v>
      </c>
      <c r="CM643" t="s">
        <v>14044</v>
      </c>
      <c r="CN643" t="s">
        <v>174</v>
      </c>
      <c r="CO643" t="s">
        <v>14045</v>
      </c>
      <c r="CP643" t="s">
        <v>721</v>
      </c>
      <c r="CQ643" t="s">
        <v>174</v>
      </c>
      <c r="CR643">
        <v>0</v>
      </c>
      <c r="CS643">
        <v>0</v>
      </c>
      <c r="CT643">
        <v>14</v>
      </c>
      <c r="CU643" t="s">
        <v>14046</v>
      </c>
      <c r="CV643" t="s">
        <v>170</v>
      </c>
      <c r="CZ643" t="s">
        <v>170</v>
      </c>
      <c r="DB643" t="s">
        <v>14047</v>
      </c>
      <c r="DC643" t="s">
        <v>14048</v>
      </c>
      <c r="DD643" t="s">
        <v>174</v>
      </c>
      <c r="DE643" t="s">
        <v>14049</v>
      </c>
      <c r="DF643" t="s">
        <v>170</v>
      </c>
      <c r="DL643" t="s">
        <v>170</v>
      </c>
      <c r="DN643" t="s">
        <v>174</v>
      </c>
      <c r="DO643" t="s">
        <v>14050</v>
      </c>
      <c r="DP643" t="s">
        <v>14051</v>
      </c>
      <c r="DQ643" t="s">
        <v>202</v>
      </c>
      <c r="DR643" t="str">
        <f>HYPERLINK("https://nconnect.nicmar.ac.in/pdf/740_resume_1772286033.pdf/Y2FyZWVy","View Resume")</f>
        <v>0</v>
      </c>
      <c r="DS643" t="s">
        <v>14052</v>
      </c>
      <c r="DT643" t="s">
        <v>14053</v>
      </c>
      <c r="DU643" t="s">
        <v>14054</v>
      </c>
      <c r="DV643" t="s">
        <v>818</v>
      </c>
      <c r="DW643" t="s">
        <v>207</v>
      </c>
      <c r="DX643" t="s">
        <v>14055</v>
      </c>
      <c r="DY643" t="s">
        <v>14056</v>
      </c>
      <c r="DZ643" t="s">
        <v>335</v>
      </c>
      <c r="EA643" t="s">
        <v>14057</v>
      </c>
      <c r="EB643" t="s">
        <v>211</v>
      </c>
      <c r="EC643" t="s">
        <v>14058</v>
      </c>
      <c r="ED643" t="s">
        <v>246</v>
      </c>
      <c r="EE643" t="s">
        <v>11022</v>
      </c>
      <c r="EF643" t="s">
        <v>12253</v>
      </c>
      <c r="EG643" t="s">
        <v>2690</v>
      </c>
      <c r="EH643" t="s">
        <v>14059</v>
      </c>
      <c r="EI643" t="s">
        <v>14060</v>
      </c>
      <c r="EJ643" t="s">
        <v>818</v>
      </c>
      <c r="EK643" t="s">
        <v>246</v>
      </c>
      <c r="EL643" t="s">
        <v>2696</v>
      </c>
      <c r="EM643" t="s">
        <v>4752</v>
      </c>
      <c r="EN643" t="s">
        <v>1591</v>
      </c>
      <c r="EO643" t="s">
        <v>14061</v>
      </c>
      <c r="EP643" t="s">
        <v>14060</v>
      </c>
      <c r="EQ643" t="s">
        <v>14062</v>
      </c>
      <c r="ER643" t="s">
        <v>246</v>
      </c>
      <c r="ES643" t="s">
        <v>1021</v>
      </c>
      <c r="ET643" t="s">
        <v>1242</v>
      </c>
      <c r="EU643" t="s">
        <v>2926</v>
      </c>
      <c r="EV643" t="s">
        <v>14063</v>
      </c>
      <c r="EW643" t="s">
        <v>211</v>
      </c>
      <c r="EX643" t="s">
        <v>818</v>
      </c>
      <c r="EY643" t="s">
        <v>246</v>
      </c>
      <c r="EZ643" t="s">
        <v>7410</v>
      </c>
      <c r="FA643" t="s">
        <v>1721</v>
      </c>
      <c r="FB643" t="s">
        <v>870</v>
      </c>
    </row>
    <row r="644" spans="1:158">
      <c r="A644" t="s">
        <v>2493</v>
      </c>
      <c r="B644" t="s">
        <v>507</v>
      </c>
      <c r="C644" t="s">
        <v>160</v>
      </c>
      <c r="D644" t="s">
        <v>2494</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476</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3130</v>
      </c>
      <c r="DK644">
        <v>9</v>
      </c>
      <c r="DL644" t="s">
        <v>174</v>
      </c>
      <c r="DM644" t="s">
        <v>13104</v>
      </c>
      <c r="DN644" t="s">
        <v>174</v>
      </c>
      <c r="DO644" t="s">
        <v>13105</v>
      </c>
      <c r="DP644" t="s">
        <v>14064</v>
      </c>
      <c r="DQ644" t="str">
        <f>HYPERLINK("https://nconnect.nicmar.ac.in/storage/profile/69a057a92f0c1.png","Download")</f>
        <v>0</v>
      </c>
      <c r="DR644" t="str">
        <f>HYPERLINK("https://nconnect.nicmar.ac.in/pdf/723_resume_1772202748.pdf/Y2FyZWVy","View Resume")</f>
        <v>0</v>
      </c>
      <c r="DS644" t="s">
        <v>8409</v>
      </c>
      <c r="DT644" t="s">
        <v>13107</v>
      </c>
      <c r="DU644" t="s">
        <v>13108</v>
      </c>
      <c r="DV644" t="s">
        <v>13109</v>
      </c>
      <c r="DW644" t="s">
        <v>246</v>
      </c>
      <c r="DX644" t="s">
        <v>1098</v>
      </c>
      <c r="DY644" t="s">
        <v>209</v>
      </c>
      <c r="DZ644" t="s">
        <v>8409</v>
      </c>
    </row>
    <row r="645" spans="1:158">
      <c r="A645" t="s">
        <v>266</v>
      </c>
      <c r="B645" t="s">
        <v>211</v>
      </c>
      <c r="C645" t="s">
        <v>267</v>
      </c>
      <c r="D645" t="s">
        <v>268</v>
      </c>
      <c r="E645" t="s">
        <v>14065</v>
      </c>
      <c r="F645" t="s">
        <v>14066</v>
      </c>
      <c r="G645">
        <v>8411003373</v>
      </c>
      <c r="H645" t="s">
        <v>164</v>
      </c>
      <c r="I645" t="s">
        <v>14067</v>
      </c>
      <c r="J645" t="s">
        <v>166</v>
      </c>
      <c r="K645" t="s">
        <v>831</v>
      </c>
      <c r="L645" t="s">
        <v>14068</v>
      </c>
      <c r="M645" t="s">
        <v>14069</v>
      </c>
      <c r="N645" t="s">
        <v>170</v>
      </c>
      <c r="AI645" t="s">
        <v>14070</v>
      </c>
      <c r="AJ645" t="s">
        <v>14071</v>
      </c>
      <c r="AK645" t="s">
        <v>14072</v>
      </c>
      <c r="AL645">
        <v>87.85</v>
      </c>
      <c r="AN645">
        <v>1994</v>
      </c>
      <c r="AO645" t="s">
        <v>174</v>
      </c>
      <c r="AP645" t="s">
        <v>14073</v>
      </c>
      <c r="AQ645" t="s">
        <v>14074</v>
      </c>
      <c r="AR645" t="s">
        <v>14075</v>
      </c>
      <c r="AS645">
        <v>81</v>
      </c>
      <c r="AU645">
        <v>1996</v>
      </c>
      <c r="AV645" t="s">
        <v>170</v>
      </c>
      <c r="BC645" t="s">
        <v>170</v>
      </c>
      <c r="BD645" t="s">
        <v>1908</v>
      </c>
      <c r="BE645" t="s">
        <v>14076</v>
      </c>
      <c r="BF645" t="s">
        <v>14077</v>
      </c>
      <c r="BG645">
        <v>61.5</v>
      </c>
      <c r="BI645">
        <v>2001</v>
      </c>
      <c r="BJ645">
        <v>19</v>
      </c>
      <c r="BK645" t="s">
        <v>8889</v>
      </c>
      <c r="BL645">
        <v>34</v>
      </c>
      <c r="BN645" t="s">
        <v>174</v>
      </c>
      <c r="BO645" t="s">
        <v>818</v>
      </c>
      <c r="BP645" t="s">
        <v>14078</v>
      </c>
      <c r="BQ645" t="s">
        <v>14079</v>
      </c>
      <c r="BR645">
        <v>71.7</v>
      </c>
      <c r="BT645">
        <v>2005</v>
      </c>
      <c r="BU645">
        <v>31</v>
      </c>
      <c r="BV645" t="s">
        <v>599</v>
      </c>
      <c r="BW645">
        <v>53</v>
      </c>
      <c r="BX645" t="s">
        <v>14079</v>
      </c>
      <c r="BY645" t="s">
        <v>174</v>
      </c>
      <c r="BZ645" t="s">
        <v>1908</v>
      </c>
      <c r="CA645" t="s">
        <v>14080</v>
      </c>
      <c r="CB645" t="s">
        <v>14081</v>
      </c>
      <c r="CC645">
        <v>63.5</v>
      </c>
      <c r="CE645">
        <v>2006</v>
      </c>
      <c r="CF645" t="s">
        <v>170</v>
      </c>
      <c r="CL645" t="s">
        <v>174</v>
      </c>
      <c r="CM645" t="s">
        <v>14082</v>
      </c>
      <c r="CN645" t="s">
        <v>174</v>
      </c>
      <c r="CO645" t="s">
        <v>14083</v>
      </c>
      <c r="CP645" t="s">
        <v>14084</v>
      </c>
      <c r="CQ645" t="s">
        <v>170</v>
      </c>
      <c r="CV645" t="s">
        <v>170</v>
      </c>
      <c r="CZ645" t="s">
        <v>170</v>
      </c>
      <c r="DB645" t="s">
        <v>10347</v>
      </c>
      <c r="DC645" t="s">
        <v>6428</v>
      </c>
      <c r="DD645" t="s">
        <v>174</v>
      </c>
      <c r="DE645" t="s">
        <v>14085</v>
      </c>
      <c r="DF645" t="s">
        <v>170</v>
      </c>
      <c r="DL645" t="s">
        <v>174</v>
      </c>
      <c r="DM645" t="s">
        <v>14086</v>
      </c>
      <c r="DN645" t="s">
        <v>170</v>
      </c>
      <c r="DP645" t="s">
        <v>14087</v>
      </c>
      <c r="DQ645" t="str">
        <f>HYPERLINK("https://nconnect.nicmar.ac.in/storage/profile/69a2eabee919b.png","Download")</f>
        <v>0</v>
      </c>
      <c r="DR645" t="str">
        <f>HYPERLINK("https://nconnect.nicmar.ac.in/pdf/801_resume_1772286894.pdf/Y2FyZWVy","View Resume")</f>
        <v>0</v>
      </c>
      <c r="DS645" t="s">
        <v>7613</v>
      </c>
      <c r="DT645" t="s">
        <v>14088</v>
      </c>
      <c r="DU645" t="s">
        <v>14089</v>
      </c>
      <c r="DV645" t="s">
        <v>818</v>
      </c>
      <c r="DW645" t="s">
        <v>207</v>
      </c>
      <c r="DX645" t="s">
        <v>14090</v>
      </c>
      <c r="DY645" t="s">
        <v>209</v>
      </c>
      <c r="DZ645" t="s">
        <v>7613</v>
      </c>
    </row>
    <row r="646" spans="1:158">
      <c r="A646" t="s">
        <v>1062</v>
      </c>
      <c r="B646" t="s">
        <v>507</v>
      </c>
      <c r="C646" t="s">
        <v>212</v>
      </c>
      <c r="D646" t="s">
        <v>213</v>
      </c>
      <c r="E646" t="s">
        <v>6809</v>
      </c>
      <c r="F646" t="s">
        <v>6810</v>
      </c>
      <c r="G646">
        <v>8019206828</v>
      </c>
      <c r="H646" t="s">
        <v>164</v>
      </c>
      <c r="I646" t="s">
        <v>4691</v>
      </c>
      <c r="J646" t="s">
        <v>166</v>
      </c>
      <c r="K646" t="s">
        <v>3920</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2773</v>
      </c>
      <c r="BE646" t="s">
        <v>6819</v>
      </c>
      <c r="BF646" t="s">
        <v>485</v>
      </c>
      <c r="BG646">
        <v>75.7</v>
      </c>
      <c r="BI646">
        <v>2012</v>
      </c>
      <c r="BJ646">
        <v>1</v>
      </c>
      <c r="BL646">
        <v>9</v>
      </c>
      <c r="BN646" t="s">
        <v>174</v>
      </c>
      <c r="BO646" t="s">
        <v>2099</v>
      </c>
      <c r="BP646" t="s">
        <v>6820</v>
      </c>
      <c r="BQ646" t="s">
        <v>213</v>
      </c>
      <c r="BR646">
        <v>80</v>
      </c>
      <c r="BS646">
        <v>8</v>
      </c>
      <c r="BT646">
        <v>2014</v>
      </c>
      <c r="BU646">
        <v>14</v>
      </c>
      <c r="BW646">
        <v>47</v>
      </c>
      <c r="BY646" t="s">
        <v>170</v>
      </c>
      <c r="CF646" t="s">
        <v>174</v>
      </c>
      <c r="CG646" t="s">
        <v>213</v>
      </c>
      <c r="CH646" t="s">
        <v>2099</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14091</v>
      </c>
      <c r="DQ646" t="str">
        <f>HYPERLINK("https://nconnect.nicmar.ac.in/storage/profile/69996ebdc07a7.png","Download")</f>
        <v>0</v>
      </c>
      <c r="DR646" t="str">
        <f>HYPERLINK("https://nconnect.nicmar.ac.in/pdf/22_resume_1771666328.pdf/Y2FyZWVy","View Resume")</f>
        <v>0</v>
      </c>
      <c r="DS646" t="s">
        <v>6827</v>
      </c>
      <c r="DT646" t="s">
        <v>6828</v>
      </c>
      <c r="DU646" t="s">
        <v>211</v>
      </c>
      <c r="DV646" t="s">
        <v>1629</v>
      </c>
      <c r="DW646" t="s">
        <v>246</v>
      </c>
      <c r="DX646" t="s">
        <v>3107</v>
      </c>
      <c r="DY646" t="s">
        <v>209</v>
      </c>
      <c r="DZ646" t="s">
        <v>3548</v>
      </c>
      <c r="EA646" t="s">
        <v>6829</v>
      </c>
      <c r="EB646" t="s">
        <v>211</v>
      </c>
      <c r="EC646" t="s">
        <v>1629</v>
      </c>
      <c r="ED646" t="s">
        <v>246</v>
      </c>
      <c r="EE646" t="s">
        <v>1725</v>
      </c>
      <c r="EF646" t="s">
        <v>1501</v>
      </c>
      <c r="EG646" t="s">
        <v>1497</v>
      </c>
      <c r="EH646" t="s">
        <v>6830</v>
      </c>
      <c r="EI646" t="s">
        <v>211</v>
      </c>
      <c r="EJ646" t="s">
        <v>1581</v>
      </c>
      <c r="EK646" t="s">
        <v>246</v>
      </c>
      <c r="EL646" t="s">
        <v>579</v>
      </c>
      <c r="EM646" t="s">
        <v>4441</v>
      </c>
      <c r="EN646" t="s">
        <v>265</v>
      </c>
    </row>
    <row r="647" spans="1:158">
      <c r="A647" t="s">
        <v>581</v>
      </c>
      <c r="B647" t="s">
        <v>211</v>
      </c>
      <c r="C647" t="s">
        <v>471</v>
      </c>
      <c r="D647" t="s">
        <v>582</v>
      </c>
      <c r="E647" t="s">
        <v>6809</v>
      </c>
      <c r="F647" t="s">
        <v>6810</v>
      </c>
      <c r="G647">
        <v>8019206828</v>
      </c>
      <c r="H647" t="s">
        <v>164</v>
      </c>
      <c r="I647" t="s">
        <v>4691</v>
      </c>
      <c r="J647" t="s">
        <v>166</v>
      </c>
      <c r="K647" t="s">
        <v>3920</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2773</v>
      </c>
      <c r="BE647" t="s">
        <v>6819</v>
      </c>
      <c r="BF647" t="s">
        <v>485</v>
      </c>
      <c r="BG647">
        <v>75.7</v>
      </c>
      <c r="BI647">
        <v>2012</v>
      </c>
      <c r="BJ647">
        <v>1</v>
      </c>
      <c r="BL647">
        <v>9</v>
      </c>
      <c r="BN647" t="s">
        <v>174</v>
      </c>
      <c r="BO647" t="s">
        <v>2099</v>
      </c>
      <c r="BP647" t="s">
        <v>6820</v>
      </c>
      <c r="BQ647" t="s">
        <v>213</v>
      </c>
      <c r="BR647">
        <v>80</v>
      </c>
      <c r="BS647">
        <v>8</v>
      </c>
      <c r="BT647">
        <v>2014</v>
      </c>
      <c r="BU647">
        <v>14</v>
      </c>
      <c r="BW647">
        <v>47</v>
      </c>
      <c r="BY647" t="s">
        <v>170</v>
      </c>
      <c r="CF647" t="s">
        <v>174</v>
      </c>
      <c r="CG647" t="s">
        <v>213</v>
      </c>
      <c r="CH647" t="s">
        <v>2099</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14092</v>
      </c>
      <c r="DQ647" t="str">
        <f>HYPERLINK("https://nconnect.nicmar.ac.in/storage/profile/69996ebdc07a7.png","Download")</f>
        <v>0</v>
      </c>
      <c r="DR647" t="str">
        <f>HYPERLINK("https://nconnect.nicmar.ac.in/pdf/22_resume_1771666328.pdf/Y2FyZWVy","View Resume")</f>
        <v>0</v>
      </c>
      <c r="DS647" t="s">
        <v>6827</v>
      </c>
      <c r="DT647" t="s">
        <v>6828</v>
      </c>
      <c r="DU647" t="s">
        <v>211</v>
      </c>
      <c r="DV647" t="s">
        <v>1629</v>
      </c>
      <c r="DW647" t="s">
        <v>246</v>
      </c>
      <c r="DX647" t="s">
        <v>3107</v>
      </c>
      <c r="DY647" t="s">
        <v>209</v>
      </c>
      <c r="DZ647" t="s">
        <v>3548</v>
      </c>
      <c r="EA647" t="s">
        <v>6829</v>
      </c>
      <c r="EB647" t="s">
        <v>211</v>
      </c>
      <c r="EC647" t="s">
        <v>1629</v>
      </c>
      <c r="ED647" t="s">
        <v>246</v>
      </c>
      <c r="EE647" t="s">
        <v>1725</v>
      </c>
      <c r="EF647" t="s">
        <v>1501</v>
      </c>
      <c r="EG647" t="s">
        <v>1497</v>
      </c>
      <c r="EH647" t="s">
        <v>6830</v>
      </c>
      <c r="EI647" t="s">
        <v>211</v>
      </c>
      <c r="EJ647" t="s">
        <v>1581</v>
      </c>
      <c r="EK647" t="s">
        <v>246</v>
      </c>
      <c r="EL647" t="s">
        <v>579</v>
      </c>
      <c r="EM647" t="s">
        <v>4441</v>
      </c>
      <c r="EN647" t="s">
        <v>265</v>
      </c>
    </row>
    <row r="648" spans="1:158">
      <c r="A648" t="s">
        <v>758</v>
      </c>
      <c r="B648" t="s">
        <v>159</v>
      </c>
      <c r="C648" t="s">
        <v>212</v>
      </c>
      <c r="D648" t="s">
        <v>213</v>
      </c>
      <c r="E648" t="s">
        <v>14093</v>
      </c>
      <c r="F648" t="s">
        <v>14094</v>
      </c>
      <c r="G648">
        <v>9764947440</v>
      </c>
      <c r="H648" t="s">
        <v>164</v>
      </c>
      <c r="I648" t="s">
        <v>14095</v>
      </c>
      <c r="J648" t="s">
        <v>217</v>
      </c>
      <c r="K648" t="s">
        <v>2377</v>
      </c>
      <c r="L648" t="s">
        <v>14096</v>
      </c>
      <c r="M648" t="s">
        <v>14097</v>
      </c>
      <c r="N648" t="s">
        <v>170</v>
      </c>
      <c r="AI648" t="s">
        <v>14098</v>
      </c>
      <c r="AJ648" t="s">
        <v>14099</v>
      </c>
      <c r="AK648" t="s">
        <v>14100</v>
      </c>
      <c r="AL648">
        <v>97.6</v>
      </c>
      <c r="AN648">
        <v>2018</v>
      </c>
      <c r="AO648" t="s">
        <v>174</v>
      </c>
      <c r="AP648" t="s">
        <v>14101</v>
      </c>
      <c r="AQ648" t="s">
        <v>14099</v>
      </c>
      <c r="AR648" t="s">
        <v>14102</v>
      </c>
      <c r="AS648">
        <v>88.77</v>
      </c>
      <c r="AU648">
        <v>2020</v>
      </c>
      <c r="AV648" t="s">
        <v>170</v>
      </c>
      <c r="BC648" t="s">
        <v>174</v>
      </c>
      <c r="BD648" t="s">
        <v>14103</v>
      </c>
      <c r="BE648" t="s">
        <v>14104</v>
      </c>
      <c r="BF648" t="s">
        <v>485</v>
      </c>
      <c r="BG648">
        <v>92.0</v>
      </c>
      <c r="BH648">
        <v>9.2</v>
      </c>
      <c r="BI648">
        <v>2024</v>
      </c>
      <c r="BJ648">
        <v>1</v>
      </c>
      <c r="BL648">
        <v>9</v>
      </c>
      <c r="BN648" t="s">
        <v>174</v>
      </c>
      <c r="BO648" t="s">
        <v>14105</v>
      </c>
      <c r="BP648" t="s">
        <v>14106</v>
      </c>
      <c r="BQ648" t="s">
        <v>14107</v>
      </c>
      <c r="BR648">
        <v>66.0</v>
      </c>
      <c r="BS648">
        <v>6.6</v>
      </c>
      <c r="BT648">
        <v>2026</v>
      </c>
      <c r="BU648">
        <v>14</v>
      </c>
      <c r="BW648">
        <v>47</v>
      </c>
      <c r="BY648" t="s">
        <v>170</v>
      </c>
      <c r="CF648" t="s">
        <v>170</v>
      </c>
      <c r="CL648" t="s">
        <v>170</v>
      </c>
      <c r="CN648" t="s">
        <v>174</v>
      </c>
      <c r="CO648" t="s">
        <v>14108</v>
      </c>
      <c r="CP648" t="s">
        <v>14109</v>
      </c>
      <c r="DP648" t="s">
        <v>14110</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14093</v>
      </c>
      <c r="F649" t="s">
        <v>14094</v>
      </c>
      <c r="G649">
        <v>9764947440</v>
      </c>
      <c r="H649" t="s">
        <v>164</v>
      </c>
      <c r="I649" t="s">
        <v>14095</v>
      </c>
      <c r="J649" t="s">
        <v>217</v>
      </c>
      <c r="K649" t="s">
        <v>2377</v>
      </c>
      <c r="L649" t="s">
        <v>14096</v>
      </c>
      <c r="M649" t="s">
        <v>14097</v>
      </c>
      <c r="N649" t="s">
        <v>170</v>
      </c>
      <c r="AI649" t="s">
        <v>14098</v>
      </c>
      <c r="AJ649" t="s">
        <v>14099</v>
      </c>
      <c r="AK649" t="s">
        <v>14100</v>
      </c>
      <c r="AL649">
        <v>97.6</v>
      </c>
      <c r="AN649">
        <v>2018</v>
      </c>
      <c r="AO649" t="s">
        <v>174</v>
      </c>
      <c r="AP649" t="s">
        <v>14101</v>
      </c>
      <c r="AQ649" t="s">
        <v>14099</v>
      </c>
      <c r="AR649" t="s">
        <v>14102</v>
      </c>
      <c r="AS649">
        <v>88.77</v>
      </c>
      <c r="AU649">
        <v>2020</v>
      </c>
      <c r="AV649" t="s">
        <v>170</v>
      </c>
      <c r="BC649" t="s">
        <v>174</v>
      </c>
      <c r="BD649" t="s">
        <v>14103</v>
      </c>
      <c r="BE649" t="s">
        <v>14104</v>
      </c>
      <c r="BF649" t="s">
        <v>485</v>
      </c>
      <c r="BG649">
        <v>92.0</v>
      </c>
      <c r="BH649">
        <v>9.2</v>
      </c>
      <c r="BI649">
        <v>2024</v>
      </c>
      <c r="BJ649">
        <v>1</v>
      </c>
      <c r="BL649">
        <v>9</v>
      </c>
      <c r="BN649" t="s">
        <v>174</v>
      </c>
      <c r="BO649" t="s">
        <v>14105</v>
      </c>
      <c r="BP649" t="s">
        <v>14106</v>
      </c>
      <c r="BQ649" t="s">
        <v>14107</v>
      </c>
      <c r="BR649">
        <v>66.0</v>
      </c>
      <c r="BS649">
        <v>6.6</v>
      </c>
      <c r="BT649">
        <v>2026</v>
      </c>
      <c r="BU649">
        <v>14</v>
      </c>
      <c r="BW649">
        <v>47</v>
      </c>
      <c r="BY649" t="s">
        <v>170</v>
      </c>
      <c r="CF649" t="s">
        <v>170</v>
      </c>
      <c r="CL649" t="s">
        <v>170</v>
      </c>
      <c r="CN649" t="s">
        <v>174</v>
      </c>
      <c r="CO649" t="s">
        <v>14108</v>
      </c>
      <c r="CP649" t="s">
        <v>14109</v>
      </c>
      <c r="DP649" t="s">
        <v>14110</v>
      </c>
      <c r="DQ649" t="str">
        <f>HYPERLINK("https://nconnect.nicmar.ac.in/storage/profile/699718b13327d.png","Download")</f>
        <v>0</v>
      </c>
      <c r="DR649" t="str">
        <f>HYPERLINK("https://nconnect.nicmar.ac.in/pdf/405_resume_1772290695.pdf/Y2FyZWVy","View Resume")</f>
        <v>0</v>
      </c>
      <c r="DS649" t="s">
        <v>292</v>
      </c>
    </row>
    <row r="650" spans="1:158">
      <c r="A650" t="s">
        <v>10813</v>
      </c>
      <c r="B650" t="s">
        <v>536</v>
      </c>
      <c r="C650" t="s">
        <v>212</v>
      </c>
      <c r="D650" t="s">
        <v>1471</v>
      </c>
      <c r="E650" t="s">
        <v>14111</v>
      </c>
      <c r="F650" t="s">
        <v>14112</v>
      </c>
      <c r="G650">
        <v>9850237189</v>
      </c>
      <c r="H650" t="s">
        <v>164</v>
      </c>
      <c r="I650" t="s">
        <v>14113</v>
      </c>
      <c r="J650" t="s">
        <v>166</v>
      </c>
      <c r="K650" t="s">
        <v>14114</v>
      </c>
      <c r="L650" t="s">
        <v>14115</v>
      </c>
      <c r="M650" t="s">
        <v>14116</v>
      </c>
      <c r="N650" t="s">
        <v>170</v>
      </c>
      <c r="AI650" t="s">
        <v>14117</v>
      </c>
      <c r="AJ650" t="s">
        <v>14118</v>
      </c>
      <c r="AK650" t="s">
        <v>14119</v>
      </c>
      <c r="AL650">
        <v>75.28</v>
      </c>
      <c r="AN650">
        <v>1992</v>
      </c>
      <c r="AO650" t="s">
        <v>174</v>
      </c>
      <c r="AP650" t="s">
        <v>14120</v>
      </c>
      <c r="AQ650" t="s">
        <v>14121</v>
      </c>
      <c r="AR650" t="s">
        <v>14122</v>
      </c>
      <c r="AS650">
        <v>63.33</v>
      </c>
      <c r="AU650">
        <v>1994</v>
      </c>
      <c r="AV650" t="s">
        <v>170</v>
      </c>
      <c r="BC650" t="s">
        <v>174</v>
      </c>
      <c r="BD650" t="s">
        <v>14123</v>
      </c>
      <c r="BE650" t="s">
        <v>14124</v>
      </c>
      <c r="BF650" t="s">
        <v>14125</v>
      </c>
      <c r="BG650">
        <v>63.33</v>
      </c>
      <c r="BI650">
        <v>1998</v>
      </c>
      <c r="BJ650">
        <v>2</v>
      </c>
      <c r="BL650">
        <v>9</v>
      </c>
      <c r="BN650" t="s">
        <v>174</v>
      </c>
      <c r="BO650" t="s">
        <v>14126</v>
      </c>
      <c r="BP650" t="s">
        <v>14127</v>
      </c>
      <c r="BQ650" t="s">
        <v>14128</v>
      </c>
      <c r="BR650">
        <v>63.05</v>
      </c>
      <c r="BT650">
        <v>2005</v>
      </c>
      <c r="BU650">
        <v>31</v>
      </c>
      <c r="BV650" t="s">
        <v>14129</v>
      </c>
      <c r="BW650">
        <v>13</v>
      </c>
      <c r="BY650" t="s">
        <v>170</v>
      </c>
      <c r="CF650" t="s">
        <v>174</v>
      </c>
      <c r="CG650" t="s">
        <v>14125</v>
      </c>
      <c r="CH650" t="s">
        <v>14130</v>
      </c>
      <c r="CI650" t="s">
        <v>193</v>
      </c>
      <c r="CJ650">
        <v>2016</v>
      </c>
      <c r="CL650" t="s">
        <v>170</v>
      </c>
      <c r="CN650" t="s">
        <v>174</v>
      </c>
      <c r="CO650" t="s">
        <v>14131</v>
      </c>
      <c r="CP650" t="s">
        <v>14132</v>
      </c>
      <c r="CQ650" t="s">
        <v>174</v>
      </c>
      <c r="CR650">
        <v>0</v>
      </c>
      <c r="CS650">
        <v>0</v>
      </c>
      <c r="CT650">
        <v>16</v>
      </c>
      <c r="CU650" t="s">
        <v>14133</v>
      </c>
      <c r="CV650" t="s">
        <v>170</v>
      </c>
      <c r="CZ650" t="s">
        <v>174</v>
      </c>
      <c r="DA650" t="s">
        <v>14134</v>
      </c>
      <c r="DC650" t="s">
        <v>14135</v>
      </c>
      <c r="DD650" t="s">
        <v>174</v>
      </c>
      <c r="DE650" t="s">
        <v>14136</v>
      </c>
      <c r="DF650" t="s">
        <v>174</v>
      </c>
      <c r="DG650">
        <v>4</v>
      </c>
      <c r="DH650">
        <v>4</v>
      </c>
      <c r="DI650" t="s">
        <v>14137</v>
      </c>
      <c r="DJ650" t="s">
        <v>14138</v>
      </c>
      <c r="DK650">
        <v>7</v>
      </c>
      <c r="DL650" t="s">
        <v>170</v>
      </c>
      <c r="DN650" t="s">
        <v>170</v>
      </c>
      <c r="DP650" t="s">
        <v>14139</v>
      </c>
      <c r="DQ650" t="str">
        <f>HYPERLINK("https://nconnect.nicmar.ac.in/storage/profile/69a30d5c3e9fe.png","Download")</f>
        <v>0</v>
      </c>
      <c r="DR650" t="str">
        <f>HYPERLINK("https://nconnect.nicmar.ac.in/pdf/731_resume_1772281420.pdf/Y2FyZWVy","View Resume")</f>
        <v>0</v>
      </c>
      <c r="DS650" t="s">
        <v>14140</v>
      </c>
      <c r="DT650" t="s">
        <v>14141</v>
      </c>
      <c r="DU650" t="s">
        <v>14142</v>
      </c>
      <c r="DV650" t="s">
        <v>1426</v>
      </c>
      <c r="DW650" t="s">
        <v>246</v>
      </c>
      <c r="DX650" t="s">
        <v>1321</v>
      </c>
      <c r="DY650" t="s">
        <v>209</v>
      </c>
      <c r="DZ650" t="s">
        <v>1497</v>
      </c>
      <c r="EA650" t="s">
        <v>14143</v>
      </c>
      <c r="EB650" t="s">
        <v>14144</v>
      </c>
      <c r="EC650" t="s">
        <v>1426</v>
      </c>
      <c r="ED650" t="s">
        <v>246</v>
      </c>
      <c r="EE650" t="s">
        <v>1633</v>
      </c>
      <c r="EF650" t="s">
        <v>504</v>
      </c>
      <c r="EG650" t="s">
        <v>865</v>
      </c>
      <c r="EH650" t="s">
        <v>14143</v>
      </c>
      <c r="EI650" t="s">
        <v>14142</v>
      </c>
      <c r="EJ650" t="s">
        <v>1426</v>
      </c>
      <c r="EK650" t="s">
        <v>246</v>
      </c>
      <c r="EL650" t="s">
        <v>573</v>
      </c>
      <c r="EM650" t="s">
        <v>1633</v>
      </c>
      <c r="EN650" t="s">
        <v>253</v>
      </c>
      <c r="EO650" t="s">
        <v>14143</v>
      </c>
      <c r="EP650" t="s">
        <v>14145</v>
      </c>
      <c r="EQ650" t="s">
        <v>1426</v>
      </c>
      <c r="ER650" t="s">
        <v>246</v>
      </c>
      <c r="ES650" t="s">
        <v>578</v>
      </c>
      <c r="ET650" t="s">
        <v>573</v>
      </c>
      <c r="EU650" t="s">
        <v>253</v>
      </c>
      <c r="EV650" t="s">
        <v>14146</v>
      </c>
      <c r="EW650" t="s">
        <v>14147</v>
      </c>
      <c r="EX650" t="s">
        <v>14148</v>
      </c>
      <c r="EY650" t="s">
        <v>246</v>
      </c>
      <c r="EZ650" t="s">
        <v>2197</v>
      </c>
      <c r="FA650" t="s">
        <v>578</v>
      </c>
      <c r="FB650" t="s">
        <v>1688</v>
      </c>
    </row>
    <row r="651" spans="1:158">
      <c r="A651" t="s">
        <v>506</v>
      </c>
      <c r="B651" t="s">
        <v>507</v>
      </c>
      <c r="C651" t="s">
        <v>267</v>
      </c>
      <c r="D651" t="s">
        <v>508</v>
      </c>
      <c r="E651" t="s">
        <v>14149</v>
      </c>
      <c r="F651" t="s">
        <v>14150</v>
      </c>
      <c r="G651">
        <v>9823802612</v>
      </c>
      <c r="H651" t="s">
        <v>271</v>
      </c>
      <c r="I651" t="s">
        <v>14151</v>
      </c>
      <c r="J651" t="s">
        <v>166</v>
      </c>
      <c r="K651" t="s">
        <v>14152</v>
      </c>
      <c r="L651" t="s">
        <v>14153</v>
      </c>
      <c r="M651" t="s">
        <v>14154</v>
      </c>
      <c r="N651" t="s">
        <v>174</v>
      </c>
      <c r="O651" t="s">
        <v>14155</v>
      </c>
      <c r="P651" t="s">
        <v>471</v>
      </c>
      <c r="AI651" t="s">
        <v>14156</v>
      </c>
      <c r="AJ651" t="s">
        <v>14157</v>
      </c>
      <c r="AK651" t="s">
        <v>14158</v>
      </c>
      <c r="AL651">
        <v>48.71</v>
      </c>
      <c r="AN651">
        <v>1994</v>
      </c>
      <c r="AO651" t="s">
        <v>174</v>
      </c>
      <c r="AP651" t="s">
        <v>14159</v>
      </c>
      <c r="AQ651" t="s">
        <v>14157</v>
      </c>
      <c r="AR651" t="s">
        <v>14160</v>
      </c>
      <c r="AS651">
        <v>54.67</v>
      </c>
      <c r="AU651">
        <v>1996</v>
      </c>
      <c r="AV651" t="s">
        <v>170</v>
      </c>
      <c r="BC651" t="s">
        <v>174</v>
      </c>
      <c r="BD651" t="s">
        <v>10473</v>
      </c>
      <c r="BE651" t="s">
        <v>14161</v>
      </c>
      <c r="BF651" t="s">
        <v>14162</v>
      </c>
      <c r="BG651">
        <v>56.9</v>
      </c>
      <c r="BI651">
        <v>1999</v>
      </c>
      <c r="BJ651">
        <v>19</v>
      </c>
      <c r="BK651" t="s">
        <v>184</v>
      </c>
      <c r="BL651">
        <v>23</v>
      </c>
      <c r="BN651" t="s">
        <v>174</v>
      </c>
      <c r="BO651" t="s">
        <v>11230</v>
      </c>
      <c r="BP651" t="s">
        <v>14163</v>
      </c>
      <c r="BQ651" t="s">
        <v>14164</v>
      </c>
      <c r="BR651">
        <v>67.13</v>
      </c>
      <c r="BT651">
        <v>2003</v>
      </c>
      <c r="BU651">
        <v>31</v>
      </c>
      <c r="BV651" t="s">
        <v>9083</v>
      </c>
      <c r="BW651">
        <v>23</v>
      </c>
      <c r="BY651" t="s">
        <v>170</v>
      </c>
      <c r="BZ651" t="s">
        <v>14165</v>
      </c>
      <c r="CF651" t="s">
        <v>174</v>
      </c>
      <c r="CG651" t="s">
        <v>1334</v>
      </c>
      <c r="CH651" t="s">
        <v>14166</v>
      </c>
      <c r="CI651" t="s">
        <v>193</v>
      </c>
      <c r="CJ651">
        <v>2019</v>
      </c>
      <c r="CL651" t="s">
        <v>174</v>
      </c>
      <c r="CM651" t="s">
        <v>14167</v>
      </c>
      <c r="CN651" t="s">
        <v>174</v>
      </c>
      <c r="CO651" t="s">
        <v>14168</v>
      </c>
      <c r="CP651" t="s">
        <v>14169</v>
      </c>
      <c r="CQ651" t="s">
        <v>174</v>
      </c>
      <c r="CR651">
        <v>0</v>
      </c>
      <c r="CS651">
        <v>8</v>
      </c>
      <c r="CT651">
        <v>7</v>
      </c>
      <c r="CU651" t="s">
        <v>14170</v>
      </c>
      <c r="CV651" t="s">
        <v>170</v>
      </c>
      <c r="CZ651" t="s">
        <v>170</v>
      </c>
      <c r="DB651" t="s">
        <v>14171</v>
      </c>
      <c r="DC651" t="s">
        <v>14172</v>
      </c>
      <c r="DD651" t="s">
        <v>174</v>
      </c>
      <c r="DE651" t="s">
        <v>14173</v>
      </c>
      <c r="DF651" t="s">
        <v>174</v>
      </c>
      <c r="DG651">
        <v>7</v>
      </c>
      <c r="DH651">
        <v>7</v>
      </c>
      <c r="DI651">
        <v>5</v>
      </c>
      <c r="DJ651">
        <v>4</v>
      </c>
      <c r="DK651">
        <v>8</v>
      </c>
      <c r="DL651" t="s">
        <v>174</v>
      </c>
      <c r="DM651" t="s">
        <v>14174</v>
      </c>
      <c r="DN651" t="s">
        <v>174</v>
      </c>
      <c r="DO651" t="s">
        <v>14175</v>
      </c>
      <c r="DP651" t="s">
        <v>14176</v>
      </c>
      <c r="DQ651" t="s">
        <v>202</v>
      </c>
      <c r="DR651" t="str">
        <f>HYPERLINK("https://nconnect.nicmar.ac.in/pdf/603_resume_1772294122.pdf/Y2FyZWVy","View Resume")</f>
        <v>0</v>
      </c>
      <c r="DS651" t="s">
        <v>14177</v>
      </c>
      <c r="DT651" t="s">
        <v>14178</v>
      </c>
      <c r="DU651" t="s">
        <v>14179</v>
      </c>
      <c r="DV651" t="s">
        <v>3989</v>
      </c>
      <c r="DW651" t="s">
        <v>246</v>
      </c>
      <c r="DX651" t="s">
        <v>468</v>
      </c>
      <c r="DY651" t="s">
        <v>209</v>
      </c>
      <c r="DZ651" t="s">
        <v>469</v>
      </c>
      <c r="EA651" t="s">
        <v>10524</v>
      </c>
      <c r="EB651" t="s">
        <v>536</v>
      </c>
      <c r="EC651" t="s">
        <v>14180</v>
      </c>
      <c r="ED651" t="s">
        <v>246</v>
      </c>
      <c r="EE651" t="s">
        <v>2757</v>
      </c>
      <c r="EF651" t="s">
        <v>1685</v>
      </c>
      <c r="EG651" t="s">
        <v>908</v>
      </c>
      <c r="EH651" t="s">
        <v>1266</v>
      </c>
      <c r="EI651" t="s">
        <v>507</v>
      </c>
      <c r="EJ651" t="s">
        <v>2852</v>
      </c>
      <c r="EK651" t="s">
        <v>246</v>
      </c>
      <c r="EL651" t="s">
        <v>907</v>
      </c>
      <c r="EM651" t="s">
        <v>900</v>
      </c>
      <c r="EN651" t="s">
        <v>1688</v>
      </c>
      <c r="EO651" t="s">
        <v>14181</v>
      </c>
      <c r="EP651" t="s">
        <v>14182</v>
      </c>
      <c r="EQ651" t="s">
        <v>14183</v>
      </c>
      <c r="ER651" t="s">
        <v>246</v>
      </c>
      <c r="ES651" t="s">
        <v>1717</v>
      </c>
      <c r="ET651" t="s">
        <v>1543</v>
      </c>
      <c r="EU651" t="s">
        <v>2053</v>
      </c>
      <c r="EV651" t="s">
        <v>14184</v>
      </c>
      <c r="EW651" t="s">
        <v>507</v>
      </c>
      <c r="EX651" t="s">
        <v>14185</v>
      </c>
      <c r="EY651" t="s">
        <v>246</v>
      </c>
      <c r="EZ651" t="s">
        <v>383</v>
      </c>
      <c r="FA651" t="s">
        <v>1717</v>
      </c>
      <c r="FB651" t="s">
        <v>3195</v>
      </c>
    </row>
    <row r="652" spans="1:158">
      <c r="A652" t="s">
        <v>826</v>
      </c>
      <c r="B652" t="s">
        <v>211</v>
      </c>
      <c r="C652" t="s">
        <v>267</v>
      </c>
      <c r="D652" t="s">
        <v>827</v>
      </c>
      <c r="E652" t="s">
        <v>14186</v>
      </c>
      <c r="F652" t="s">
        <v>14187</v>
      </c>
      <c r="G652">
        <v>9589882586</v>
      </c>
      <c r="H652" t="s">
        <v>164</v>
      </c>
      <c r="I652" t="s">
        <v>14188</v>
      </c>
      <c r="J652" t="s">
        <v>166</v>
      </c>
      <c r="K652" t="s">
        <v>797</v>
      </c>
      <c r="L652" t="s">
        <v>14189</v>
      </c>
      <c r="M652" t="s">
        <v>14190</v>
      </c>
      <c r="N652" t="s">
        <v>170</v>
      </c>
      <c r="AI652" t="s">
        <v>14191</v>
      </c>
      <c r="AJ652" t="s">
        <v>4318</v>
      </c>
      <c r="AK652" t="s">
        <v>4089</v>
      </c>
      <c r="AL652">
        <v>54</v>
      </c>
      <c r="AN652">
        <v>2000</v>
      </c>
      <c r="AO652" t="s">
        <v>174</v>
      </c>
      <c r="AP652" t="s">
        <v>14192</v>
      </c>
      <c r="AQ652" t="s">
        <v>14193</v>
      </c>
      <c r="AR652" t="s">
        <v>1074</v>
      </c>
      <c r="AS652">
        <v>66</v>
      </c>
      <c r="AU652">
        <v>2002</v>
      </c>
      <c r="AV652" t="s">
        <v>170</v>
      </c>
      <c r="BC652" t="s">
        <v>174</v>
      </c>
      <c r="BD652" t="s">
        <v>14194</v>
      </c>
      <c r="BE652" t="s">
        <v>14195</v>
      </c>
      <c r="BF652" t="s">
        <v>14196</v>
      </c>
      <c r="BG652">
        <v>72.16</v>
      </c>
      <c r="BI652">
        <v>2007</v>
      </c>
      <c r="BJ652">
        <v>19</v>
      </c>
      <c r="BK652" t="s">
        <v>14197</v>
      </c>
      <c r="BL652">
        <v>53</v>
      </c>
      <c r="BM652" t="s">
        <v>14198</v>
      </c>
      <c r="BN652" t="s">
        <v>174</v>
      </c>
      <c r="BO652" t="s">
        <v>14194</v>
      </c>
      <c r="BP652" t="s">
        <v>14199</v>
      </c>
      <c r="BQ652" t="s">
        <v>14200</v>
      </c>
      <c r="BR652">
        <v>72.6</v>
      </c>
      <c r="BT652">
        <v>2013</v>
      </c>
      <c r="BU652">
        <v>31</v>
      </c>
      <c r="BV652" t="s">
        <v>14201</v>
      </c>
      <c r="BW652">
        <v>18</v>
      </c>
      <c r="BY652" t="s">
        <v>174</v>
      </c>
      <c r="BZ652" t="s">
        <v>14202</v>
      </c>
      <c r="CA652" t="s">
        <v>14203</v>
      </c>
      <c r="CB652" t="s">
        <v>601</v>
      </c>
      <c r="CC652">
        <v>58</v>
      </c>
      <c r="CE652">
        <v>2016</v>
      </c>
      <c r="CF652" t="s">
        <v>174</v>
      </c>
      <c r="CG652" t="s">
        <v>14204</v>
      </c>
      <c r="CH652" t="s">
        <v>14205</v>
      </c>
      <c r="CI652" t="s">
        <v>193</v>
      </c>
      <c r="CJ652">
        <v>2024</v>
      </c>
      <c r="CL652" t="s">
        <v>170</v>
      </c>
      <c r="CN652" t="s">
        <v>174</v>
      </c>
      <c r="CO652" t="s">
        <v>14206</v>
      </c>
      <c r="CP652" t="s">
        <v>14207</v>
      </c>
      <c r="CQ652" t="s">
        <v>174</v>
      </c>
      <c r="CR652" t="s">
        <v>14208</v>
      </c>
      <c r="CS652" t="s">
        <v>3272</v>
      </c>
      <c r="CT652" t="s">
        <v>676</v>
      </c>
      <c r="CU652" t="s">
        <v>14209</v>
      </c>
      <c r="CV652" t="s">
        <v>170</v>
      </c>
      <c r="CZ652" t="s">
        <v>170</v>
      </c>
      <c r="DB652" t="s">
        <v>14210</v>
      </c>
      <c r="DC652" t="s">
        <v>14211</v>
      </c>
      <c r="DD652" t="s">
        <v>174</v>
      </c>
      <c r="DE652" t="s">
        <v>14212</v>
      </c>
      <c r="DF652" t="s">
        <v>174</v>
      </c>
      <c r="DG652" t="s">
        <v>14213</v>
      </c>
      <c r="DH652" t="s">
        <v>14214</v>
      </c>
      <c r="DI652" t="s">
        <v>14215</v>
      </c>
      <c r="DJ652" t="s">
        <v>14216</v>
      </c>
      <c r="DK652">
        <v>8</v>
      </c>
      <c r="DL652" t="s">
        <v>170</v>
      </c>
      <c r="DN652" t="s">
        <v>170</v>
      </c>
      <c r="DP652" t="s">
        <v>14217</v>
      </c>
      <c r="DQ652" t="str">
        <f>HYPERLINK("https://nconnect.nicmar.ac.in/storage/profile/699bccb04894d.png","Download")</f>
        <v>0</v>
      </c>
      <c r="DR652" t="str">
        <f>HYPERLINK("https://nconnect.nicmar.ac.in/pdf/523_resume_1772294961.pdf/Y2FyZWVy","View Resume")</f>
        <v>0</v>
      </c>
      <c r="DS652" t="s">
        <v>1682</v>
      </c>
      <c r="DT652" t="s">
        <v>14218</v>
      </c>
      <c r="DU652" t="s">
        <v>9980</v>
      </c>
      <c r="DV652" t="s">
        <v>14219</v>
      </c>
      <c r="DW652" t="s">
        <v>246</v>
      </c>
      <c r="DX652" t="s">
        <v>983</v>
      </c>
      <c r="DY652" t="s">
        <v>209</v>
      </c>
      <c r="DZ652" t="s">
        <v>1682</v>
      </c>
    </row>
    <row r="653" spans="1:158">
      <c r="A653" t="s">
        <v>293</v>
      </c>
      <c r="B653" t="s">
        <v>211</v>
      </c>
      <c r="C653" t="s">
        <v>212</v>
      </c>
      <c r="D653" t="s">
        <v>294</v>
      </c>
      <c r="E653" t="s">
        <v>14220</v>
      </c>
      <c r="F653" t="s">
        <v>14221</v>
      </c>
      <c r="G653">
        <v>7846007970</v>
      </c>
      <c r="H653" t="s">
        <v>164</v>
      </c>
      <c r="I653" t="s">
        <v>14222</v>
      </c>
      <c r="J653" t="s">
        <v>217</v>
      </c>
      <c r="K653" t="s">
        <v>14223</v>
      </c>
      <c r="L653" t="s">
        <v>14224</v>
      </c>
      <c r="M653" t="s">
        <v>14225</v>
      </c>
      <c r="N653" t="s">
        <v>170</v>
      </c>
      <c r="AI653" t="s">
        <v>14226</v>
      </c>
      <c r="AJ653" t="s">
        <v>1929</v>
      </c>
      <c r="AK653" t="s">
        <v>14227</v>
      </c>
      <c r="AL653">
        <v>86</v>
      </c>
      <c r="AN653">
        <v>2014</v>
      </c>
      <c r="AO653" t="s">
        <v>174</v>
      </c>
      <c r="AP653" t="s">
        <v>14226</v>
      </c>
      <c r="AQ653" t="s">
        <v>1929</v>
      </c>
      <c r="AR653" t="s">
        <v>14228</v>
      </c>
      <c r="AS653">
        <v>73</v>
      </c>
      <c r="AU653">
        <v>2016</v>
      </c>
      <c r="AV653" t="s">
        <v>170</v>
      </c>
      <c r="BC653" t="s">
        <v>174</v>
      </c>
      <c r="BD653" t="s">
        <v>745</v>
      </c>
      <c r="BE653" t="s">
        <v>14229</v>
      </c>
      <c r="BF653" t="s">
        <v>442</v>
      </c>
      <c r="BG653">
        <v>61</v>
      </c>
      <c r="BI653">
        <v>2019</v>
      </c>
      <c r="BJ653">
        <v>19</v>
      </c>
      <c r="BK653" t="s">
        <v>14230</v>
      </c>
      <c r="BL653">
        <v>53</v>
      </c>
      <c r="BM653" t="s">
        <v>442</v>
      </c>
      <c r="BN653" t="s">
        <v>174</v>
      </c>
      <c r="BO653" t="s">
        <v>5627</v>
      </c>
      <c r="BP653" t="s">
        <v>14231</v>
      </c>
      <c r="BQ653" t="s">
        <v>6562</v>
      </c>
      <c r="BR653">
        <v>91</v>
      </c>
      <c r="BT653">
        <v>2021</v>
      </c>
      <c r="BU653">
        <v>31</v>
      </c>
      <c r="BV653" t="s">
        <v>2998</v>
      </c>
      <c r="BW653">
        <v>53</v>
      </c>
      <c r="BX653" t="s">
        <v>442</v>
      </c>
      <c r="BY653" t="s">
        <v>170</v>
      </c>
      <c r="CF653" t="s">
        <v>174</v>
      </c>
      <c r="CG653" t="s">
        <v>442</v>
      </c>
      <c r="CH653" t="s">
        <v>14232</v>
      </c>
      <c r="CI653" t="s">
        <v>193</v>
      </c>
      <c r="CJ653">
        <v>2024</v>
      </c>
      <c r="CL653" t="s">
        <v>170</v>
      </c>
      <c r="CN653" t="s">
        <v>170</v>
      </c>
      <c r="CP653" t="s">
        <v>14233</v>
      </c>
      <c r="CQ653" t="s">
        <v>174</v>
      </c>
      <c r="CR653">
        <v>10</v>
      </c>
      <c r="CS653">
        <v>11</v>
      </c>
      <c r="CT653">
        <v>0</v>
      </c>
      <c r="CU653" t="s">
        <v>14234</v>
      </c>
      <c r="CV653" t="s">
        <v>170</v>
      </c>
      <c r="CZ653" t="s">
        <v>170</v>
      </c>
      <c r="DB653" t="s">
        <v>14235</v>
      </c>
      <c r="DC653" t="s">
        <v>14236</v>
      </c>
      <c r="DD653" t="s">
        <v>174</v>
      </c>
      <c r="DE653" t="s">
        <v>14237</v>
      </c>
      <c r="DF653" t="s">
        <v>174</v>
      </c>
      <c r="DG653">
        <v>2</v>
      </c>
      <c r="DH653">
        <v>10</v>
      </c>
      <c r="DI653">
        <v>0</v>
      </c>
      <c r="DJ653">
        <v>0</v>
      </c>
      <c r="DK653">
        <v>9</v>
      </c>
      <c r="DL653" t="s">
        <v>174</v>
      </c>
      <c r="DM653" t="s">
        <v>14238</v>
      </c>
      <c r="DN653" t="s">
        <v>174</v>
      </c>
      <c r="DO653" t="s">
        <v>14239</v>
      </c>
      <c r="DP653" t="s">
        <v>14240</v>
      </c>
      <c r="DQ653" t="s">
        <v>202</v>
      </c>
      <c r="DR653" t="str">
        <f>HYPERLINK("https://nconnect.nicmar.ac.in/pdf/803_resume_1772295958.pdf/Y2FyZWVy","View Resume")</f>
        <v>0</v>
      </c>
      <c r="DS653" t="s">
        <v>1382</v>
      </c>
      <c r="DT653" t="s">
        <v>14241</v>
      </c>
      <c r="DU653" t="s">
        <v>9451</v>
      </c>
      <c r="DV653" t="s">
        <v>14242</v>
      </c>
      <c r="DW653" t="s">
        <v>246</v>
      </c>
      <c r="DX653" t="s">
        <v>994</v>
      </c>
      <c r="DY653" t="s">
        <v>2757</v>
      </c>
      <c r="DZ653" t="s">
        <v>949</v>
      </c>
      <c r="EA653" t="s">
        <v>14243</v>
      </c>
      <c r="EB653" t="s">
        <v>211</v>
      </c>
      <c r="EC653" t="s">
        <v>4682</v>
      </c>
      <c r="ED653" t="s">
        <v>246</v>
      </c>
      <c r="EE653" t="s">
        <v>2528</v>
      </c>
      <c r="EF653" t="s">
        <v>464</v>
      </c>
      <c r="EG653" t="s">
        <v>248</v>
      </c>
      <c r="EH653" t="s">
        <v>14244</v>
      </c>
      <c r="EI653" t="s">
        <v>211</v>
      </c>
      <c r="EJ653" t="s">
        <v>14245</v>
      </c>
      <c r="EK653" t="s">
        <v>246</v>
      </c>
      <c r="EL653" t="s">
        <v>464</v>
      </c>
      <c r="EM653" t="s">
        <v>209</v>
      </c>
      <c r="EN653" t="s">
        <v>465</v>
      </c>
    </row>
    <row r="654" spans="1:158">
      <c r="A654" t="s">
        <v>356</v>
      </c>
      <c r="B654" t="s">
        <v>211</v>
      </c>
      <c r="C654" t="s">
        <v>267</v>
      </c>
      <c r="D654" t="s">
        <v>357</v>
      </c>
      <c r="E654" t="s">
        <v>14246</v>
      </c>
      <c r="F654" t="s">
        <v>14247</v>
      </c>
      <c r="G654">
        <v>9158573397</v>
      </c>
      <c r="H654" t="s">
        <v>164</v>
      </c>
      <c r="I654" t="s">
        <v>14248</v>
      </c>
      <c r="J654" t="s">
        <v>166</v>
      </c>
      <c r="K654" t="s">
        <v>14249</v>
      </c>
      <c r="L654" t="s">
        <v>14250</v>
      </c>
      <c r="M654" t="s">
        <v>14251</v>
      </c>
      <c r="N654" t="s">
        <v>170</v>
      </c>
      <c r="AI654" t="s">
        <v>14252</v>
      </c>
      <c r="AJ654" t="s">
        <v>14253</v>
      </c>
      <c r="AK654" t="s">
        <v>14254</v>
      </c>
      <c r="AL654">
        <v>61.06</v>
      </c>
      <c r="AN654">
        <v>1999</v>
      </c>
      <c r="AO654" t="s">
        <v>174</v>
      </c>
      <c r="AP654" t="s">
        <v>14255</v>
      </c>
      <c r="AQ654" t="s">
        <v>14256</v>
      </c>
      <c r="AR654" t="s">
        <v>14257</v>
      </c>
      <c r="AS654">
        <v>48</v>
      </c>
      <c r="AU654">
        <v>2001</v>
      </c>
      <c r="AV654" t="s">
        <v>170</v>
      </c>
      <c r="BC654" t="s">
        <v>174</v>
      </c>
      <c r="BD654" t="s">
        <v>4873</v>
      </c>
      <c r="BE654" t="s">
        <v>14258</v>
      </c>
      <c r="BF654" t="s">
        <v>14259</v>
      </c>
      <c r="BG654">
        <v>64.45</v>
      </c>
      <c r="BI654">
        <v>2004</v>
      </c>
      <c r="BJ654">
        <v>19</v>
      </c>
      <c r="BK654" t="s">
        <v>14260</v>
      </c>
      <c r="BL654">
        <v>53</v>
      </c>
      <c r="BM654" t="s">
        <v>3042</v>
      </c>
      <c r="BN654" t="s">
        <v>174</v>
      </c>
      <c r="BO654" t="s">
        <v>4873</v>
      </c>
      <c r="BP654" t="s">
        <v>14261</v>
      </c>
      <c r="BQ654" t="s">
        <v>14262</v>
      </c>
      <c r="BR654">
        <v>68.12</v>
      </c>
      <c r="BT654">
        <v>2011</v>
      </c>
      <c r="BU654">
        <v>31</v>
      </c>
      <c r="BV654" t="s">
        <v>2420</v>
      </c>
      <c r="BW654">
        <v>53</v>
      </c>
      <c r="BX654" t="s">
        <v>14263</v>
      </c>
      <c r="BY654" t="s">
        <v>174</v>
      </c>
      <c r="BZ654" t="s">
        <v>4873</v>
      </c>
      <c r="CA654" t="s">
        <v>14264</v>
      </c>
      <c r="CB654" t="s">
        <v>6972</v>
      </c>
      <c r="CC654">
        <v>61.16</v>
      </c>
      <c r="CE654">
        <v>2006</v>
      </c>
      <c r="CF654" t="s">
        <v>170</v>
      </c>
      <c r="CJ654">
        <v>2026</v>
      </c>
      <c r="CL654" t="s">
        <v>170</v>
      </c>
      <c r="CN654" t="s">
        <v>170</v>
      </c>
      <c r="CP654" t="s">
        <v>14265</v>
      </c>
      <c r="CQ654" t="s">
        <v>170</v>
      </c>
      <c r="CV654" t="s">
        <v>170</v>
      </c>
      <c r="CZ654" t="s">
        <v>170</v>
      </c>
      <c r="DB654" t="s">
        <v>1162</v>
      </c>
      <c r="DC654" t="s">
        <v>1891</v>
      </c>
      <c r="DD654" t="s">
        <v>170</v>
      </c>
      <c r="DE654" t="s">
        <v>783</v>
      </c>
      <c r="DF654" t="s">
        <v>170</v>
      </c>
      <c r="DL654" t="s">
        <v>170</v>
      </c>
      <c r="DN654" t="s">
        <v>170</v>
      </c>
      <c r="DP654" t="s">
        <v>14266</v>
      </c>
      <c r="DQ654" t="s">
        <v>202</v>
      </c>
      <c r="DR654" t="str">
        <f>HYPERLINK("https://nconnect.nicmar.ac.in/pdf/804_resume_1772298081.pdf/Y2FyZWVy","View Resume")</f>
        <v>0</v>
      </c>
      <c r="DS654" t="s">
        <v>6990</v>
      </c>
      <c r="DT654" t="s">
        <v>14267</v>
      </c>
      <c r="DU654" t="s">
        <v>14268</v>
      </c>
      <c r="DV654" t="s">
        <v>333</v>
      </c>
      <c r="DW654" t="s">
        <v>207</v>
      </c>
      <c r="DX654" t="s">
        <v>5932</v>
      </c>
      <c r="DY654" t="s">
        <v>252</v>
      </c>
      <c r="DZ654" t="s">
        <v>6990</v>
      </c>
    </row>
    <row r="655" spans="1:158">
      <c r="A655" t="s">
        <v>293</v>
      </c>
      <c r="B655" t="s">
        <v>211</v>
      </c>
      <c r="C655" t="s">
        <v>212</v>
      </c>
      <c r="D655" t="s">
        <v>294</v>
      </c>
      <c r="E655" t="s">
        <v>14269</v>
      </c>
      <c r="F655" t="s">
        <v>14270</v>
      </c>
      <c r="G655">
        <v>9953825289</v>
      </c>
      <c r="H655" t="s">
        <v>164</v>
      </c>
      <c r="I655" t="s">
        <v>14271</v>
      </c>
      <c r="J655" t="s">
        <v>217</v>
      </c>
      <c r="K655" t="s">
        <v>3285</v>
      </c>
      <c r="L655" t="s">
        <v>14272</v>
      </c>
      <c r="M655" t="s">
        <v>14273</v>
      </c>
      <c r="N655" t="s">
        <v>170</v>
      </c>
      <c r="AI655" t="s">
        <v>14274</v>
      </c>
      <c r="AJ655" t="s">
        <v>3312</v>
      </c>
      <c r="AK655" t="s">
        <v>438</v>
      </c>
      <c r="AL655">
        <v>61.83</v>
      </c>
      <c r="AN655">
        <v>2009</v>
      </c>
      <c r="AO655" t="s">
        <v>174</v>
      </c>
      <c r="AP655" t="s">
        <v>14274</v>
      </c>
      <c r="AQ655" t="s">
        <v>3312</v>
      </c>
      <c r="AR655" t="s">
        <v>1074</v>
      </c>
      <c r="AS655">
        <v>69.2</v>
      </c>
      <c r="AU655">
        <v>2011</v>
      </c>
      <c r="AV655" t="s">
        <v>170</v>
      </c>
      <c r="BC655" t="s">
        <v>174</v>
      </c>
      <c r="BD655" t="s">
        <v>14275</v>
      </c>
      <c r="BE655" t="s">
        <v>14276</v>
      </c>
      <c r="BF655" t="s">
        <v>1074</v>
      </c>
      <c r="BG655">
        <v>52.83</v>
      </c>
      <c r="BI655">
        <v>2014</v>
      </c>
      <c r="BJ655">
        <v>19</v>
      </c>
      <c r="BK655" t="s">
        <v>443</v>
      </c>
      <c r="BL655">
        <v>52</v>
      </c>
      <c r="BN655" t="s">
        <v>174</v>
      </c>
      <c r="BO655" t="s">
        <v>14275</v>
      </c>
      <c r="BP655" t="s">
        <v>14275</v>
      </c>
      <c r="BQ655" t="s">
        <v>442</v>
      </c>
      <c r="BR655">
        <v>73.46</v>
      </c>
      <c r="BT655">
        <v>2016</v>
      </c>
      <c r="BU655">
        <v>31</v>
      </c>
      <c r="BV655" t="s">
        <v>446</v>
      </c>
      <c r="BW655">
        <v>52</v>
      </c>
      <c r="BY655" t="s">
        <v>170</v>
      </c>
      <c r="BZ655" t="s">
        <v>14275</v>
      </c>
      <c r="CA655" t="s">
        <v>14275</v>
      </c>
      <c r="CB655" t="s">
        <v>442</v>
      </c>
      <c r="CC655">
        <v>73.46</v>
      </c>
      <c r="CE655">
        <v>2016</v>
      </c>
      <c r="CF655" t="s">
        <v>174</v>
      </c>
      <c r="CG655" t="s">
        <v>442</v>
      </c>
      <c r="CH655" t="s">
        <v>2122</v>
      </c>
      <c r="CI655" t="s">
        <v>193</v>
      </c>
      <c r="CJ655">
        <v>2023</v>
      </c>
      <c r="CL655" t="s">
        <v>170</v>
      </c>
      <c r="CN655" t="s">
        <v>174</v>
      </c>
      <c r="CO655" t="s">
        <v>14277</v>
      </c>
      <c r="CP655" t="s">
        <v>14278</v>
      </c>
      <c r="DP655" t="s">
        <v>14279</v>
      </c>
      <c r="DQ655" t="str">
        <f>HYPERLINK("https://nconnect.nicmar.ac.in/storage/profile/699955115f38c.png","Download")</f>
        <v>0</v>
      </c>
      <c r="DR655" t="str">
        <f>HYPERLINK("https://nconnect.nicmar.ac.in/pdf/516_resume_1772265019.pdf/Y2FyZWVy","View Resume")</f>
        <v>0</v>
      </c>
      <c r="DS655" t="s">
        <v>865</v>
      </c>
      <c r="DT655" t="s">
        <v>14280</v>
      </c>
      <c r="DU655" t="s">
        <v>211</v>
      </c>
      <c r="DV655" t="s">
        <v>14219</v>
      </c>
      <c r="DW655" t="s">
        <v>246</v>
      </c>
      <c r="DX655" t="s">
        <v>905</v>
      </c>
      <c r="DY655" t="s">
        <v>995</v>
      </c>
      <c r="DZ655" t="s">
        <v>865</v>
      </c>
    </row>
    <row r="656" spans="1:158">
      <c r="A656" t="s">
        <v>3203</v>
      </c>
      <c r="B656" t="s">
        <v>211</v>
      </c>
      <c r="C656" t="s">
        <v>160</v>
      </c>
      <c r="D656" t="s">
        <v>3204</v>
      </c>
      <c r="E656" t="s">
        <v>14281</v>
      </c>
      <c r="F656" t="s">
        <v>14282</v>
      </c>
      <c r="G656">
        <v>6300819435</v>
      </c>
      <c r="H656" t="s">
        <v>164</v>
      </c>
      <c r="I656" t="s">
        <v>14283</v>
      </c>
      <c r="J656" t="s">
        <v>166</v>
      </c>
      <c r="K656" t="s">
        <v>14284</v>
      </c>
      <c r="L656" t="s">
        <v>14285</v>
      </c>
      <c r="M656" t="s">
        <v>14286</v>
      </c>
      <c r="N656" t="s">
        <v>174</v>
      </c>
      <c r="O656" t="s">
        <v>14287</v>
      </c>
      <c r="P656" t="s">
        <v>471</v>
      </c>
      <c r="AI656" t="s">
        <v>14288</v>
      </c>
      <c r="AJ656" t="s">
        <v>14289</v>
      </c>
      <c r="AK656" t="s">
        <v>14290</v>
      </c>
      <c r="AL656">
        <v>88</v>
      </c>
      <c r="AM656">
        <v>8.8</v>
      </c>
      <c r="AN656">
        <v>2013</v>
      </c>
      <c r="AO656" t="s">
        <v>174</v>
      </c>
      <c r="AP656" t="s">
        <v>14288</v>
      </c>
      <c r="AQ656" t="s">
        <v>14289</v>
      </c>
      <c r="AR656" t="s">
        <v>14291</v>
      </c>
      <c r="AS656">
        <v>85</v>
      </c>
      <c r="AU656">
        <v>2015</v>
      </c>
      <c r="AV656" t="s">
        <v>170</v>
      </c>
      <c r="BC656" t="s">
        <v>174</v>
      </c>
      <c r="BD656" t="s">
        <v>14292</v>
      </c>
      <c r="BE656" t="s">
        <v>14293</v>
      </c>
      <c r="BF656" t="s">
        <v>14294</v>
      </c>
      <c r="BG656">
        <v>86.8</v>
      </c>
      <c r="BH656">
        <v>8.68</v>
      </c>
      <c r="BI656">
        <v>2019</v>
      </c>
      <c r="BJ656">
        <v>1</v>
      </c>
      <c r="BL656">
        <v>9</v>
      </c>
      <c r="BN656" t="s">
        <v>174</v>
      </c>
      <c r="BO656" t="s">
        <v>14295</v>
      </c>
      <c r="BP656" t="s">
        <v>14295</v>
      </c>
      <c r="BQ656" t="s">
        <v>14296</v>
      </c>
      <c r="BR656">
        <v>84.8</v>
      </c>
      <c r="BS656">
        <v>8.48</v>
      </c>
      <c r="BT656">
        <v>2021</v>
      </c>
      <c r="BU656">
        <v>31</v>
      </c>
      <c r="BV656" t="s">
        <v>14297</v>
      </c>
      <c r="BW656">
        <v>35</v>
      </c>
      <c r="BY656" t="s">
        <v>170</v>
      </c>
      <c r="CF656" t="s">
        <v>174</v>
      </c>
      <c r="CG656" t="s">
        <v>14298</v>
      </c>
      <c r="CH656" t="s">
        <v>14295</v>
      </c>
      <c r="CI656" t="s">
        <v>373</v>
      </c>
      <c r="CK656" t="s">
        <v>170</v>
      </c>
      <c r="CL656" t="s">
        <v>174</v>
      </c>
      <c r="CN656" t="s">
        <v>174</v>
      </c>
      <c r="CO656" t="s">
        <v>14299</v>
      </c>
      <c r="CP656" t="s">
        <v>14300</v>
      </c>
      <c r="CQ656" t="s">
        <v>174</v>
      </c>
      <c r="CR656">
        <v>0</v>
      </c>
      <c r="CS656">
        <v>0</v>
      </c>
      <c r="CT656">
        <v>1</v>
      </c>
      <c r="CV656" t="s">
        <v>170</v>
      </c>
      <c r="CZ656" t="s">
        <v>170</v>
      </c>
      <c r="DB656" t="s">
        <v>14301</v>
      </c>
      <c r="DC656" t="s">
        <v>14302</v>
      </c>
      <c r="DD656" t="s">
        <v>174</v>
      </c>
      <c r="DE656" t="s">
        <v>14303</v>
      </c>
      <c r="DF656" t="s">
        <v>174</v>
      </c>
      <c r="DG656" t="s">
        <v>677</v>
      </c>
      <c r="DH656" t="s">
        <v>6101</v>
      </c>
      <c r="DI656" t="s">
        <v>6493</v>
      </c>
      <c r="DJ656" t="s">
        <v>14304</v>
      </c>
      <c r="DK656">
        <v>8</v>
      </c>
      <c r="DL656" t="s">
        <v>174</v>
      </c>
      <c r="DM656" t="s">
        <v>14305</v>
      </c>
      <c r="DN656" t="s">
        <v>170</v>
      </c>
      <c r="DP656" t="s">
        <v>14306</v>
      </c>
      <c r="DQ656" t="str">
        <f>HYPERLINK("https://nconnect.nicmar.ac.in/storage/profile/69a3061821aa8.png","Download")</f>
        <v>0</v>
      </c>
      <c r="DR656" t="str">
        <f>HYPERLINK("https://nconnect.nicmar.ac.in/pdf/806_resume_1772349725.pdf/Y2FyZWVy","View Resume")</f>
        <v>0</v>
      </c>
      <c r="DS656" t="s">
        <v>3548</v>
      </c>
      <c r="DT656" t="s">
        <v>14307</v>
      </c>
      <c r="DU656" t="s">
        <v>211</v>
      </c>
      <c r="DV656" t="s">
        <v>1817</v>
      </c>
      <c r="DW656" t="s">
        <v>246</v>
      </c>
      <c r="DX656" t="s">
        <v>418</v>
      </c>
      <c r="DY656" t="s">
        <v>209</v>
      </c>
      <c r="DZ656" t="s">
        <v>865</v>
      </c>
      <c r="EA656" t="s">
        <v>14308</v>
      </c>
      <c r="EB656" t="s">
        <v>211</v>
      </c>
      <c r="EC656" t="s">
        <v>14309</v>
      </c>
      <c r="ED656" t="s">
        <v>246</v>
      </c>
      <c r="EE656" t="s">
        <v>3107</v>
      </c>
      <c r="EF656" t="s">
        <v>418</v>
      </c>
      <c r="EG656" t="s">
        <v>697</v>
      </c>
    </row>
    <row r="657" spans="1:158">
      <c r="A657" t="s">
        <v>1136</v>
      </c>
      <c r="B657" t="s">
        <v>211</v>
      </c>
      <c r="C657" t="s">
        <v>1137</v>
      </c>
      <c r="D657" t="s">
        <v>1138</v>
      </c>
      <c r="E657" t="s">
        <v>14281</v>
      </c>
      <c r="F657" t="s">
        <v>14282</v>
      </c>
      <c r="G657">
        <v>6300819435</v>
      </c>
      <c r="H657" t="s">
        <v>164</v>
      </c>
      <c r="I657" t="s">
        <v>14283</v>
      </c>
      <c r="J657" t="s">
        <v>166</v>
      </c>
      <c r="K657" t="s">
        <v>14284</v>
      </c>
      <c r="L657" t="s">
        <v>14285</v>
      </c>
      <c r="M657" t="s">
        <v>14286</v>
      </c>
      <c r="N657" t="s">
        <v>174</v>
      </c>
      <c r="O657" t="s">
        <v>14287</v>
      </c>
      <c r="P657" t="s">
        <v>471</v>
      </c>
      <c r="AI657" t="s">
        <v>14288</v>
      </c>
      <c r="AJ657" t="s">
        <v>14289</v>
      </c>
      <c r="AK657" t="s">
        <v>14290</v>
      </c>
      <c r="AL657">
        <v>88</v>
      </c>
      <c r="AM657">
        <v>8.8</v>
      </c>
      <c r="AN657">
        <v>2013</v>
      </c>
      <c r="AO657" t="s">
        <v>174</v>
      </c>
      <c r="AP657" t="s">
        <v>14288</v>
      </c>
      <c r="AQ657" t="s">
        <v>14289</v>
      </c>
      <c r="AR657" t="s">
        <v>14291</v>
      </c>
      <c r="AS657">
        <v>85</v>
      </c>
      <c r="AU657">
        <v>2015</v>
      </c>
      <c r="AV657" t="s">
        <v>170</v>
      </c>
      <c r="BC657" t="s">
        <v>174</v>
      </c>
      <c r="BD657" t="s">
        <v>14292</v>
      </c>
      <c r="BE657" t="s">
        <v>14293</v>
      </c>
      <c r="BF657" t="s">
        <v>14294</v>
      </c>
      <c r="BG657">
        <v>86.8</v>
      </c>
      <c r="BH657">
        <v>8.68</v>
      </c>
      <c r="BI657">
        <v>2019</v>
      </c>
      <c r="BJ657">
        <v>1</v>
      </c>
      <c r="BL657">
        <v>9</v>
      </c>
      <c r="BN657" t="s">
        <v>174</v>
      </c>
      <c r="BO657" t="s">
        <v>14295</v>
      </c>
      <c r="BP657" t="s">
        <v>14295</v>
      </c>
      <c r="BQ657" t="s">
        <v>14296</v>
      </c>
      <c r="BR657">
        <v>84.8</v>
      </c>
      <c r="BS657">
        <v>8.48</v>
      </c>
      <c r="BT657">
        <v>2021</v>
      </c>
      <c r="BU657">
        <v>31</v>
      </c>
      <c r="BV657" t="s">
        <v>14297</v>
      </c>
      <c r="BW657">
        <v>35</v>
      </c>
      <c r="BY657" t="s">
        <v>170</v>
      </c>
      <c r="CF657" t="s">
        <v>174</v>
      </c>
      <c r="CG657" t="s">
        <v>14298</v>
      </c>
      <c r="CH657" t="s">
        <v>14295</v>
      </c>
      <c r="CI657" t="s">
        <v>373</v>
      </c>
      <c r="CK657" t="s">
        <v>170</v>
      </c>
      <c r="CL657" t="s">
        <v>174</v>
      </c>
      <c r="CN657" t="s">
        <v>174</v>
      </c>
      <c r="CO657" t="s">
        <v>14299</v>
      </c>
      <c r="CP657" t="s">
        <v>14300</v>
      </c>
      <c r="CQ657" t="s">
        <v>174</v>
      </c>
      <c r="CR657">
        <v>0</v>
      </c>
      <c r="CS657">
        <v>0</v>
      </c>
      <c r="CT657">
        <v>1</v>
      </c>
      <c r="CV657" t="s">
        <v>170</v>
      </c>
      <c r="CZ657" t="s">
        <v>170</v>
      </c>
      <c r="DB657" t="s">
        <v>14301</v>
      </c>
      <c r="DC657" t="s">
        <v>14302</v>
      </c>
      <c r="DD657" t="s">
        <v>174</v>
      </c>
      <c r="DE657" t="s">
        <v>14303</v>
      </c>
      <c r="DF657" t="s">
        <v>174</v>
      </c>
      <c r="DG657" t="s">
        <v>677</v>
      </c>
      <c r="DH657" t="s">
        <v>6101</v>
      </c>
      <c r="DI657" t="s">
        <v>6493</v>
      </c>
      <c r="DJ657" t="s">
        <v>14304</v>
      </c>
      <c r="DK657">
        <v>8</v>
      </c>
      <c r="DL657" t="s">
        <v>174</v>
      </c>
      <c r="DM657" t="s">
        <v>14305</v>
      </c>
      <c r="DN657" t="s">
        <v>170</v>
      </c>
      <c r="DP657" t="s">
        <v>14310</v>
      </c>
      <c r="DQ657" t="str">
        <f>HYPERLINK("https://nconnect.nicmar.ac.in/storage/profile/69a3061821aa8.png","Download")</f>
        <v>0</v>
      </c>
      <c r="DR657" t="str">
        <f>HYPERLINK("https://nconnect.nicmar.ac.in/pdf/806_resume_1772349725.pdf/Y2FyZWVy","View Resume")</f>
        <v>0</v>
      </c>
      <c r="DS657" t="s">
        <v>3548</v>
      </c>
      <c r="DT657" t="s">
        <v>14307</v>
      </c>
      <c r="DU657" t="s">
        <v>211</v>
      </c>
      <c r="DV657" t="s">
        <v>1817</v>
      </c>
      <c r="DW657" t="s">
        <v>246</v>
      </c>
      <c r="DX657" t="s">
        <v>418</v>
      </c>
      <c r="DY657" t="s">
        <v>209</v>
      </c>
      <c r="DZ657" t="s">
        <v>865</v>
      </c>
      <c r="EA657" t="s">
        <v>14308</v>
      </c>
      <c r="EB657" t="s">
        <v>211</v>
      </c>
      <c r="EC657" t="s">
        <v>14309</v>
      </c>
      <c r="ED657" t="s">
        <v>246</v>
      </c>
      <c r="EE657" t="s">
        <v>3107</v>
      </c>
      <c r="EF657" t="s">
        <v>418</v>
      </c>
      <c r="EG657" t="s">
        <v>697</v>
      </c>
    </row>
    <row r="658" spans="1:158">
      <c r="A658" t="s">
        <v>793</v>
      </c>
      <c r="B658" t="s">
        <v>211</v>
      </c>
      <c r="C658" t="s">
        <v>267</v>
      </c>
      <c r="D658" t="s">
        <v>508</v>
      </c>
      <c r="E658" t="s">
        <v>14311</v>
      </c>
      <c r="F658" t="s">
        <v>14312</v>
      </c>
      <c r="G658">
        <v>7050081451</v>
      </c>
      <c r="H658" t="s">
        <v>271</v>
      </c>
      <c r="I658" t="s">
        <v>14313</v>
      </c>
      <c r="J658" t="s">
        <v>217</v>
      </c>
      <c r="K658" t="s">
        <v>218</v>
      </c>
      <c r="L658" t="s">
        <v>14314</v>
      </c>
      <c r="M658" t="s">
        <v>14315</v>
      </c>
      <c r="N658" t="s">
        <v>170</v>
      </c>
      <c r="AI658" t="s">
        <v>1327</v>
      </c>
      <c r="AJ658" t="s">
        <v>14316</v>
      </c>
      <c r="AK658" t="s">
        <v>10246</v>
      </c>
      <c r="AL658">
        <v>63.4</v>
      </c>
      <c r="AN658">
        <v>2005</v>
      </c>
      <c r="AO658" t="s">
        <v>174</v>
      </c>
      <c r="AP658" t="s">
        <v>14317</v>
      </c>
      <c r="AQ658" t="s">
        <v>14316</v>
      </c>
      <c r="AR658" t="s">
        <v>1334</v>
      </c>
      <c r="AS658">
        <v>61.2</v>
      </c>
      <c r="AU658">
        <v>2007</v>
      </c>
      <c r="AV658" t="s">
        <v>170</v>
      </c>
      <c r="BC658" t="s">
        <v>174</v>
      </c>
      <c r="BD658" t="s">
        <v>805</v>
      </c>
      <c r="BE658" t="s">
        <v>14318</v>
      </c>
      <c r="BF658" t="s">
        <v>714</v>
      </c>
      <c r="BG658">
        <v>68.5</v>
      </c>
      <c r="BI658">
        <v>2010</v>
      </c>
      <c r="BJ658">
        <v>19</v>
      </c>
      <c r="BK658" t="s">
        <v>807</v>
      </c>
      <c r="BL658">
        <v>23</v>
      </c>
      <c r="BN658" t="s">
        <v>174</v>
      </c>
      <c r="BO658" t="s">
        <v>805</v>
      </c>
      <c r="BP658" t="s">
        <v>3801</v>
      </c>
      <c r="BQ658" t="s">
        <v>527</v>
      </c>
      <c r="BR658">
        <v>60</v>
      </c>
      <c r="BT658">
        <v>2012</v>
      </c>
      <c r="BU658">
        <v>31</v>
      </c>
      <c r="BV658" t="s">
        <v>810</v>
      </c>
      <c r="BW658">
        <v>23</v>
      </c>
      <c r="BY658" t="s">
        <v>170</v>
      </c>
      <c r="CF658" t="s">
        <v>174</v>
      </c>
      <c r="CG658" t="s">
        <v>527</v>
      </c>
      <c r="CH658" t="s">
        <v>14319</v>
      </c>
      <c r="CI658" t="s">
        <v>193</v>
      </c>
      <c r="CJ658">
        <v>2022</v>
      </c>
      <c r="CL658" t="s">
        <v>170</v>
      </c>
      <c r="CN658" t="s">
        <v>174</v>
      </c>
      <c r="CO658" t="s">
        <v>14320</v>
      </c>
      <c r="CP658" t="s">
        <v>721</v>
      </c>
      <c r="CQ658" t="s">
        <v>174</v>
      </c>
      <c r="CR658">
        <v>2</v>
      </c>
      <c r="CS658">
        <v>3</v>
      </c>
      <c r="CU658" t="s">
        <v>14321</v>
      </c>
      <c r="CV658" t="s">
        <v>170</v>
      </c>
      <c r="CZ658" t="s">
        <v>170</v>
      </c>
      <c r="DB658" t="s">
        <v>14322</v>
      </c>
      <c r="DC658" t="s">
        <v>14323</v>
      </c>
      <c r="DD658" t="s">
        <v>170</v>
      </c>
      <c r="DF658" t="s">
        <v>170</v>
      </c>
      <c r="DL658" t="s">
        <v>174</v>
      </c>
      <c r="DM658" t="s">
        <v>14320</v>
      </c>
      <c r="DN658" t="s">
        <v>170</v>
      </c>
      <c r="DP658" t="s">
        <v>14324</v>
      </c>
      <c r="DQ658" t="str">
        <f>HYPERLINK("https://nconnect.nicmar.ac.in/storage/profile/69a28147c9fc6.png","Download")</f>
        <v>0</v>
      </c>
      <c r="DR658" t="str">
        <f>HYPERLINK("https://nconnect.nicmar.ac.in/pdf/229_resume_1772339527.pdf/Y2FyZWVy","View Resume")</f>
        <v>0</v>
      </c>
      <c r="DS658" t="s">
        <v>10495</v>
      </c>
      <c r="DT658" t="s">
        <v>14325</v>
      </c>
      <c r="DU658" t="s">
        <v>211</v>
      </c>
      <c r="DV658" t="s">
        <v>818</v>
      </c>
      <c r="DW658" t="s">
        <v>246</v>
      </c>
      <c r="DX658" t="s">
        <v>820</v>
      </c>
      <c r="DY658" t="s">
        <v>209</v>
      </c>
      <c r="DZ658" t="s">
        <v>344</v>
      </c>
      <c r="EA658" t="s">
        <v>14326</v>
      </c>
      <c r="EB658" t="s">
        <v>211</v>
      </c>
      <c r="EC658" t="s">
        <v>818</v>
      </c>
      <c r="ED658" t="s">
        <v>246</v>
      </c>
      <c r="EE658" t="s">
        <v>505</v>
      </c>
      <c r="EF658" t="s">
        <v>820</v>
      </c>
      <c r="EG658" t="s">
        <v>945</v>
      </c>
      <c r="EH658" t="s">
        <v>14327</v>
      </c>
      <c r="EI658" t="s">
        <v>211</v>
      </c>
      <c r="EJ658" t="s">
        <v>2128</v>
      </c>
      <c r="EK658" t="s">
        <v>246</v>
      </c>
      <c r="EL658" t="s">
        <v>2857</v>
      </c>
      <c r="EM658" t="s">
        <v>505</v>
      </c>
      <c r="EN658" t="s">
        <v>945</v>
      </c>
      <c r="EO658" t="s">
        <v>14328</v>
      </c>
      <c r="EP658" t="s">
        <v>211</v>
      </c>
      <c r="EQ658" t="s">
        <v>333</v>
      </c>
      <c r="ER658" t="s">
        <v>246</v>
      </c>
      <c r="ES658" t="s">
        <v>427</v>
      </c>
      <c r="ET658" t="s">
        <v>907</v>
      </c>
      <c r="EU658" t="s">
        <v>2523</v>
      </c>
      <c r="EV658" t="s">
        <v>14329</v>
      </c>
      <c r="EW658" t="s">
        <v>14330</v>
      </c>
      <c r="EX658" t="s">
        <v>333</v>
      </c>
      <c r="EY658" t="s">
        <v>207</v>
      </c>
      <c r="EZ658" t="s">
        <v>3551</v>
      </c>
      <c r="FA658" t="s">
        <v>3202</v>
      </c>
      <c r="FB658" t="s">
        <v>1030</v>
      </c>
    </row>
    <row r="659" spans="1:158">
      <c r="A659" t="s">
        <v>210</v>
      </c>
      <c r="B659" t="s">
        <v>211</v>
      </c>
      <c r="C659" t="s">
        <v>212</v>
      </c>
      <c r="D659" t="s">
        <v>213</v>
      </c>
      <c r="E659" t="s">
        <v>14331</v>
      </c>
      <c r="F659" t="s">
        <v>14332</v>
      </c>
      <c r="G659">
        <v>9173500279</v>
      </c>
      <c r="H659" t="s">
        <v>164</v>
      </c>
      <c r="I659" t="s">
        <v>14333</v>
      </c>
      <c r="J659" t="s">
        <v>166</v>
      </c>
      <c r="K659" t="s">
        <v>14334</v>
      </c>
      <c r="L659" t="s">
        <v>14335</v>
      </c>
      <c r="M659" t="s">
        <v>14336</v>
      </c>
      <c r="N659" t="s">
        <v>170</v>
      </c>
      <c r="AI659" t="s">
        <v>14337</v>
      </c>
      <c r="AJ659" t="s">
        <v>10163</v>
      </c>
      <c r="AK659" t="s">
        <v>14338</v>
      </c>
      <c r="AL659">
        <v>82.88</v>
      </c>
      <c r="AN659">
        <v>2006</v>
      </c>
      <c r="AO659" t="s">
        <v>174</v>
      </c>
      <c r="AP659" t="s">
        <v>14337</v>
      </c>
      <c r="AQ659" t="s">
        <v>10163</v>
      </c>
      <c r="AR659" t="s">
        <v>2219</v>
      </c>
      <c r="AS659">
        <v>68.8</v>
      </c>
      <c r="AU659">
        <v>2008</v>
      </c>
      <c r="AV659" t="s">
        <v>170</v>
      </c>
      <c r="BC659" t="s">
        <v>174</v>
      </c>
      <c r="BD659" t="s">
        <v>9998</v>
      </c>
      <c r="BE659" t="s">
        <v>14339</v>
      </c>
      <c r="BF659" t="s">
        <v>485</v>
      </c>
      <c r="BG659">
        <v>70.9</v>
      </c>
      <c r="BH659">
        <v>7.63</v>
      </c>
      <c r="BI659">
        <v>2012</v>
      </c>
      <c r="BJ659">
        <v>2</v>
      </c>
      <c r="BL659">
        <v>9</v>
      </c>
      <c r="BN659" t="s">
        <v>174</v>
      </c>
      <c r="BO659" t="s">
        <v>9998</v>
      </c>
      <c r="BP659" t="s">
        <v>14340</v>
      </c>
      <c r="BQ659" t="s">
        <v>14341</v>
      </c>
      <c r="BR659">
        <v>81.3</v>
      </c>
      <c r="BS659">
        <v>8.63</v>
      </c>
      <c r="BT659">
        <v>2015</v>
      </c>
      <c r="BU659">
        <v>14</v>
      </c>
      <c r="BW659">
        <v>47</v>
      </c>
      <c r="BY659" t="s">
        <v>170</v>
      </c>
      <c r="CF659" t="s">
        <v>174</v>
      </c>
      <c r="CG659" t="s">
        <v>14342</v>
      </c>
      <c r="CH659" t="s">
        <v>6862</v>
      </c>
      <c r="CI659" t="s">
        <v>193</v>
      </c>
      <c r="CJ659">
        <v>2026</v>
      </c>
      <c r="CL659" t="s">
        <v>174</v>
      </c>
      <c r="CM659" t="s">
        <v>14343</v>
      </c>
      <c r="CN659" t="s">
        <v>174</v>
      </c>
      <c r="CO659" t="s">
        <v>14344</v>
      </c>
      <c r="CP659" t="s">
        <v>14345</v>
      </c>
      <c r="CQ659" t="s">
        <v>174</v>
      </c>
      <c r="CR659">
        <v>0</v>
      </c>
      <c r="CS659">
        <v>2</v>
      </c>
      <c r="CT659">
        <v>3</v>
      </c>
      <c r="CU659" t="s">
        <v>14346</v>
      </c>
      <c r="CV659" t="s">
        <v>174</v>
      </c>
      <c r="CW659" t="s">
        <v>14347</v>
      </c>
      <c r="CX659" t="s">
        <v>193</v>
      </c>
      <c r="CY659">
        <v>2026</v>
      </c>
      <c r="CZ659" t="s">
        <v>170</v>
      </c>
      <c r="DB659" t="s">
        <v>14348</v>
      </c>
      <c r="DC659" t="s">
        <v>14349</v>
      </c>
      <c r="DD659" t="s">
        <v>174</v>
      </c>
      <c r="DE659" t="s">
        <v>14350</v>
      </c>
      <c r="DF659" t="s">
        <v>174</v>
      </c>
      <c r="DG659" t="s">
        <v>14351</v>
      </c>
      <c r="DH659" t="s">
        <v>14352</v>
      </c>
      <c r="DI659" t="s">
        <v>14353</v>
      </c>
      <c r="DJ659" t="s">
        <v>14354</v>
      </c>
      <c r="DK659">
        <v>7</v>
      </c>
      <c r="DL659" t="s">
        <v>170</v>
      </c>
      <c r="DN659" t="s">
        <v>170</v>
      </c>
      <c r="DP659" t="s">
        <v>14355</v>
      </c>
      <c r="DQ659" t="str">
        <f>HYPERLINK("https://nconnect.nicmar.ac.in/storage/profile/699d718f436a4.png","Download")</f>
        <v>0</v>
      </c>
      <c r="DR659" t="str">
        <f>HYPERLINK("https://nconnect.nicmar.ac.in/pdf/336_resume_1772343920.pdf/Y2FyZWVy","View Resume")</f>
        <v>0</v>
      </c>
      <c r="DS659" t="s">
        <v>14356</v>
      </c>
      <c r="DT659" t="s">
        <v>6862</v>
      </c>
      <c r="DU659" t="s">
        <v>211</v>
      </c>
      <c r="DV659" t="s">
        <v>14357</v>
      </c>
      <c r="DW659" t="s">
        <v>246</v>
      </c>
      <c r="DX659" t="s">
        <v>1587</v>
      </c>
      <c r="DY659" t="s">
        <v>209</v>
      </c>
      <c r="DZ659" t="s">
        <v>14356</v>
      </c>
    </row>
    <row r="660" spans="1:158">
      <c r="A660" t="s">
        <v>1347</v>
      </c>
      <c r="B660" t="s">
        <v>211</v>
      </c>
      <c r="C660" t="s">
        <v>267</v>
      </c>
      <c r="D660" t="s">
        <v>1348</v>
      </c>
      <c r="E660" t="s">
        <v>14358</v>
      </c>
      <c r="F660" t="s">
        <v>14359</v>
      </c>
      <c r="G660">
        <v>9334785180</v>
      </c>
      <c r="H660" t="s">
        <v>164</v>
      </c>
      <c r="I660" t="s">
        <v>14360</v>
      </c>
      <c r="J660" t="s">
        <v>166</v>
      </c>
      <c r="K660" t="s">
        <v>797</v>
      </c>
      <c r="L660" t="s">
        <v>14361</v>
      </c>
      <c r="M660" t="s">
        <v>14362</v>
      </c>
      <c r="N660" t="s">
        <v>170</v>
      </c>
      <c r="AI660" t="s">
        <v>14363</v>
      </c>
      <c r="AJ660" t="s">
        <v>14364</v>
      </c>
      <c r="AK660" t="s">
        <v>14365</v>
      </c>
      <c r="AL660">
        <v>82.6</v>
      </c>
      <c r="AN660">
        <v>2005</v>
      </c>
      <c r="AO660" t="s">
        <v>174</v>
      </c>
      <c r="AP660" t="s">
        <v>14366</v>
      </c>
      <c r="AQ660" t="s">
        <v>14367</v>
      </c>
      <c r="AR660" t="s">
        <v>14368</v>
      </c>
      <c r="AS660">
        <v>87.2</v>
      </c>
      <c r="AU660">
        <v>2007</v>
      </c>
      <c r="AV660" t="s">
        <v>170</v>
      </c>
      <c r="BC660" t="s">
        <v>174</v>
      </c>
      <c r="BD660" t="s">
        <v>2035</v>
      </c>
      <c r="BE660" t="s">
        <v>14369</v>
      </c>
      <c r="BF660" t="s">
        <v>1005</v>
      </c>
      <c r="BG660">
        <v>60.25</v>
      </c>
      <c r="BI660">
        <v>2012</v>
      </c>
      <c r="BJ660">
        <v>19</v>
      </c>
      <c r="BK660" t="s">
        <v>443</v>
      </c>
      <c r="BL660">
        <v>11</v>
      </c>
      <c r="BN660" t="s">
        <v>174</v>
      </c>
      <c r="BO660" t="s">
        <v>2035</v>
      </c>
      <c r="BP660" t="s">
        <v>14370</v>
      </c>
      <c r="BQ660" t="s">
        <v>2302</v>
      </c>
      <c r="BR660">
        <v>69.66</v>
      </c>
      <c r="BT660">
        <v>2020</v>
      </c>
      <c r="BU660">
        <v>31</v>
      </c>
      <c r="BV660" t="s">
        <v>14371</v>
      </c>
      <c r="BW660">
        <v>53</v>
      </c>
      <c r="BX660" t="s">
        <v>2302</v>
      </c>
      <c r="BY660" t="s">
        <v>174</v>
      </c>
      <c r="BZ660" t="s">
        <v>14372</v>
      </c>
      <c r="CA660" t="s">
        <v>14373</v>
      </c>
      <c r="CB660" t="s">
        <v>5269</v>
      </c>
      <c r="CC660">
        <v>63.25</v>
      </c>
      <c r="CE660">
        <v>2014</v>
      </c>
      <c r="CF660" t="s">
        <v>174</v>
      </c>
      <c r="CG660" t="s">
        <v>14374</v>
      </c>
      <c r="CH660" t="s">
        <v>844</v>
      </c>
      <c r="CI660" t="s">
        <v>193</v>
      </c>
      <c r="CJ660">
        <v>2025</v>
      </c>
      <c r="CL660" t="s">
        <v>174</v>
      </c>
      <c r="CM660" t="s">
        <v>14375</v>
      </c>
      <c r="CN660" t="s">
        <v>174</v>
      </c>
      <c r="CO660" t="s">
        <v>14376</v>
      </c>
      <c r="CP660" t="s">
        <v>721</v>
      </c>
      <c r="CQ660" t="s">
        <v>174</v>
      </c>
      <c r="CR660">
        <v>8</v>
      </c>
      <c r="CS660">
        <v>5</v>
      </c>
      <c r="CU660" t="s">
        <v>14377</v>
      </c>
      <c r="CV660" t="s">
        <v>170</v>
      </c>
      <c r="CZ660" t="s">
        <v>170</v>
      </c>
      <c r="DB660" t="s">
        <v>14378</v>
      </c>
      <c r="DC660" t="s">
        <v>14379</v>
      </c>
      <c r="DD660" t="s">
        <v>170</v>
      </c>
      <c r="DF660" t="s">
        <v>170</v>
      </c>
      <c r="DL660" t="s">
        <v>174</v>
      </c>
      <c r="DM660" t="s">
        <v>14380</v>
      </c>
      <c r="DN660" t="s">
        <v>174</v>
      </c>
      <c r="DO660" t="s">
        <v>14381</v>
      </c>
      <c r="DP660" t="s">
        <v>14382</v>
      </c>
      <c r="DQ660" t="str">
        <f>HYPERLINK("https://nconnect.nicmar.ac.in/storage/profile/69a3e0e52d3df.png","Download")</f>
        <v>0</v>
      </c>
      <c r="DR660" t="str">
        <f>HYPERLINK("https://nconnect.nicmar.ac.in/pdf/812_resume_1772350965.pdf/Y2FyZWVy","View Resume")</f>
        <v>0</v>
      </c>
      <c r="DS660" t="s">
        <v>945</v>
      </c>
      <c r="DT660" t="s">
        <v>1686</v>
      </c>
      <c r="DU660" t="s">
        <v>14383</v>
      </c>
      <c r="DV660" t="s">
        <v>1687</v>
      </c>
      <c r="DW660" t="s">
        <v>246</v>
      </c>
      <c r="DX660" t="s">
        <v>4270</v>
      </c>
      <c r="DY660" t="s">
        <v>209</v>
      </c>
      <c r="DZ660" t="s">
        <v>945</v>
      </c>
    </row>
    <row r="661" spans="1:158">
      <c r="A661" t="s">
        <v>210</v>
      </c>
      <c r="B661" t="s">
        <v>211</v>
      </c>
      <c r="C661" t="s">
        <v>212</v>
      </c>
      <c r="D661" t="s">
        <v>213</v>
      </c>
      <c r="E661" t="s">
        <v>14384</v>
      </c>
      <c r="F661" t="s">
        <v>14385</v>
      </c>
      <c r="G661">
        <v>8134834708</v>
      </c>
      <c r="H661" t="s">
        <v>164</v>
      </c>
      <c r="I661" t="s">
        <v>14386</v>
      </c>
      <c r="J661" t="s">
        <v>166</v>
      </c>
      <c r="K661" t="s">
        <v>14387</v>
      </c>
      <c r="L661" t="s">
        <v>14388</v>
      </c>
      <c r="M661" t="s">
        <v>14389</v>
      </c>
      <c r="N661" t="s">
        <v>170</v>
      </c>
      <c r="AI661" t="s">
        <v>14390</v>
      </c>
      <c r="AJ661" t="s">
        <v>14391</v>
      </c>
      <c r="AK661" t="s">
        <v>14392</v>
      </c>
      <c r="AL661">
        <v>78</v>
      </c>
      <c r="AN661">
        <v>2007</v>
      </c>
      <c r="AO661" t="s">
        <v>174</v>
      </c>
      <c r="AP661" t="s">
        <v>14393</v>
      </c>
      <c r="AQ661" t="s">
        <v>13991</v>
      </c>
      <c r="AR661" t="s">
        <v>14394</v>
      </c>
      <c r="AS661">
        <v>76.6</v>
      </c>
      <c r="AU661">
        <v>2009</v>
      </c>
      <c r="AV661" t="s">
        <v>170</v>
      </c>
      <c r="BC661" t="s">
        <v>174</v>
      </c>
      <c r="BD661" t="s">
        <v>14395</v>
      </c>
      <c r="BE661" t="s">
        <v>14396</v>
      </c>
      <c r="BF661" t="s">
        <v>485</v>
      </c>
      <c r="BG661">
        <v>84.06</v>
      </c>
      <c r="BI661">
        <v>2013</v>
      </c>
      <c r="BJ661">
        <v>2</v>
      </c>
      <c r="BL661">
        <v>9</v>
      </c>
      <c r="BN661" t="s">
        <v>174</v>
      </c>
      <c r="BO661" t="s">
        <v>14397</v>
      </c>
      <c r="BP661" t="s">
        <v>14398</v>
      </c>
      <c r="BQ661" t="s">
        <v>231</v>
      </c>
      <c r="BR661">
        <v>95.4</v>
      </c>
      <c r="BS661">
        <v>9.54</v>
      </c>
      <c r="BT661">
        <v>2017</v>
      </c>
      <c r="BU661">
        <v>14</v>
      </c>
      <c r="BW661">
        <v>47</v>
      </c>
      <c r="BY661" t="s">
        <v>170</v>
      </c>
      <c r="CF661" t="s">
        <v>174</v>
      </c>
      <c r="CG661" t="s">
        <v>14399</v>
      </c>
      <c r="CH661" t="s">
        <v>14397</v>
      </c>
      <c r="CI661" t="s">
        <v>193</v>
      </c>
      <c r="CJ661">
        <v>2022</v>
      </c>
      <c r="CL661" t="s">
        <v>174</v>
      </c>
      <c r="CM661" t="s">
        <v>14400</v>
      </c>
      <c r="CN661" t="s">
        <v>174</v>
      </c>
      <c r="CO661" t="s">
        <v>14401</v>
      </c>
      <c r="CP661" t="s">
        <v>14402</v>
      </c>
      <c r="CQ661" t="s">
        <v>174</v>
      </c>
      <c r="CR661">
        <v>5</v>
      </c>
      <c r="CS661">
        <v>1</v>
      </c>
      <c r="CT661">
        <v>1</v>
      </c>
      <c r="CU661" t="s">
        <v>14403</v>
      </c>
      <c r="CV661" t="s">
        <v>174</v>
      </c>
      <c r="CW661" t="s">
        <v>14404</v>
      </c>
      <c r="CX661" t="s">
        <v>193</v>
      </c>
      <c r="CY661">
        <v>2025</v>
      </c>
      <c r="CZ661" t="s">
        <v>170</v>
      </c>
      <c r="DB661" t="s">
        <v>14405</v>
      </c>
      <c r="DC661" t="s">
        <v>14406</v>
      </c>
      <c r="DD661" t="s">
        <v>174</v>
      </c>
      <c r="DE661" t="s">
        <v>14407</v>
      </c>
      <c r="DF661" t="s">
        <v>170</v>
      </c>
      <c r="DL661" t="s">
        <v>170</v>
      </c>
      <c r="DN661" t="s">
        <v>170</v>
      </c>
      <c r="DP661" t="s">
        <v>14408</v>
      </c>
      <c r="DQ661" t="s">
        <v>202</v>
      </c>
      <c r="DR661" t="str">
        <f>HYPERLINK("https://nconnect.nicmar.ac.in/pdf/172_resume_1772350878.pdf/Y2FyZWVy","View Resume")</f>
        <v>0</v>
      </c>
      <c r="DS661" t="s">
        <v>1591</v>
      </c>
      <c r="DT661" t="s">
        <v>14409</v>
      </c>
      <c r="DU661" t="s">
        <v>211</v>
      </c>
      <c r="DV661" t="s">
        <v>1629</v>
      </c>
      <c r="DW661" t="s">
        <v>246</v>
      </c>
      <c r="DX661" t="s">
        <v>904</v>
      </c>
      <c r="DY661" t="s">
        <v>209</v>
      </c>
      <c r="DZ661" t="s">
        <v>1591</v>
      </c>
    </row>
    <row r="662" spans="1:158">
      <c r="A662" t="s">
        <v>1136</v>
      </c>
      <c r="B662" t="s">
        <v>211</v>
      </c>
      <c r="C662" t="s">
        <v>1137</v>
      </c>
      <c r="D662" t="s">
        <v>1138</v>
      </c>
      <c r="E662" t="s">
        <v>14410</v>
      </c>
      <c r="F662" t="s">
        <v>14411</v>
      </c>
      <c r="G662">
        <v>9037057978</v>
      </c>
      <c r="H662" t="s">
        <v>271</v>
      </c>
      <c r="I662" t="s">
        <v>14412</v>
      </c>
      <c r="J662" t="s">
        <v>217</v>
      </c>
      <c r="K662" t="s">
        <v>14413</v>
      </c>
      <c r="L662" t="s">
        <v>14414</v>
      </c>
      <c r="M662" t="s">
        <v>14415</v>
      </c>
      <c r="N662" t="s">
        <v>170</v>
      </c>
      <c r="AI662" t="s">
        <v>14416</v>
      </c>
      <c r="AJ662" t="s">
        <v>14417</v>
      </c>
      <c r="AK662" t="s">
        <v>14418</v>
      </c>
      <c r="AL662">
        <v>95</v>
      </c>
      <c r="AM662">
        <v>10</v>
      </c>
      <c r="AN662">
        <v>2013</v>
      </c>
      <c r="AO662" t="s">
        <v>174</v>
      </c>
      <c r="AP662" t="s">
        <v>14416</v>
      </c>
      <c r="AQ662" t="s">
        <v>14417</v>
      </c>
      <c r="AR662" t="s">
        <v>14419</v>
      </c>
      <c r="AS662">
        <v>84.8</v>
      </c>
      <c r="AU662">
        <v>2015</v>
      </c>
      <c r="AV662" t="s">
        <v>170</v>
      </c>
      <c r="BC662" t="s">
        <v>174</v>
      </c>
      <c r="BD662" t="s">
        <v>5675</v>
      </c>
      <c r="BE662" t="s">
        <v>14420</v>
      </c>
      <c r="BF662" t="s">
        <v>14421</v>
      </c>
      <c r="BG662">
        <v>70.2</v>
      </c>
      <c r="BH662">
        <v>7.02</v>
      </c>
      <c r="BI662">
        <v>2020</v>
      </c>
      <c r="BJ662">
        <v>8</v>
      </c>
      <c r="BL662">
        <v>2</v>
      </c>
      <c r="BN662" t="s">
        <v>174</v>
      </c>
      <c r="BO662" t="s">
        <v>14422</v>
      </c>
      <c r="BP662" t="s">
        <v>9808</v>
      </c>
      <c r="BQ662" t="s">
        <v>14423</v>
      </c>
      <c r="BR662">
        <v>85.4</v>
      </c>
      <c r="BS662">
        <v>8.54</v>
      </c>
      <c r="BT662">
        <v>2022</v>
      </c>
      <c r="BU662">
        <v>24</v>
      </c>
      <c r="BW662">
        <v>35</v>
      </c>
      <c r="BY662" t="s">
        <v>170</v>
      </c>
      <c r="CF662" t="s">
        <v>174</v>
      </c>
      <c r="CG662" t="s">
        <v>14424</v>
      </c>
      <c r="CH662" t="s">
        <v>2225</v>
      </c>
      <c r="CI662" t="s">
        <v>373</v>
      </c>
      <c r="CK662" t="s">
        <v>174</v>
      </c>
      <c r="CL662" t="s">
        <v>174</v>
      </c>
      <c r="CM662" t="s">
        <v>14425</v>
      </c>
      <c r="CN662" t="s">
        <v>174</v>
      </c>
      <c r="CO662" t="s">
        <v>14426</v>
      </c>
      <c r="CP662" t="s">
        <v>14427</v>
      </c>
      <c r="CQ662" t="s">
        <v>174</v>
      </c>
      <c r="CR662">
        <v>3</v>
      </c>
      <c r="CS662" t="s">
        <v>378</v>
      </c>
      <c r="CT662">
        <v>6</v>
      </c>
      <c r="CV662" t="s">
        <v>170</v>
      </c>
      <c r="CZ662" t="s">
        <v>170</v>
      </c>
      <c r="DB662" t="s">
        <v>14428</v>
      </c>
      <c r="DC662" t="s">
        <v>14429</v>
      </c>
      <c r="DD662" t="s">
        <v>174</v>
      </c>
      <c r="DE662" t="s">
        <v>14430</v>
      </c>
      <c r="DF662" t="s">
        <v>174</v>
      </c>
      <c r="DG662">
        <v>1</v>
      </c>
      <c r="DH662" t="s">
        <v>170</v>
      </c>
      <c r="DI662">
        <v>6</v>
      </c>
      <c r="DJ662" t="s">
        <v>170</v>
      </c>
      <c r="DK662">
        <v>9</v>
      </c>
      <c r="DL662" t="s">
        <v>174</v>
      </c>
      <c r="DM662" t="s">
        <v>14426</v>
      </c>
      <c r="DN662" t="s">
        <v>170</v>
      </c>
      <c r="DP662" t="s">
        <v>14431</v>
      </c>
      <c r="DQ662" t="s">
        <v>202</v>
      </c>
      <c r="DR662" t="str">
        <f>HYPERLINK("https://nconnect.nicmar.ac.in/pdf/813_resume_1772353346.pdf/Y2FyZWVy","View Resume")</f>
        <v>0</v>
      </c>
      <c r="DS662" t="s">
        <v>1316</v>
      </c>
      <c r="DT662" t="s">
        <v>14432</v>
      </c>
      <c r="DU662" t="s">
        <v>1389</v>
      </c>
      <c r="DV662" t="s">
        <v>14433</v>
      </c>
      <c r="DW662" t="s">
        <v>246</v>
      </c>
      <c r="DX662" t="s">
        <v>980</v>
      </c>
      <c r="DY662" t="s">
        <v>209</v>
      </c>
      <c r="DZ662" t="s">
        <v>908</v>
      </c>
      <c r="EA662" t="s">
        <v>14434</v>
      </c>
      <c r="EB662" t="s">
        <v>14435</v>
      </c>
      <c r="EC662" t="s">
        <v>14436</v>
      </c>
      <c r="ED662" t="s">
        <v>246</v>
      </c>
      <c r="EE662" t="s">
        <v>504</v>
      </c>
      <c r="EF662" t="s">
        <v>1685</v>
      </c>
      <c r="EG662" t="s">
        <v>4014</v>
      </c>
    </row>
    <row r="663" spans="1:158">
      <c r="A663" t="s">
        <v>584</v>
      </c>
      <c r="B663" t="s">
        <v>211</v>
      </c>
      <c r="C663" t="s">
        <v>471</v>
      </c>
      <c r="D663" t="s">
        <v>585</v>
      </c>
      <c r="E663" t="s">
        <v>14437</v>
      </c>
      <c r="F663" t="s">
        <v>14438</v>
      </c>
      <c r="G663">
        <v>7028293141</v>
      </c>
      <c r="H663" t="s">
        <v>164</v>
      </c>
      <c r="I663" t="s">
        <v>14439</v>
      </c>
      <c r="J663" t="s">
        <v>166</v>
      </c>
      <c r="K663" t="s">
        <v>999</v>
      </c>
      <c r="L663" t="s">
        <v>14440</v>
      </c>
      <c r="M663" t="s">
        <v>14441</v>
      </c>
      <c r="N663" t="s">
        <v>170</v>
      </c>
      <c r="O663" t="s">
        <v>14442</v>
      </c>
      <c r="P663" t="s">
        <v>14443</v>
      </c>
      <c r="AI663" t="s">
        <v>14444</v>
      </c>
      <c r="AJ663" t="s">
        <v>14445</v>
      </c>
      <c r="AK663" t="s">
        <v>14446</v>
      </c>
      <c r="AL663">
        <v>72.93</v>
      </c>
      <c r="AN663">
        <v>2000</v>
      </c>
      <c r="AO663" t="s">
        <v>174</v>
      </c>
      <c r="AP663" t="s">
        <v>14447</v>
      </c>
      <c r="AQ663" t="s">
        <v>14445</v>
      </c>
      <c r="AR663" t="s">
        <v>2219</v>
      </c>
      <c r="AS663">
        <v>75.5</v>
      </c>
      <c r="AU663">
        <v>2002</v>
      </c>
      <c r="AV663" t="s">
        <v>170</v>
      </c>
      <c r="BC663" t="s">
        <v>174</v>
      </c>
      <c r="BD663" t="s">
        <v>4489</v>
      </c>
      <c r="BE663" t="s">
        <v>4490</v>
      </c>
      <c r="BF663" t="s">
        <v>14448</v>
      </c>
      <c r="BG663">
        <v>61.76</v>
      </c>
      <c r="BI663">
        <v>2007</v>
      </c>
      <c r="BJ663">
        <v>2</v>
      </c>
      <c r="BL663">
        <v>9</v>
      </c>
      <c r="BN663" t="s">
        <v>174</v>
      </c>
      <c r="BO663" t="s">
        <v>4363</v>
      </c>
      <c r="BP663" t="s">
        <v>14449</v>
      </c>
      <c r="BQ663" t="s">
        <v>14450</v>
      </c>
      <c r="BR663">
        <v>72.72</v>
      </c>
      <c r="BS663">
        <v>8.08</v>
      </c>
      <c r="BT663">
        <v>2012</v>
      </c>
      <c r="BU663">
        <v>12</v>
      </c>
      <c r="BW663">
        <v>13</v>
      </c>
      <c r="BY663" t="s">
        <v>170</v>
      </c>
      <c r="CF663" t="s">
        <v>174</v>
      </c>
      <c r="CG663" t="s">
        <v>14451</v>
      </c>
      <c r="CH663" t="s">
        <v>4677</v>
      </c>
      <c r="CI663" t="s">
        <v>373</v>
      </c>
      <c r="CK663" t="s">
        <v>170</v>
      </c>
      <c r="CL663" t="s">
        <v>170</v>
      </c>
      <c r="CN663" t="s">
        <v>170</v>
      </c>
      <c r="CP663" t="s">
        <v>14452</v>
      </c>
      <c r="CQ663" t="s">
        <v>174</v>
      </c>
      <c r="CR663">
        <v>0</v>
      </c>
      <c r="CS663">
        <v>1</v>
      </c>
      <c r="CT663">
        <v>10</v>
      </c>
      <c r="CU663" t="s">
        <v>14453</v>
      </c>
      <c r="CV663" t="s">
        <v>170</v>
      </c>
      <c r="CZ663" t="s">
        <v>170</v>
      </c>
      <c r="DB663" t="s">
        <v>14454</v>
      </c>
      <c r="DC663" t="s">
        <v>14455</v>
      </c>
      <c r="DD663" t="s">
        <v>174</v>
      </c>
      <c r="DE663" t="s">
        <v>14456</v>
      </c>
      <c r="DF663" t="s">
        <v>170</v>
      </c>
      <c r="DL663" t="s">
        <v>170</v>
      </c>
      <c r="DN663" t="s">
        <v>170</v>
      </c>
      <c r="DP663" t="s">
        <v>14457</v>
      </c>
      <c r="DQ663" t="str">
        <f>HYPERLINK("https://nconnect.nicmar.ac.in/storage/profile/69a3fb1325329.png","Download")</f>
        <v>0</v>
      </c>
      <c r="DR663" t="str">
        <f>HYPERLINK("https://nconnect.nicmar.ac.in/pdf/796_resume_1772353591.pdf/Y2FyZWVy","View Resume")</f>
        <v>0</v>
      </c>
      <c r="DS663" t="s">
        <v>11985</v>
      </c>
      <c r="DT663" t="s">
        <v>14458</v>
      </c>
      <c r="DU663" t="s">
        <v>211</v>
      </c>
      <c r="DV663" t="s">
        <v>818</v>
      </c>
      <c r="DW663" t="s">
        <v>246</v>
      </c>
      <c r="DX663" t="s">
        <v>1469</v>
      </c>
      <c r="DY663" t="s">
        <v>983</v>
      </c>
      <c r="DZ663" t="s">
        <v>2690</v>
      </c>
      <c r="EA663" t="s">
        <v>14459</v>
      </c>
      <c r="EB663" t="s">
        <v>211</v>
      </c>
      <c r="EC663" t="s">
        <v>14460</v>
      </c>
      <c r="ED663" t="s">
        <v>246</v>
      </c>
      <c r="EE663" t="s">
        <v>427</v>
      </c>
      <c r="EF663" t="s">
        <v>1724</v>
      </c>
      <c r="EG663" t="s">
        <v>574</v>
      </c>
      <c r="EH663" t="s">
        <v>14461</v>
      </c>
      <c r="EI663" t="s">
        <v>211</v>
      </c>
      <c r="EJ663" t="s">
        <v>818</v>
      </c>
      <c r="EK663" t="s">
        <v>246</v>
      </c>
      <c r="EL663" t="s">
        <v>7410</v>
      </c>
      <c r="EM663" t="s">
        <v>427</v>
      </c>
      <c r="EN663" t="s">
        <v>574</v>
      </c>
      <c r="EO663" t="s">
        <v>14462</v>
      </c>
      <c r="EP663" t="s">
        <v>351</v>
      </c>
      <c r="EQ663" t="s">
        <v>14463</v>
      </c>
      <c r="ER663" t="s">
        <v>246</v>
      </c>
      <c r="ES663" t="s">
        <v>2693</v>
      </c>
      <c r="ET663" t="s">
        <v>1098</v>
      </c>
      <c r="EU663" t="s">
        <v>821</v>
      </c>
      <c r="EV663" t="s">
        <v>14464</v>
      </c>
      <c r="EW663" t="s">
        <v>351</v>
      </c>
      <c r="EX663" t="s">
        <v>818</v>
      </c>
      <c r="EY663" t="s">
        <v>246</v>
      </c>
      <c r="EZ663" t="s">
        <v>338</v>
      </c>
      <c r="FA663" t="s">
        <v>5386</v>
      </c>
      <c r="FB663" t="s">
        <v>821</v>
      </c>
    </row>
    <row r="664" spans="1:158">
      <c r="A664" t="s">
        <v>3910</v>
      </c>
      <c r="B664" t="s">
        <v>211</v>
      </c>
      <c r="C664" t="s">
        <v>471</v>
      </c>
      <c r="D664" t="s">
        <v>3911</v>
      </c>
      <c r="E664" t="s">
        <v>14437</v>
      </c>
      <c r="F664" t="s">
        <v>14438</v>
      </c>
      <c r="G664">
        <v>7028293141</v>
      </c>
      <c r="H664" t="s">
        <v>164</v>
      </c>
      <c r="I664" t="s">
        <v>14439</v>
      </c>
      <c r="J664" t="s">
        <v>166</v>
      </c>
      <c r="K664" t="s">
        <v>999</v>
      </c>
      <c r="L664" t="s">
        <v>14440</v>
      </c>
      <c r="M664" t="s">
        <v>14441</v>
      </c>
      <c r="N664" t="s">
        <v>170</v>
      </c>
      <c r="O664" t="s">
        <v>14442</v>
      </c>
      <c r="P664" t="s">
        <v>14443</v>
      </c>
      <c r="AI664" t="s">
        <v>14444</v>
      </c>
      <c r="AJ664" t="s">
        <v>14445</v>
      </c>
      <c r="AK664" t="s">
        <v>14446</v>
      </c>
      <c r="AL664">
        <v>72.93</v>
      </c>
      <c r="AN664">
        <v>2000</v>
      </c>
      <c r="AO664" t="s">
        <v>174</v>
      </c>
      <c r="AP664" t="s">
        <v>14447</v>
      </c>
      <c r="AQ664" t="s">
        <v>14445</v>
      </c>
      <c r="AR664" t="s">
        <v>2219</v>
      </c>
      <c r="AS664">
        <v>75.5</v>
      </c>
      <c r="AU664">
        <v>2002</v>
      </c>
      <c r="AV664" t="s">
        <v>170</v>
      </c>
      <c r="BC664" t="s">
        <v>174</v>
      </c>
      <c r="BD664" t="s">
        <v>4489</v>
      </c>
      <c r="BE664" t="s">
        <v>4490</v>
      </c>
      <c r="BF664" t="s">
        <v>14448</v>
      </c>
      <c r="BG664">
        <v>61.76</v>
      </c>
      <c r="BI664">
        <v>2007</v>
      </c>
      <c r="BJ664">
        <v>2</v>
      </c>
      <c r="BL664">
        <v>9</v>
      </c>
      <c r="BN664" t="s">
        <v>174</v>
      </c>
      <c r="BO664" t="s">
        <v>4363</v>
      </c>
      <c r="BP664" t="s">
        <v>14449</v>
      </c>
      <c r="BQ664" t="s">
        <v>14450</v>
      </c>
      <c r="BR664">
        <v>72.72</v>
      </c>
      <c r="BS664">
        <v>8.08</v>
      </c>
      <c r="BT664">
        <v>2012</v>
      </c>
      <c r="BU664">
        <v>12</v>
      </c>
      <c r="BW664">
        <v>13</v>
      </c>
      <c r="BY664" t="s">
        <v>170</v>
      </c>
      <c r="CF664" t="s">
        <v>174</v>
      </c>
      <c r="CG664" t="s">
        <v>14451</v>
      </c>
      <c r="CH664" t="s">
        <v>4677</v>
      </c>
      <c r="CI664" t="s">
        <v>373</v>
      </c>
      <c r="CK664" t="s">
        <v>170</v>
      </c>
      <c r="CL664" t="s">
        <v>170</v>
      </c>
      <c r="CN664" t="s">
        <v>170</v>
      </c>
      <c r="CP664" t="s">
        <v>14452</v>
      </c>
      <c r="CQ664" t="s">
        <v>174</v>
      </c>
      <c r="CR664">
        <v>0</v>
      </c>
      <c r="CS664">
        <v>1</v>
      </c>
      <c r="CT664">
        <v>10</v>
      </c>
      <c r="CU664" t="s">
        <v>14453</v>
      </c>
      <c r="CV664" t="s">
        <v>170</v>
      </c>
      <c r="CZ664" t="s">
        <v>170</v>
      </c>
      <c r="DB664" t="s">
        <v>14454</v>
      </c>
      <c r="DC664" t="s">
        <v>14455</v>
      </c>
      <c r="DD664" t="s">
        <v>174</v>
      </c>
      <c r="DE664" t="s">
        <v>14456</v>
      </c>
      <c r="DF664" t="s">
        <v>170</v>
      </c>
      <c r="DL664" t="s">
        <v>170</v>
      </c>
      <c r="DN664" t="s">
        <v>170</v>
      </c>
      <c r="DP664" t="s">
        <v>14457</v>
      </c>
      <c r="DQ664" t="str">
        <f>HYPERLINK("https://nconnect.nicmar.ac.in/storage/profile/69a3fb1325329.png","Download")</f>
        <v>0</v>
      </c>
      <c r="DR664" t="str">
        <f>HYPERLINK("https://nconnect.nicmar.ac.in/pdf/796_resume_1772353591.pdf/Y2FyZWVy","View Resume")</f>
        <v>0</v>
      </c>
      <c r="DS664" t="s">
        <v>11985</v>
      </c>
      <c r="DT664" t="s">
        <v>14458</v>
      </c>
      <c r="DU664" t="s">
        <v>211</v>
      </c>
      <c r="DV664" t="s">
        <v>818</v>
      </c>
      <c r="DW664" t="s">
        <v>246</v>
      </c>
      <c r="DX664" t="s">
        <v>1469</v>
      </c>
      <c r="DY664" t="s">
        <v>983</v>
      </c>
      <c r="DZ664" t="s">
        <v>2690</v>
      </c>
      <c r="EA664" t="s">
        <v>14459</v>
      </c>
      <c r="EB664" t="s">
        <v>211</v>
      </c>
      <c r="EC664" t="s">
        <v>14460</v>
      </c>
      <c r="ED664" t="s">
        <v>246</v>
      </c>
      <c r="EE664" t="s">
        <v>427</v>
      </c>
      <c r="EF664" t="s">
        <v>1724</v>
      </c>
      <c r="EG664" t="s">
        <v>574</v>
      </c>
      <c r="EH664" t="s">
        <v>14461</v>
      </c>
      <c r="EI664" t="s">
        <v>211</v>
      </c>
      <c r="EJ664" t="s">
        <v>818</v>
      </c>
      <c r="EK664" t="s">
        <v>246</v>
      </c>
      <c r="EL664" t="s">
        <v>7410</v>
      </c>
      <c r="EM664" t="s">
        <v>427</v>
      </c>
      <c r="EN664" t="s">
        <v>574</v>
      </c>
      <c r="EO664" t="s">
        <v>14462</v>
      </c>
      <c r="EP664" t="s">
        <v>351</v>
      </c>
      <c r="EQ664" t="s">
        <v>14463</v>
      </c>
      <c r="ER664" t="s">
        <v>246</v>
      </c>
      <c r="ES664" t="s">
        <v>2693</v>
      </c>
      <c r="ET664" t="s">
        <v>1098</v>
      </c>
      <c r="EU664" t="s">
        <v>821</v>
      </c>
      <c r="EV664" t="s">
        <v>14464</v>
      </c>
      <c r="EW664" t="s">
        <v>351</v>
      </c>
      <c r="EX664" t="s">
        <v>818</v>
      </c>
      <c r="EY664" t="s">
        <v>246</v>
      </c>
      <c r="EZ664" t="s">
        <v>338</v>
      </c>
      <c r="FA664" t="s">
        <v>5386</v>
      </c>
      <c r="FB664" t="s">
        <v>821</v>
      </c>
    </row>
    <row r="665" spans="1:158">
      <c r="A665" t="s">
        <v>793</v>
      </c>
      <c r="B665" t="s">
        <v>211</v>
      </c>
      <c r="C665" t="s">
        <v>267</v>
      </c>
      <c r="D665" t="s">
        <v>508</v>
      </c>
      <c r="E665" t="s">
        <v>14465</v>
      </c>
      <c r="F665" t="s">
        <v>14466</v>
      </c>
      <c r="G665">
        <v>7385426571</v>
      </c>
      <c r="H665" t="s">
        <v>271</v>
      </c>
      <c r="I665" t="s">
        <v>14467</v>
      </c>
      <c r="J665" t="s">
        <v>166</v>
      </c>
      <c r="K665" t="s">
        <v>14468</v>
      </c>
      <c r="L665" t="s">
        <v>14469</v>
      </c>
      <c r="M665" t="s">
        <v>14470</v>
      </c>
      <c r="N665" t="s">
        <v>170</v>
      </c>
      <c r="AI665" t="s">
        <v>14471</v>
      </c>
      <c r="AJ665" t="s">
        <v>14472</v>
      </c>
      <c r="AK665" t="s">
        <v>1249</v>
      </c>
      <c r="AL665">
        <v>72.46</v>
      </c>
      <c r="AN665">
        <v>2008</v>
      </c>
      <c r="AO665" t="s">
        <v>174</v>
      </c>
      <c r="AP665" t="s">
        <v>14473</v>
      </c>
      <c r="AQ665" t="s">
        <v>14472</v>
      </c>
      <c r="AR665" t="s">
        <v>14474</v>
      </c>
      <c r="AS665">
        <v>72.0</v>
      </c>
      <c r="AU665">
        <v>2010</v>
      </c>
      <c r="AV665" t="s">
        <v>170</v>
      </c>
      <c r="BC665" t="s">
        <v>174</v>
      </c>
      <c r="BD665" t="s">
        <v>14475</v>
      </c>
      <c r="BE665" t="s">
        <v>14473</v>
      </c>
      <c r="BF665" t="s">
        <v>14476</v>
      </c>
      <c r="BG665">
        <v>63.91</v>
      </c>
      <c r="BI665">
        <v>2013</v>
      </c>
      <c r="BJ665">
        <v>19</v>
      </c>
      <c r="BK665" t="s">
        <v>5081</v>
      </c>
      <c r="BL665">
        <v>23</v>
      </c>
      <c r="BN665" t="s">
        <v>174</v>
      </c>
      <c r="BO665" t="s">
        <v>14475</v>
      </c>
      <c r="BP665" t="s">
        <v>14472</v>
      </c>
      <c r="BQ665" t="s">
        <v>2073</v>
      </c>
      <c r="BR665">
        <v>75.44</v>
      </c>
      <c r="BT665">
        <v>2016</v>
      </c>
      <c r="BU665">
        <v>31</v>
      </c>
      <c r="BV665" t="s">
        <v>2072</v>
      </c>
      <c r="BW665">
        <v>23</v>
      </c>
      <c r="BY665" t="s">
        <v>174</v>
      </c>
      <c r="BZ665" t="s">
        <v>14475</v>
      </c>
      <c r="CA665" t="s">
        <v>14477</v>
      </c>
      <c r="CB665" t="s">
        <v>2073</v>
      </c>
      <c r="CC665">
        <v>66.0</v>
      </c>
      <c r="CE665">
        <v>2018</v>
      </c>
      <c r="CF665" t="s">
        <v>174</v>
      </c>
      <c r="CG665" t="s">
        <v>2073</v>
      </c>
      <c r="CH665" t="s">
        <v>14478</v>
      </c>
      <c r="CI665" t="s">
        <v>373</v>
      </c>
      <c r="CK665" t="s">
        <v>170</v>
      </c>
      <c r="CL665" t="s">
        <v>170</v>
      </c>
      <c r="CN665" t="s">
        <v>170</v>
      </c>
      <c r="CP665" t="s">
        <v>14479</v>
      </c>
      <c r="CQ665" t="s">
        <v>170</v>
      </c>
      <c r="CV665" t="s">
        <v>170</v>
      </c>
      <c r="CZ665" t="s">
        <v>170</v>
      </c>
      <c r="DB665" t="s">
        <v>14480</v>
      </c>
      <c r="DC665" t="s">
        <v>14481</v>
      </c>
      <c r="DD665" t="s">
        <v>174</v>
      </c>
      <c r="DE665" t="s">
        <v>14482</v>
      </c>
      <c r="DF665" t="s">
        <v>170</v>
      </c>
      <c r="DL665" t="s">
        <v>170</v>
      </c>
      <c r="DN665" t="s">
        <v>170</v>
      </c>
      <c r="DP665" t="s">
        <v>14483</v>
      </c>
      <c r="DQ665" t="s">
        <v>202</v>
      </c>
      <c r="DR665" t="str">
        <f>HYPERLINK("https://nconnect.nicmar.ac.in/pdf/815_resume_1772355079.jpg/Y2FyZWVy","View Resume")</f>
        <v>0</v>
      </c>
      <c r="DS665" t="s">
        <v>339</v>
      </c>
      <c r="DT665" t="s">
        <v>14484</v>
      </c>
      <c r="DU665" t="s">
        <v>2086</v>
      </c>
      <c r="DV665" t="s">
        <v>818</v>
      </c>
      <c r="DW665" t="s">
        <v>246</v>
      </c>
      <c r="DX665" t="s">
        <v>2108</v>
      </c>
      <c r="DY665" t="s">
        <v>209</v>
      </c>
      <c r="DZ665" t="s">
        <v>339</v>
      </c>
    </row>
    <row r="666" spans="1:158">
      <c r="A666" t="s">
        <v>826</v>
      </c>
      <c r="B666" t="s">
        <v>211</v>
      </c>
      <c r="C666" t="s">
        <v>267</v>
      </c>
      <c r="D666" t="s">
        <v>827</v>
      </c>
      <c r="E666" t="s">
        <v>14485</v>
      </c>
      <c r="F666" t="s">
        <v>14486</v>
      </c>
      <c r="G666">
        <v>8106614974</v>
      </c>
      <c r="H666" t="s">
        <v>271</v>
      </c>
      <c r="I666" t="s">
        <v>14487</v>
      </c>
      <c r="J666" t="s">
        <v>166</v>
      </c>
      <c r="K666" t="s">
        <v>14488</v>
      </c>
      <c r="L666" t="s">
        <v>14489</v>
      </c>
      <c r="M666" t="s">
        <v>14490</v>
      </c>
      <c r="N666" t="s">
        <v>174</v>
      </c>
      <c r="O666" t="s">
        <v>14491</v>
      </c>
      <c r="P666" t="s">
        <v>471</v>
      </c>
      <c r="AI666" t="s">
        <v>14492</v>
      </c>
      <c r="AJ666" t="s">
        <v>14493</v>
      </c>
      <c r="AK666" t="s">
        <v>14494</v>
      </c>
      <c r="AL666">
        <v>72</v>
      </c>
      <c r="AM666">
        <v>7.2</v>
      </c>
      <c r="AN666">
        <v>2012</v>
      </c>
      <c r="AO666" t="s">
        <v>174</v>
      </c>
      <c r="AP666" t="s">
        <v>14495</v>
      </c>
      <c r="AQ666" t="s">
        <v>14496</v>
      </c>
      <c r="AR666" t="s">
        <v>14497</v>
      </c>
      <c r="AS666">
        <v>76.6</v>
      </c>
      <c r="AU666">
        <v>2015</v>
      </c>
      <c r="AV666" t="s">
        <v>170</v>
      </c>
      <c r="BC666" t="s">
        <v>174</v>
      </c>
      <c r="BD666" t="s">
        <v>14498</v>
      </c>
      <c r="BE666" t="s">
        <v>14499</v>
      </c>
      <c r="BF666" t="s">
        <v>14500</v>
      </c>
      <c r="BG666">
        <v>77.06</v>
      </c>
      <c r="BI666">
        <v>2019</v>
      </c>
      <c r="BJ666">
        <v>19</v>
      </c>
      <c r="BK666" t="s">
        <v>14501</v>
      </c>
      <c r="BL666">
        <v>11</v>
      </c>
      <c r="BN666" t="s">
        <v>174</v>
      </c>
      <c r="BO666" t="s">
        <v>1828</v>
      </c>
      <c r="BP666" t="s">
        <v>14502</v>
      </c>
      <c r="BQ666" t="s">
        <v>14503</v>
      </c>
      <c r="BR666">
        <v>81</v>
      </c>
      <c r="BS666">
        <v>8.1</v>
      </c>
      <c r="BT666">
        <v>2022</v>
      </c>
      <c r="BU666">
        <v>31</v>
      </c>
      <c r="BV666" t="s">
        <v>14504</v>
      </c>
      <c r="BW666">
        <v>53</v>
      </c>
      <c r="BX666" t="s">
        <v>14505</v>
      </c>
      <c r="BY666" t="s">
        <v>170</v>
      </c>
      <c r="CF666" t="s">
        <v>170</v>
      </c>
      <c r="CL666" t="s">
        <v>170</v>
      </c>
      <c r="CN666" t="s">
        <v>170</v>
      </c>
      <c r="CP666" t="s">
        <v>14506</v>
      </c>
      <c r="CQ666" t="s">
        <v>170</v>
      </c>
      <c r="CV666" t="s">
        <v>170</v>
      </c>
      <c r="CZ666" t="s">
        <v>170</v>
      </c>
      <c r="DB666" t="s">
        <v>14507</v>
      </c>
      <c r="DC666" t="s">
        <v>2080</v>
      </c>
      <c r="DD666" t="s">
        <v>170</v>
      </c>
      <c r="DF666" t="s">
        <v>170</v>
      </c>
      <c r="DL666" t="s">
        <v>170</v>
      </c>
      <c r="DN666" t="s">
        <v>170</v>
      </c>
      <c r="DP666" t="s">
        <v>14508</v>
      </c>
      <c r="DQ666" t="str">
        <f>HYPERLINK("https://nconnect.nicmar.ac.in/storage/profile/69a3ec63c8495.png","Download")</f>
        <v>0</v>
      </c>
      <c r="DR666" t="str">
        <f>HYPERLINK("https://nconnect.nicmar.ac.in/pdf/814_resume_1772356955.pdf/Y2FyZWVy","View Resume")</f>
        <v>0</v>
      </c>
      <c r="DS666" t="s">
        <v>908</v>
      </c>
      <c r="DT666" t="s">
        <v>14509</v>
      </c>
      <c r="DU666" t="s">
        <v>14510</v>
      </c>
      <c r="DV666" t="s">
        <v>14511</v>
      </c>
      <c r="DW666" t="s">
        <v>207</v>
      </c>
      <c r="DX666" t="s">
        <v>1135</v>
      </c>
      <c r="DY666" t="s">
        <v>3452</v>
      </c>
      <c r="DZ666" t="s">
        <v>908</v>
      </c>
    </row>
    <row r="667" spans="1:158">
      <c r="A667" t="s">
        <v>4244</v>
      </c>
      <c r="B667" t="s">
        <v>159</v>
      </c>
      <c r="C667" t="s">
        <v>212</v>
      </c>
      <c r="D667" t="s">
        <v>1471</v>
      </c>
      <c r="E667" t="s">
        <v>14512</v>
      </c>
      <c r="F667" t="s">
        <v>14513</v>
      </c>
      <c r="G667">
        <v>9910487512</v>
      </c>
      <c r="H667" t="s">
        <v>164</v>
      </c>
      <c r="I667" t="s">
        <v>14514</v>
      </c>
      <c r="J667" t="s">
        <v>166</v>
      </c>
      <c r="K667" t="s">
        <v>797</v>
      </c>
      <c r="L667" t="s">
        <v>14515</v>
      </c>
      <c r="M667" t="s">
        <v>14516</v>
      </c>
      <c r="N667" t="s">
        <v>170</v>
      </c>
      <c r="AI667" t="s">
        <v>14517</v>
      </c>
      <c r="AJ667" t="s">
        <v>14518</v>
      </c>
      <c r="AK667" t="s">
        <v>14519</v>
      </c>
      <c r="AL667">
        <v>64</v>
      </c>
      <c r="AN667">
        <v>1975</v>
      </c>
      <c r="AO667" t="s">
        <v>174</v>
      </c>
      <c r="AP667" t="s">
        <v>14520</v>
      </c>
      <c r="AQ667" t="s">
        <v>14521</v>
      </c>
      <c r="AR667" t="s">
        <v>14522</v>
      </c>
      <c r="AS667">
        <v>64</v>
      </c>
      <c r="AU667">
        <v>1977</v>
      </c>
      <c r="AV667" t="s">
        <v>170</v>
      </c>
      <c r="BC667" t="s">
        <v>174</v>
      </c>
      <c r="BD667" t="s">
        <v>14523</v>
      </c>
      <c r="BE667" t="s">
        <v>14524</v>
      </c>
      <c r="BF667" t="s">
        <v>14525</v>
      </c>
      <c r="BG667">
        <v>85</v>
      </c>
      <c r="BH667">
        <v>8.52</v>
      </c>
      <c r="BI667">
        <v>1983</v>
      </c>
      <c r="BJ667">
        <v>19</v>
      </c>
      <c r="BK667" t="s">
        <v>4392</v>
      </c>
      <c r="BL667">
        <v>34</v>
      </c>
      <c r="BN667" t="s">
        <v>174</v>
      </c>
      <c r="BO667" t="s">
        <v>14526</v>
      </c>
      <c r="BP667" t="s">
        <v>14527</v>
      </c>
      <c r="BQ667" t="s">
        <v>14528</v>
      </c>
      <c r="BR667">
        <v>79.5</v>
      </c>
      <c r="BS667">
        <v>7.95</v>
      </c>
      <c r="BT667">
        <v>1995</v>
      </c>
      <c r="BU667">
        <v>31</v>
      </c>
      <c r="BV667" t="s">
        <v>528</v>
      </c>
      <c r="BW667">
        <v>24</v>
      </c>
      <c r="BY667" t="s">
        <v>170</v>
      </c>
      <c r="BZ667" t="s">
        <v>14529</v>
      </c>
      <c r="CA667" t="s">
        <v>14530</v>
      </c>
      <c r="CF667" t="s">
        <v>174</v>
      </c>
      <c r="CG667" t="s">
        <v>14531</v>
      </c>
      <c r="CH667" t="s">
        <v>14532</v>
      </c>
      <c r="CI667" t="s">
        <v>193</v>
      </c>
      <c r="CJ667">
        <v>2006</v>
      </c>
      <c r="CL667" t="s">
        <v>174</v>
      </c>
      <c r="CM667" t="s">
        <v>14533</v>
      </c>
      <c r="CN667" t="s">
        <v>174</v>
      </c>
      <c r="CO667" t="s">
        <v>14534</v>
      </c>
      <c r="CP667" t="s">
        <v>721</v>
      </c>
      <c r="CQ667" t="s">
        <v>174</v>
      </c>
      <c r="CR667">
        <v>8</v>
      </c>
      <c r="CS667">
        <v>1</v>
      </c>
      <c r="CT667">
        <v>2</v>
      </c>
      <c r="CU667" t="s">
        <v>14535</v>
      </c>
      <c r="CV667" t="s">
        <v>174</v>
      </c>
      <c r="CW667" t="s">
        <v>14536</v>
      </c>
      <c r="CX667" t="s">
        <v>193</v>
      </c>
      <c r="CY667">
        <v>2006</v>
      </c>
      <c r="CZ667" t="s">
        <v>170</v>
      </c>
      <c r="DB667" t="s">
        <v>14537</v>
      </c>
      <c r="DC667" t="s">
        <v>14538</v>
      </c>
      <c r="DD667" t="s">
        <v>174</v>
      </c>
      <c r="DE667" t="s">
        <v>14539</v>
      </c>
      <c r="DF667" t="s">
        <v>170</v>
      </c>
      <c r="DL667" t="s">
        <v>174</v>
      </c>
      <c r="DM667" t="s">
        <v>14540</v>
      </c>
      <c r="DN667" t="s">
        <v>174</v>
      </c>
      <c r="DO667" t="s">
        <v>14541</v>
      </c>
      <c r="DP667" t="s">
        <v>14542</v>
      </c>
      <c r="DQ667" t="s">
        <v>202</v>
      </c>
      <c r="DR667" t="str">
        <f>HYPERLINK("https://nconnect.nicmar.ac.in/pdf/816_resume_1772358985.pdf/Y2FyZWVy","View Resume")</f>
        <v>0</v>
      </c>
      <c r="DS667" t="s">
        <v>14543</v>
      </c>
      <c r="DT667" t="s">
        <v>14544</v>
      </c>
      <c r="DU667" t="s">
        <v>14545</v>
      </c>
      <c r="DV667" t="s">
        <v>333</v>
      </c>
      <c r="DW667" t="s">
        <v>246</v>
      </c>
      <c r="DX667" t="s">
        <v>423</v>
      </c>
      <c r="DY667" t="s">
        <v>4270</v>
      </c>
      <c r="DZ667" t="s">
        <v>945</v>
      </c>
      <c r="EA667" t="s">
        <v>14546</v>
      </c>
      <c r="EB667" t="s">
        <v>12804</v>
      </c>
      <c r="EC667" t="s">
        <v>8951</v>
      </c>
      <c r="ED667" t="s">
        <v>246</v>
      </c>
      <c r="EE667" t="s">
        <v>644</v>
      </c>
      <c r="EF667" t="s">
        <v>1318</v>
      </c>
      <c r="EG667" t="s">
        <v>1030</v>
      </c>
      <c r="EH667" t="s">
        <v>7549</v>
      </c>
      <c r="EI667" t="s">
        <v>14547</v>
      </c>
      <c r="EJ667" t="s">
        <v>5418</v>
      </c>
      <c r="EK667" t="s">
        <v>207</v>
      </c>
      <c r="EL667" t="s">
        <v>14548</v>
      </c>
      <c r="EM667" t="s">
        <v>1633</v>
      </c>
      <c r="EN667" t="s">
        <v>14549</v>
      </c>
    </row>
    <row r="668" spans="1:158">
      <c r="A668" t="s">
        <v>1062</v>
      </c>
      <c r="B668" t="s">
        <v>507</v>
      </c>
      <c r="C668" t="s">
        <v>212</v>
      </c>
      <c r="D668" t="s">
        <v>213</v>
      </c>
      <c r="E668" t="s">
        <v>14550</v>
      </c>
      <c r="F668" t="s">
        <v>14551</v>
      </c>
      <c r="G668">
        <v>9970171964</v>
      </c>
      <c r="H668" t="s">
        <v>271</v>
      </c>
      <c r="I668" t="s">
        <v>14552</v>
      </c>
      <c r="J668" t="s">
        <v>166</v>
      </c>
      <c r="K668" t="s">
        <v>831</v>
      </c>
      <c r="L668" t="s">
        <v>14553</v>
      </c>
      <c r="M668" t="s">
        <v>14554</v>
      </c>
      <c r="N668" t="s">
        <v>170</v>
      </c>
      <c r="AI668" t="s">
        <v>14555</v>
      </c>
      <c r="AJ668" t="s">
        <v>14556</v>
      </c>
      <c r="AK668" t="s">
        <v>917</v>
      </c>
      <c r="AL668">
        <v>82</v>
      </c>
      <c r="AN668">
        <v>1992</v>
      </c>
      <c r="AO668" t="s">
        <v>174</v>
      </c>
      <c r="AP668" t="s">
        <v>14557</v>
      </c>
      <c r="AQ668" t="s">
        <v>14558</v>
      </c>
      <c r="AR668" t="s">
        <v>14559</v>
      </c>
      <c r="AS668">
        <v>72</v>
      </c>
      <c r="AU668">
        <v>1994</v>
      </c>
      <c r="AV668" t="s">
        <v>170</v>
      </c>
      <c r="BC668" t="s">
        <v>174</v>
      </c>
      <c r="BD668" t="s">
        <v>11399</v>
      </c>
      <c r="BE668" t="s">
        <v>14560</v>
      </c>
      <c r="BF668" t="s">
        <v>14561</v>
      </c>
      <c r="BG668">
        <v>71</v>
      </c>
      <c r="BI668">
        <v>1998</v>
      </c>
      <c r="BJ668">
        <v>2</v>
      </c>
      <c r="BL668">
        <v>47</v>
      </c>
      <c r="BN668" t="s">
        <v>174</v>
      </c>
      <c r="BO668" t="s">
        <v>11399</v>
      </c>
      <c r="BP668" t="s">
        <v>14560</v>
      </c>
      <c r="BQ668" t="s">
        <v>14562</v>
      </c>
      <c r="BR668">
        <v>72</v>
      </c>
      <c r="BT668">
        <v>2000</v>
      </c>
      <c r="BU668">
        <v>14</v>
      </c>
      <c r="BW668">
        <v>47</v>
      </c>
      <c r="BY668" t="s">
        <v>170</v>
      </c>
      <c r="CF668" t="s">
        <v>174</v>
      </c>
      <c r="CG668" t="s">
        <v>14563</v>
      </c>
      <c r="CH668" t="s">
        <v>6862</v>
      </c>
      <c r="CI668" t="s">
        <v>193</v>
      </c>
      <c r="CJ668">
        <v>2022</v>
      </c>
      <c r="CL668" t="s">
        <v>170</v>
      </c>
      <c r="CN668" t="s">
        <v>174</v>
      </c>
      <c r="CO668" t="s">
        <v>14564</v>
      </c>
      <c r="CP668" t="s">
        <v>14565</v>
      </c>
      <c r="CQ668" t="s">
        <v>174</v>
      </c>
      <c r="CR668">
        <v>0</v>
      </c>
      <c r="CS668">
        <v>4</v>
      </c>
      <c r="CT668">
        <v>2</v>
      </c>
      <c r="CU668" t="s">
        <v>14566</v>
      </c>
      <c r="CV668" t="s">
        <v>170</v>
      </c>
      <c r="CZ668" t="s">
        <v>170</v>
      </c>
      <c r="DB668" t="s">
        <v>14567</v>
      </c>
      <c r="DC668" t="s">
        <v>14568</v>
      </c>
      <c r="DD668" t="s">
        <v>174</v>
      </c>
      <c r="DE668" t="s">
        <v>14569</v>
      </c>
      <c r="DF668" t="s">
        <v>170</v>
      </c>
      <c r="DL668" t="s">
        <v>170</v>
      </c>
      <c r="DN668" t="s">
        <v>174</v>
      </c>
      <c r="DO668" t="s">
        <v>14570</v>
      </c>
      <c r="DP668" t="s">
        <v>14571</v>
      </c>
      <c r="DQ668" t="s">
        <v>202</v>
      </c>
      <c r="DR668" t="str">
        <f>HYPERLINK("https://nconnect.nicmar.ac.in/pdf/817_resume_1772360223.pdf/Y2FyZWVy","View Resume")</f>
        <v>0</v>
      </c>
      <c r="DS668" t="s">
        <v>7580</v>
      </c>
      <c r="DT668" t="s">
        <v>14572</v>
      </c>
      <c r="DU668" t="s">
        <v>507</v>
      </c>
      <c r="DV668" t="s">
        <v>818</v>
      </c>
      <c r="DW668" t="s">
        <v>246</v>
      </c>
      <c r="DX668" t="s">
        <v>1724</v>
      </c>
      <c r="DY668" t="s">
        <v>209</v>
      </c>
      <c r="DZ668" t="s">
        <v>7580</v>
      </c>
    </row>
    <row r="669" spans="1:158">
      <c r="A669" t="s">
        <v>210</v>
      </c>
      <c r="B669" t="s">
        <v>211</v>
      </c>
      <c r="C669" t="s">
        <v>212</v>
      </c>
      <c r="D669" t="s">
        <v>213</v>
      </c>
      <c r="E669" t="s">
        <v>14573</v>
      </c>
      <c r="F669" t="s">
        <v>14574</v>
      </c>
      <c r="G669">
        <v>9176495011</v>
      </c>
      <c r="H669" t="s">
        <v>164</v>
      </c>
      <c r="I669" t="s">
        <v>14575</v>
      </c>
      <c r="J669" t="s">
        <v>166</v>
      </c>
      <c r="K669" t="s">
        <v>14576</v>
      </c>
      <c r="L669" t="s">
        <v>14577</v>
      </c>
      <c r="M669" t="s">
        <v>14578</v>
      </c>
      <c r="N669" t="s">
        <v>170</v>
      </c>
      <c r="AI669" t="s">
        <v>14579</v>
      </c>
      <c r="AJ669" t="s">
        <v>9736</v>
      </c>
      <c r="AK669" t="s">
        <v>14580</v>
      </c>
      <c r="AL669">
        <v>59</v>
      </c>
      <c r="AN669">
        <v>2002</v>
      </c>
      <c r="AO669" t="s">
        <v>170</v>
      </c>
      <c r="AV669" t="s">
        <v>174</v>
      </c>
      <c r="AW669" t="s">
        <v>485</v>
      </c>
      <c r="AX669" t="s">
        <v>14581</v>
      </c>
      <c r="AY669" t="s">
        <v>485</v>
      </c>
      <c r="AZ669">
        <v>70.13</v>
      </c>
      <c r="BB669">
        <v>2005</v>
      </c>
      <c r="BC669" t="s">
        <v>174</v>
      </c>
      <c r="BD669" t="s">
        <v>14582</v>
      </c>
      <c r="BE669" t="s">
        <v>14583</v>
      </c>
      <c r="BF669" t="s">
        <v>485</v>
      </c>
      <c r="BG669">
        <v>71</v>
      </c>
      <c r="BH669">
        <v>7.6</v>
      </c>
      <c r="BI669">
        <v>2010</v>
      </c>
      <c r="BJ669">
        <v>1</v>
      </c>
      <c r="BL669">
        <v>9</v>
      </c>
      <c r="BN669" t="s">
        <v>174</v>
      </c>
      <c r="BO669" t="s">
        <v>14584</v>
      </c>
      <c r="BP669" t="s">
        <v>14584</v>
      </c>
      <c r="BQ669" t="s">
        <v>14585</v>
      </c>
      <c r="BR669">
        <v>94.1</v>
      </c>
      <c r="BS669">
        <v>9.41</v>
      </c>
      <c r="BT669">
        <v>2015</v>
      </c>
      <c r="BU669">
        <v>31</v>
      </c>
      <c r="BV669" t="s">
        <v>14586</v>
      </c>
      <c r="BW669">
        <v>47</v>
      </c>
      <c r="BY669" t="s">
        <v>170</v>
      </c>
      <c r="BZ669" t="s">
        <v>14584</v>
      </c>
      <c r="CA669" t="s">
        <v>14584</v>
      </c>
      <c r="CB669" t="s">
        <v>213</v>
      </c>
      <c r="CC669">
        <v>97.6</v>
      </c>
      <c r="CD669">
        <v>9.76</v>
      </c>
      <c r="CE669">
        <v>2022</v>
      </c>
      <c r="CF669" t="s">
        <v>174</v>
      </c>
      <c r="CG669" t="s">
        <v>213</v>
      </c>
      <c r="CH669" t="s">
        <v>14584</v>
      </c>
      <c r="CI669" t="s">
        <v>193</v>
      </c>
      <c r="CJ669">
        <v>2022</v>
      </c>
      <c r="CL669" t="s">
        <v>170</v>
      </c>
      <c r="CN669" t="s">
        <v>174</v>
      </c>
      <c r="CO669" t="s">
        <v>14587</v>
      </c>
      <c r="CP669" t="s">
        <v>14588</v>
      </c>
      <c r="CQ669" t="s">
        <v>174</v>
      </c>
      <c r="CR669">
        <v>3</v>
      </c>
      <c r="CS669">
        <v>2</v>
      </c>
      <c r="CU669" t="s">
        <v>14589</v>
      </c>
      <c r="CV669" t="s">
        <v>170</v>
      </c>
      <c r="CZ669" t="s">
        <v>170</v>
      </c>
      <c r="DC669" t="s">
        <v>326</v>
      </c>
      <c r="DD669" t="s">
        <v>170</v>
      </c>
      <c r="DF669" t="s">
        <v>170</v>
      </c>
      <c r="DL669" t="s">
        <v>174</v>
      </c>
      <c r="DM669" t="s">
        <v>14587</v>
      </c>
      <c r="DN669" t="s">
        <v>170</v>
      </c>
      <c r="DP669" t="s">
        <v>14590</v>
      </c>
      <c r="DQ669" t="s">
        <v>202</v>
      </c>
      <c r="DR669" t="str">
        <f>HYPERLINK("https://nconnect.nicmar.ac.in/pdf/820_resume_1772363596.pdf/Y2FyZWVy","View Resume")</f>
        <v>0</v>
      </c>
      <c r="DS669" t="s">
        <v>898</v>
      </c>
      <c r="DT669" t="s">
        <v>14591</v>
      </c>
      <c r="DU669" t="s">
        <v>14592</v>
      </c>
      <c r="DV669" t="s">
        <v>333</v>
      </c>
      <c r="DW669" t="s">
        <v>207</v>
      </c>
      <c r="DX669" t="s">
        <v>1093</v>
      </c>
      <c r="DY669" t="s">
        <v>209</v>
      </c>
      <c r="DZ669" t="s">
        <v>1688</v>
      </c>
      <c r="EA669" t="s">
        <v>6296</v>
      </c>
      <c r="EB669" t="s">
        <v>2127</v>
      </c>
      <c r="EC669" t="s">
        <v>4136</v>
      </c>
      <c r="ED669" t="s">
        <v>246</v>
      </c>
      <c r="EE669" t="s">
        <v>983</v>
      </c>
      <c r="EF669" t="s">
        <v>1093</v>
      </c>
      <c r="EG669" t="s">
        <v>989</v>
      </c>
      <c r="EH669" t="s">
        <v>2874</v>
      </c>
      <c r="EI669" t="s">
        <v>14593</v>
      </c>
      <c r="EJ669" t="s">
        <v>1811</v>
      </c>
      <c r="EK669" t="s">
        <v>246</v>
      </c>
      <c r="EL669" t="s">
        <v>8184</v>
      </c>
      <c r="EM669" t="s">
        <v>983</v>
      </c>
      <c r="EN669" t="s">
        <v>1387</v>
      </c>
    </row>
    <row r="670" spans="1:158">
      <c r="A670" t="s">
        <v>1136</v>
      </c>
      <c r="B670" t="s">
        <v>211</v>
      </c>
      <c r="C670" t="s">
        <v>1137</v>
      </c>
      <c r="D670" t="s">
        <v>1138</v>
      </c>
      <c r="E670" t="s">
        <v>14594</v>
      </c>
      <c r="F670" t="s">
        <v>14595</v>
      </c>
      <c r="G670">
        <v>8233304457</v>
      </c>
      <c r="H670" t="s">
        <v>164</v>
      </c>
      <c r="I670" t="s">
        <v>9568</v>
      </c>
      <c r="J670" t="s">
        <v>217</v>
      </c>
      <c r="K670" t="s">
        <v>797</v>
      </c>
      <c r="L670" t="s">
        <v>14596</v>
      </c>
      <c r="M670" t="s">
        <v>14597</v>
      </c>
      <c r="N670" t="s">
        <v>170</v>
      </c>
      <c r="AI670" t="s">
        <v>14598</v>
      </c>
      <c r="AJ670" t="s">
        <v>14599</v>
      </c>
      <c r="AK670" t="s">
        <v>14600</v>
      </c>
      <c r="AL670">
        <v>68.33</v>
      </c>
      <c r="AN670">
        <v>2008</v>
      </c>
      <c r="AO670" t="s">
        <v>174</v>
      </c>
      <c r="AP670" t="s">
        <v>14601</v>
      </c>
      <c r="AQ670" t="s">
        <v>14599</v>
      </c>
      <c r="AR670" t="s">
        <v>919</v>
      </c>
      <c r="AS670">
        <v>71.23</v>
      </c>
      <c r="AU670">
        <v>2010</v>
      </c>
      <c r="AV670" t="s">
        <v>170</v>
      </c>
      <c r="BC670" t="s">
        <v>174</v>
      </c>
      <c r="BD670" t="s">
        <v>14602</v>
      </c>
      <c r="BE670" t="s">
        <v>14603</v>
      </c>
      <c r="BF670" t="s">
        <v>485</v>
      </c>
      <c r="BG670">
        <v>69.7</v>
      </c>
      <c r="BI670">
        <v>2015</v>
      </c>
      <c r="BJ670">
        <v>1</v>
      </c>
      <c r="BL670">
        <v>9</v>
      </c>
      <c r="BN670" t="s">
        <v>174</v>
      </c>
      <c r="BO670" t="s">
        <v>5271</v>
      </c>
      <c r="BP670" t="s">
        <v>5271</v>
      </c>
      <c r="BQ670" t="s">
        <v>3614</v>
      </c>
      <c r="BR670">
        <v>83.4</v>
      </c>
      <c r="BS670">
        <v>8.34</v>
      </c>
      <c r="BT670">
        <v>2019</v>
      </c>
      <c r="BU670">
        <v>16</v>
      </c>
      <c r="BW670">
        <v>49</v>
      </c>
      <c r="BY670" t="s">
        <v>170</v>
      </c>
      <c r="CF670" t="s">
        <v>174</v>
      </c>
      <c r="CG670" t="s">
        <v>14604</v>
      </c>
      <c r="CH670" t="s">
        <v>5271</v>
      </c>
      <c r="CI670" t="s">
        <v>193</v>
      </c>
      <c r="CJ670">
        <v>2024</v>
      </c>
      <c r="CL670" t="s">
        <v>174</v>
      </c>
      <c r="CN670" t="s">
        <v>174</v>
      </c>
      <c r="CO670" t="s">
        <v>14605</v>
      </c>
      <c r="CP670" t="s">
        <v>14606</v>
      </c>
      <c r="CQ670" t="s">
        <v>174</v>
      </c>
      <c r="CR670">
        <v>15</v>
      </c>
      <c r="CS670">
        <v>22</v>
      </c>
      <c r="CT670">
        <v>0</v>
      </c>
      <c r="CU670" t="s">
        <v>14607</v>
      </c>
      <c r="CV670" t="s">
        <v>174</v>
      </c>
      <c r="CW670" t="s">
        <v>14608</v>
      </c>
      <c r="CX670" t="s">
        <v>193</v>
      </c>
      <c r="CY670">
        <v>2015</v>
      </c>
      <c r="CZ670" t="s">
        <v>170</v>
      </c>
      <c r="DB670" t="s">
        <v>14609</v>
      </c>
      <c r="DC670" t="s">
        <v>14610</v>
      </c>
      <c r="DD670" t="s">
        <v>174</v>
      </c>
      <c r="DE670" t="s">
        <v>14611</v>
      </c>
      <c r="DF670" t="s">
        <v>174</v>
      </c>
      <c r="DG670">
        <v>3</v>
      </c>
      <c r="DH670">
        <v>0</v>
      </c>
      <c r="DI670" t="s">
        <v>14612</v>
      </c>
      <c r="DJ670" t="s">
        <v>6537</v>
      </c>
      <c r="DK670">
        <v>9</v>
      </c>
      <c r="DL670" t="s">
        <v>170</v>
      </c>
      <c r="DN670" t="s">
        <v>170</v>
      </c>
      <c r="DP670" t="s">
        <v>14613</v>
      </c>
      <c r="DQ670" t="str">
        <f>HYPERLINK("https://nconnect.nicmar.ac.in/storage/profile/6996cf9621351.png","Download")</f>
        <v>0</v>
      </c>
      <c r="DR670" t="str">
        <f>HYPERLINK("https://nconnect.nicmar.ac.in/pdf/182_resume_1771492976.pdf/Y2FyZWVy","View Resume")</f>
        <v>0</v>
      </c>
      <c r="DS670" t="s">
        <v>1205</v>
      </c>
      <c r="DT670" t="s">
        <v>14614</v>
      </c>
      <c r="DU670" t="s">
        <v>9980</v>
      </c>
      <c r="DV670" t="s">
        <v>3102</v>
      </c>
      <c r="DW670" t="s">
        <v>246</v>
      </c>
      <c r="DX670" t="s">
        <v>4270</v>
      </c>
      <c r="DY670" t="s">
        <v>209</v>
      </c>
      <c r="DZ670" t="s">
        <v>945</v>
      </c>
      <c r="EA670" t="s">
        <v>14615</v>
      </c>
      <c r="EB670" t="s">
        <v>211</v>
      </c>
      <c r="EC670" t="s">
        <v>14616</v>
      </c>
      <c r="ED670" t="s">
        <v>246</v>
      </c>
      <c r="EE670" t="s">
        <v>2433</v>
      </c>
      <c r="EF670" t="s">
        <v>4270</v>
      </c>
      <c r="EG670" t="s">
        <v>949</v>
      </c>
      <c r="EH670" t="s">
        <v>14617</v>
      </c>
      <c r="EI670" t="s">
        <v>211</v>
      </c>
      <c r="EJ670" t="s">
        <v>1213</v>
      </c>
      <c r="EK670" t="s">
        <v>246</v>
      </c>
      <c r="EL670" t="s">
        <v>994</v>
      </c>
      <c r="EM670" t="s">
        <v>2433</v>
      </c>
      <c r="EN670" t="s">
        <v>460</v>
      </c>
      <c r="EO670" t="s">
        <v>14618</v>
      </c>
      <c r="EP670" t="s">
        <v>211</v>
      </c>
      <c r="EQ670" t="s">
        <v>1213</v>
      </c>
      <c r="ER670" t="s">
        <v>246</v>
      </c>
      <c r="ES670" t="s">
        <v>4747</v>
      </c>
      <c r="ET670" t="s">
        <v>987</v>
      </c>
      <c r="EU670" t="s">
        <v>2926</v>
      </c>
    </row>
    <row r="671" spans="1:158">
      <c r="A671" t="s">
        <v>3203</v>
      </c>
      <c r="B671" t="s">
        <v>211</v>
      </c>
      <c r="C671" t="s">
        <v>160</v>
      </c>
      <c r="D671" t="s">
        <v>3204</v>
      </c>
      <c r="E671" t="s">
        <v>14594</v>
      </c>
      <c r="F671" t="s">
        <v>14595</v>
      </c>
      <c r="G671">
        <v>8233304457</v>
      </c>
      <c r="H671" t="s">
        <v>164</v>
      </c>
      <c r="I671" t="s">
        <v>9568</v>
      </c>
      <c r="J671" t="s">
        <v>217</v>
      </c>
      <c r="K671" t="s">
        <v>797</v>
      </c>
      <c r="L671" t="s">
        <v>14596</v>
      </c>
      <c r="M671" t="s">
        <v>14597</v>
      </c>
      <c r="N671" t="s">
        <v>170</v>
      </c>
      <c r="AI671" t="s">
        <v>14598</v>
      </c>
      <c r="AJ671" t="s">
        <v>14599</v>
      </c>
      <c r="AK671" t="s">
        <v>14600</v>
      </c>
      <c r="AL671">
        <v>68.33</v>
      </c>
      <c r="AN671">
        <v>2008</v>
      </c>
      <c r="AO671" t="s">
        <v>174</v>
      </c>
      <c r="AP671" t="s">
        <v>14601</v>
      </c>
      <c r="AQ671" t="s">
        <v>14599</v>
      </c>
      <c r="AR671" t="s">
        <v>919</v>
      </c>
      <c r="AS671">
        <v>71.23</v>
      </c>
      <c r="AU671">
        <v>2010</v>
      </c>
      <c r="AV671" t="s">
        <v>170</v>
      </c>
      <c r="BC671" t="s">
        <v>174</v>
      </c>
      <c r="BD671" t="s">
        <v>14602</v>
      </c>
      <c r="BE671" t="s">
        <v>14603</v>
      </c>
      <c r="BF671" t="s">
        <v>485</v>
      </c>
      <c r="BG671">
        <v>69.7</v>
      </c>
      <c r="BI671">
        <v>2015</v>
      </c>
      <c r="BJ671">
        <v>1</v>
      </c>
      <c r="BL671">
        <v>9</v>
      </c>
      <c r="BN671" t="s">
        <v>174</v>
      </c>
      <c r="BO671" t="s">
        <v>5271</v>
      </c>
      <c r="BP671" t="s">
        <v>5271</v>
      </c>
      <c r="BQ671" t="s">
        <v>3614</v>
      </c>
      <c r="BR671">
        <v>83.4</v>
      </c>
      <c r="BS671">
        <v>8.34</v>
      </c>
      <c r="BT671">
        <v>2019</v>
      </c>
      <c r="BU671">
        <v>16</v>
      </c>
      <c r="BW671">
        <v>49</v>
      </c>
      <c r="BY671" t="s">
        <v>170</v>
      </c>
      <c r="CF671" t="s">
        <v>174</v>
      </c>
      <c r="CG671" t="s">
        <v>14604</v>
      </c>
      <c r="CH671" t="s">
        <v>5271</v>
      </c>
      <c r="CI671" t="s">
        <v>193</v>
      </c>
      <c r="CJ671">
        <v>2024</v>
      </c>
      <c r="CL671" t="s">
        <v>174</v>
      </c>
      <c r="CN671" t="s">
        <v>174</v>
      </c>
      <c r="CO671" t="s">
        <v>14605</v>
      </c>
      <c r="CP671" t="s">
        <v>14606</v>
      </c>
      <c r="CQ671" t="s">
        <v>174</v>
      </c>
      <c r="CR671">
        <v>15</v>
      </c>
      <c r="CS671">
        <v>22</v>
      </c>
      <c r="CT671">
        <v>0</v>
      </c>
      <c r="CU671" t="s">
        <v>14607</v>
      </c>
      <c r="CV671" t="s">
        <v>174</v>
      </c>
      <c r="CW671" t="s">
        <v>14608</v>
      </c>
      <c r="CX671" t="s">
        <v>193</v>
      </c>
      <c r="CY671">
        <v>2015</v>
      </c>
      <c r="CZ671" t="s">
        <v>170</v>
      </c>
      <c r="DB671" t="s">
        <v>14609</v>
      </c>
      <c r="DC671" t="s">
        <v>14610</v>
      </c>
      <c r="DD671" t="s">
        <v>174</v>
      </c>
      <c r="DE671" t="s">
        <v>14611</v>
      </c>
      <c r="DF671" t="s">
        <v>174</v>
      </c>
      <c r="DG671">
        <v>3</v>
      </c>
      <c r="DH671">
        <v>0</v>
      </c>
      <c r="DI671" t="s">
        <v>14612</v>
      </c>
      <c r="DJ671" t="s">
        <v>6537</v>
      </c>
      <c r="DK671">
        <v>9</v>
      </c>
      <c r="DL671" t="s">
        <v>170</v>
      </c>
      <c r="DN671" t="s">
        <v>170</v>
      </c>
      <c r="DP671" t="s">
        <v>14619</v>
      </c>
      <c r="DQ671" t="str">
        <f>HYPERLINK("https://nconnect.nicmar.ac.in/storage/profile/6996cf9621351.png","Download")</f>
        <v>0</v>
      </c>
      <c r="DR671" t="str">
        <f>HYPERLINK("https://nconnect.nicmar.ac.in/pdf/182_resume_1771492976.pdf/Y2FyZWVy","View Resume")</f>
        <v>0</v>
      </c>
      <c r="DS671" t="s">
        <v>1205</v>
      </c>
      <c r="DT671" t="s">
        <v>14614</v>
      </c>
      <c r="DU671" t="s">
        <v>9980</v>
      </c>
      <c r="DV671" t="s">
        <v>3102</v>
      </c>
      <c r="DW671" t="s">
        <v>246</v>
      </c>
      <c r="DX671" t="s">
        <v>4270</v>
      </c>
      <c r="DY671" t="s">
        <v>209</v>
      </c>
      <c r="DZ671" t="s">
        <v>945</v>
      </c>
      <c r="EA671" t="s">
        <v>14615</v>
      </c>
      <c r="EB671" t="s">
        <v>211</v>
      </c>
      <c r="EC671" t="s">
        <v>14616</v>
      </c>
      <c r="ED671" t="s">
        <v>246</v>
      </c>
      <c r="EE671" t="s">
        <v>2433</v>
      </c>
      <c r="EF671" t="s">
        <v>4270</v>
      </c>
      <c r="EG671" t="s">
        <v>949</v>
      </c>
      <c r="EH671" t="s">
        <v>14617</v>
      </c>
      <c r="EI671" t="s">
        <v>211</v>
      </c>
      <c r="EJ671" t="s">
        <v>1213</v>
      </c>
      <c r="EK671" t="s">
        <v>246</v>
      </c>
      <c r="EL671" t="s">
        <v>994</v>
      </c>
      <c r="EM671" t="s">
        <v>2433</v>
      </c>
      <c r="EN671" t="s">
        <v>460</v>
      </c>
      <c r="EO671" t="s">
        <v>14618</v>
      </c>
      <c r="EP671" t="s">
        <v>211</v>
      </c>
      <c r="EQ671" t="s">
        <v>1213</v>
      </c>
      <c r="ER671" t="s">
        <v>246</v>
      </c>
      <c r="ES671" t="s">
        <v>4747</v>
      </c>
      <c r="ET671" t="s">
        <v>987</v>
      </c>
      <c r="EU671" t="s">
        <v>2926</v>
      </c>
    </row>
    <row r="672" spans="1:158">
      <c r="A672" t="s">
        <v>210</v>
      </c>
      <c r="B672" t="s">
        <v>211</v>
      </c>
      <c r="C672" t="s">
        <v>212</v>
      </c>
      <c r="D672" t="s">
        <v>213</v>
      </c>
      <c r="E672" t="s">
        <v>14594</v>
      </c>
      <c r="F672" t="s">
        <v>14595</v>
      </c>
      <c r="G672">
        <v>8233304457</v>
      </c>
      <c r="H672" t="s">
        <v>164</v>
      </c>
      <c r="I672" t="s">
        <v>9568</v>
      </c>
      <c r="J672" t="s">
        <v>217</v>
      </c>
      <c r="K672" t="s">
        <v>797</v>
      </c>
      <c r="L672" t="s">
        <v>14596</v>
      </c>
      <c r="M672" t="s">
        <v>14597</v>
      </c>
      <c r="N672" t="s">
        <v>170</v>
      </c>
      <c r="AI672" t="s">
        <v>14598</v>
      </c>
      <c r="AJ672" t="s">
        <v>14599</v>
      </c>
      <c r="AK672" t="s">
        <v>14600</v>
      </c>
      <c r="AL672">
        <v>68.33</v>
      </c>
      <c r="AN672">
        <v>2008</v>
      </c>
      <c r="AO672" t="s">
        <v>174</v>
      </c>
      <c r="AP672" t="s">
        <v>14601</v>
      </c>
      <c r="AQ672" t="s">
        <v>14599</v>
      </c>
      <c r="AR672" t="s">
        <v>919</v>
      </c>
      <c r="AS672">
        <v>71.23</v>
      </c>
      <c r="AU672">
        <v>2010</v>
      </c>
      <c r="AV672" t="s">
        <v>170</v>
      </c>
      <c r="BC672" t="s">
        <v>174</v>
      </c>
      <c r="BD672" t="s">
        <v>14602</v>
      </c>
      <c r="BE672" t="s">
        <v>14603</v>
      </c>
      <c r="BF672" t="s">
        <v>485</v>
      </c>
      <c r="BG672">
        <v>69.7</v>
      </c>
      <c r="BI672">
        <v>2015</v>
      </c>
      <c r="BJ672">
        <v>1</v>
      </c>
      <c r="BL672">
        <v>9</v>
      </c>
      <c r="BN672" t="s">
        <v>174</v>
      </c>
      <c r="BO672" t="s">
        <v>5271</v>
      </c>
      <c r="BP672" t="s">
        <v>5271</v>
      </c>
      <c r="BQ672" t="s">
        <v>3614</v>
      </c>
      <c r="BR672">
        <v>83.4</v>
      </c>
      <c r="BS672">
        <v>8.34</v>
      </c>
      <c r="BT672">
        <v>2019</v>
      </c>
      <c r="BU672">
        <v>16</v>
      </c>
      <c r="BW672">
        <v>49</v>
      </c>
      <c r="BY672" t="s">
        <v>170</v>
      </c>
      <c r="CF672" t="s">
        <v>174</v>
      </c>
      <c r="CG672" t="s">
        <v>14604</v>
      </c>
      <c r="CH672" t="s">
        <v>5271</v>
      </c>
      <c r="CI672" t="s">
        <v>193</v>
      </c>
      <c r="CJ672">
        <v>2024</v>
      </c>
      <c r="CL672" t="s">
        <v>174</v>
      </c>
      <c r="CN672" t="s">
        <v>174</v>
      </c>
      <c r="CO672" t="s">
        <v>14605</v>
      </c>
      <c r="CP672" t="s">
        <v>14606</v>
      </c>
      <c r="CQ672" t="s">
        <v>174</v>
      </c>
      <c r="CR672">
        <v>15</v>
      </c>
      <c r="CS672">
        <v>22</v>
      </c>
      <c r="CT672">
        <v>0</v>
      </c>
      <c r="CU672" t="s">
        <v>14607</v>
      </c>
      <c r="CV672" t="s">
        <v>174</v>
      </c>
      <c r="CW672" t="s">
        <v>14608</v>
      </c>
      <c r="CX672" t="s">
        <v>193</v>
      </c>
      <c r="CY672">
        <v>2015</v>
      </c>
      <c r="CZ672" t="s">
        <v>170</v>
      </c>
      <c r="DB672" t="s">
        <v>14609</v>
      </c>
      <c r="DC672" t="s">
        <v>14610</v>
      </c>
      <c r="DD672" t="s">
        <v>174</v>
      </c>
      <c r="DE672" t="s">
        <v>14611</v>
      </c>
      <c r="DF672" t="s">
        <v>174</v>
      </c>
      <c r="DG672">
        <v>3</v>
      </c>
      <c r="DH672">
        <v>0</v>
      </c>
      <c r="DI672" t="s">
        <v>14612</v>
      </c>
      <c r="DJ672" t="s">
        <v>6537</v>
      </c>
      <c r="DK672">
        <v>9</v>
      </c>
      <c r="DL672" t="s">
        <v>170</v>
      </c>
      <c r="DN672" t="s">
        <v>170</v>
      </c>
      <c r="DP672" t="s">
        <v>14620</v>
      </c>
      <c r="DQ672" t="str">
        <f>HYPERLINK("https://nconnect.nicmar.ac.in/storage/profile/6996cf9621351.png","Download")</f>
        <v>0</v>
      </c>
      <c r="DR672" t="str">
        <f>HYPERLINK("https://nconnect.nicmar.ac.in/pdf/182_resume_1771492976.pdf/Y2FyZWVy","View Resume")</f>
        <v>0</v>
      </c>
      <c r="DS672" t="s">
        <v>1205</v>
      </c>
      <c r="DT672" t="s">
        <v>14614</v>
      </c>
      <c r="DU672" t="s">
        <v>9980</v>
      </c>
      <c r="DV672" t="s">
        <v>3102</v>
      </c>
      <c r="DW672" t="s">
        <v>246</v>
      </c>
      <c r="DX672" t="s">
        <v>4270</v>
      </c>
      <c r="DY672" t="s">
        <v>209</v>
      </c>
      <c r="DZ672" t="s">
        <v>945</v>
      </c>
      <c r="EA672" t="s">
        <v>14615</v>
      </c>
      <c r="EB672" t="s">
        <v>211</v>
      </c>
      <c r="EC672" t="s">
        <v>14616</v>
      </c>
      <c r="ED672" t="s">
        <v>246</v>
      </c>
      <c r="EE672" t="s">
        <v>2433</v>
      </c>
      <c r="EF672" t="s">
        <v>4270</v>
      </c>
      <c r="EG672" t="s">
        <v>949</v>
      </c>
      <c r="EH672" t="s">
        <v>14617</v>
      </c>
      <c r="EI672" t="s">
        <v>211</v>
      </c>
      <c r="EJ672" t="s">
        <v>1213</v>
      </c>
      <c r="EK672" t="s">
        <v>246</v>
      </c>
      <c r="EL672" t="s">
        <v>994</v>
      </c>
      <c r="EM672" t="s">
        <v>2433</v>
      </c>
      <c r="EN672" t="s">
        <v>460</v>
      </c>
      <c r="EO672" t="s">
        <v>14618</v>
      </c>
      <c r="EP672" t="s">
        <v>211</v>
      </c>
      <c r="EQ672" t="s">
        <v>1213</v>
      </c>
      <c r="ER672" t="s">
        <v>246</v>
      </c>
      <c r="ES672" t="s">
        <v>4747</v>
      </c>
      <c r="ET672" t="s">
        <v>987</v>
      </c>
      <c r="EU672" t="s">
        <v>2926</v>
      </c>
    </row>
    <row r="673" spans="1:158">
      <c r="A673" t="s">
        <v>470</v>
      </c>
      <c r="B673" t="s">
        <v>211</v>
      </c>
      <c r="C673" t="s">
        <v>471</v>
      </c>
      <c r="D673" t="s">
        <v>472</v>
      </c>
      <c r="E673" t="s">
        <v>14594</v>
      </c>
      <c r="F673" t="s">
        <v>14595</v>
      </c>
      <c r="G673">
        <v>8233304457</v>
      </c>
      <c r="H673" t="s">
        <v>164</v>
      </c>
      <c r="I673" t="s">
        <v>9568</v>
      </c>
      <c r="J673" t="s">
        <v>217</v>
      </c>
      <c r="K673" t="s">
        <v>797</v>
      </c>
      <c r="L673" t="s">
        <v>14596</v>
      </c>
      <c r="M673" t="s">
        <v>14597</v>
      </c>
      <c r="N673" t="s">
        <v>170</v>
      </c>
      <c r="AI673" t="s">
        <v>14598</v>
      </c>
      <c r="AJ673" t="s">
        <v>14599</v>
      </c>
      <c r="AK673" t="s">
        <v>14600</v>
      </c>
      <c r="AL673">
        <v>68.33</v>
      </c>
      <c r="AN673">
        <v>2008</v>
      </c>
      <c r="AO673" t="s">
        <v>174</v>
      </c>
      <c r="AP673" t="s">
        <v>14601</v>
      </c>
      <c r="AQ673" t="s">
        <v>14599</v>
      </c>
      <c r="AR673" t="s">
        <v>919</v>
      </c>
      <c r="AS673">
        <v>71.23</v>
      </c>
      <c r="AU673">
        <v>2010</v>
      </c>
      <c r="AV673" t="s">
        <v>170</v>
      </c>
      <c r="BC673" t="s">
        <v>174</v>
      </c>
      <c r="BD673" t="s">
        <v>14602</v>
      </c>
      <c r="BE673" t="s">
        <v>14603</v>
      </c>
      <c r="BF673" t="s">
        <v>485</v>
      </c>
      <c r="BG673">
        <v>69.7</v>
      </c>
      <c r="BI673">
        <v>2015</v>
      </c>
      <c r="BJ673">
        <v>1</v>
      </c>
      <c r="BL673">
        <v>9</v>
      </c>
      <c r="BN673" t="s">
        <v>174</v>
      </c>
      <c r="BO673" t="s">
        <v>5271</v>
      </c>
      <c r="BP673" t="s">
        <v>5271</v>
      </c>
      <c r="BQ673" t="s">
        <v>3614</v>
      </c>
      <c r="BR673">
        <v>83.4</v>
      </c>
      <c r="BS673">
        <v>8.34</v>
      </c>
      <c r="BT673">
        <v>2019</v>
      </c>
      <c r="BU673">
        <v>16</v>
      </c>
      <c r="BW673">
        <v>49</v>
      </c>
      <c r="BY673" t="s">
        <v>170</v>
      </c>
      <c r="CF673" t="s">
        <v>174</v>
      </c>
      <c r="CG673" t="s">
        <v>14604</v>
      </c>
      <c r="CH673" t="s">
        <v>5271</v>
      </c>
      <c r="CI673" t="s">
        <v>193</v>
      </c>
      <c r="CJ673">
        <v>2024</v>
      </c>
      <c r="CL673" t="s">
        <v>174</v>
      </c>
      <c r="CN673" t="s">
        <v>174</v>
      </c>
      <c r="CO673" t="s">
        <v>14605</v>
      </c>
      <c r="CP673" t="s">
        <v>14606</v>
      </c>
      <c r="CQ673" t="s">
        <v>174</v>
      </c>
      <c r="CR673">
        <v>15</v>
      </c>
      <c r="CS673">
        <v>22</v>
      </c>
      <c r="CT673">
        <v>0</v>
      </c>
      <c r="CU673" t="s">
        <v>14607</v>
      </c>
      <c r="CV673" t="s">
        <v>174</v>
      </c>
      <c r="CW673" t="s">
        <v>14608</v>
      </c>
      <c r="CX673" t="s">
        <v>193</v>
      </c>
      <c r="CY673">
        <v>2015</v>
      </c>
      <c r="CZ673" t="s">
        <v>170</v>
      </c>
      <c r="DB673" t="s">
        <v>14609</v>
      </c>
      <c r="DC673" t="s">
        <v>14610</v>
      </c>
      <c r="DD673" t="s">
        <v>174</v>
      </c>
      <c r="DE673" t="s">
        <v>14611</v>
      </c>
      <c r="DF673" t="s">
        <v>174</v>
      </c>
      <c r="DG673">
        <v>3</v>
      </c>
      <c r="DH673">
        <v>0</v>
      </c>
      <c r="DI673" t="s">
        <v>14612</v>
      </c>
      <c r="DJ673" t="s">
        <v>6537</v>
      </c>
      <c r="DK673">
        <v>9</v>
      </c>
      <c r="DL673" t="s">
        <v>170</v>
      </c>
      <c r="DN673" t="s">
        <v>170</v>
      </c>
      <c r="DP673" t="s">
        <v>14621</v>
      </c>
      <c r="DQ673" t="str">
        <f>HYPERLINK("https://nconnect.nicmar.ac.in/storage/profile/6996cf9621351.png","Download")</f>
        <v>0</v>
      </c>
      <c r="DR673" t="str">
        <f>HYPERLINK("https://nconnect.nicmar.ac.in/pdf/182_resume_1771492976.pdf/Y2FyZWVy","View Resume")</f>
        <v>0</v>
      </c>
      <c r="DS673" t="s">
        <v>1205</v>
      </c>
      <c r="DT673" t="s">
        <v>14614</v>
      </c>
      <c r="DU673" t="s">
        <v>9980</v>
      </c>
      <c r="DV673" t="s">
        <v>3102</v>
      </c>
      <c r="DW673" t="s">
        <v>246</v>
      </c>
      <c r="DX673" t="s">
        <v>4270</v>
      </c>
      <c r="DY673" t="s">
        <v>209</v>
      </c>
      <c r="DZ673" t="s">
        <v>945</v>
      </c>
      <c r="EA673" t="s">
        <v>14615</v>
      </c>
      <c r="EB673" t="s">
        <v>211</v>
      </c>
      <c r="EC673" t="s">
        <v>14616</v>
      </c>
      <c r="ED673" t="s">
        <v>246</v>
      </c>
      <c r="EE673" t="s">
        <v>2433</v>
      </c>
      <c r="EF673" t="s">
        <v>4270</v>
      </c>
      <c r="EG673" t="s">
        <v>949</v>
      </c>
      <c r="EH673" t="s">
        <v>14617</v>
      </c>
      <c r="EI673" t="s">
        <v>211</v>
      </c>
      <c r="EJ673" t="s">
        <v>1213</v>
      </c>
      <c r="EK673" t="s">
        <v>246</v>
      </c>
      <c r="EL673" t="s">
        <v>994</v>
      </c>
      <c r="EM673" t="s">
        <v>2433</v>
      </c>
      <c r="EN673" t="s">
        <v>460</v>
      </c>
      <c r="EO673" t="s">
        <v>14618</v>
      </c>
      <c r="EP673" t="s">
        <v>211</v>
      </c>
      <c r="EQ673" t="s">
        <v>1213</v>
      </c>
      <c r="ER673" t="s">
        <v>246</v>
      </c>
      <c r="ES673" t="s">
        <v>4747</v>
      </c>
      <c r="ET673" t="s">
        <v>987</v>
      </c>
      <c r="EU673" t="s">
        <v>2926</v>
      </c>
    </row>
    <row r="674" spans="1:158">
      <c r="A674" t="s">
        <v>210</v>
      </c>
      <c r="B674" t="s">
        <v>211</v>
      </c>
      <c r="C674" t="s">
        <v>212</v>
      </c>
      <c r="D674" t="s">
        <v>213</v>
      </c>
      <c r="E674" t="s">
        <v>14622</v>
      </c>
      <c r="F674" t="s">
        <v>14623</v>
      </c>
      <c r="G674">
        <v>9039244058</v>
      </c>
      <c r="H674" t="s">
        <v>164</v>
      </c>
      <c r="I674" t="s">
        <v>14624</v>
      </c>
      <c r="J674" t="s">
        <v>166</v>
      </c>
      <c r="K674" t="s">
        <v>361</v>
      </c>
      <c r="L674" t="s">
        <v>14625</v>
      </c>
      <c r="M674" t="s">
        <v>14626</v>
      </c>
      <c r="N674" t="s">
        <v>170</v>
      </c>
      <c r="AI674" t="s">
        <v>14627</v>
      </c>
      <c r="AJ674" t="s">
        <v>14628</v>
      </c>
      <c r="AK674" t="s">
        <v>14629</v>
      </c>
      <c r="AL674">
        <v>64</v>
      </c>
      <c r="AN674">
        <v>2009</v>
      </c>
      <c r="AO674" t="s">
        <v>174</v>
      </c>
      <c r="AP674" t="s">
        <v>14630</v>
      </c>
      <c r="AQ674" t="s">
        <v>14628</v>
      </c>
      <c r="AR674" t="s">
        <v>627</v>
      </c>
      <c r="AS674">
        <v>60</v>
      </c>
      <c r="AU674">
        <v>2011</v>
      </c>
      <c r="AV674" t="s">
        <v>170</v>
      </c>
      <c r="BC674" t="s">
        <v>174</v>
      </c>
      <c r="BD674" t="s">
        <v>14631</v>
      </c>
      <c r="BE674" t="s">
        <v>14632</v>
      </c>
      <c r="BF674" t="s">
        <v>14633</v>
      </c>
      <c r="BG674">
        <v>75.6</v>
      </c>
      <c r="BH674">
        <v>7.56</v>
      </c>
      <c r="BI674">
        <v>2015</v>
      </c>
      <c r="BJ674">
        <v>2</v>
      </c>
      <c r="BL674">
        <v>9</v>
      </c>
      <c r="BN674" t="s">
        <v>174</v>
      </c>
      <c r="BO674" t="s">
        <v>14634</v>
      </c>
      <c r="BP674" t="s">
        <v>14634</v>
      </c>
      <c r="BQ674" t="s">
        <v>14635</v>
      </c>
      <c r="BR674">
        <v>81.8</v>
      </c>
      <c r="BS674">
        <v>8.18</v>
      </c>
      <c r="BT674">
        <v>2018</v>
      </c>
      <c r="BU674">
        <v>14</v>
      </c>
      <c r="BW674">
        <v>47</v>
      </c>
      <c r="BY674" t="s">
        <v>170</v>
      </c>
      <c r="BZ674" t="s">
        <v>14636</v>
      </c>
      <c r="CA674" t="s">
        <v>14637</v>
      </c>
      <c r="CB674" t="s">
        <v>14638</v>
      </c>
      <c r="CC674">
        <v>78.3</v>
      </c>
      <c r="CD674">
        <v>7.83</v>
      </c>
      <c r="CE674">
        <v>2025</v>
      </c>
      <c r="CF674" t="s">
        <v>174</v>
      </c>
      <c r="CG674" t="s">
        <v>12339</v>
      </c>
      <c r="CH674" t="s">
        <v>14636</v>
      </c>
      <c r="CI674" t="s">
        <v>193</v>
      </c>
      <c r="CJ674">
        <v>2025</v>
      </c>
      <c r="CL674" t="s">
        <v>174</v>
      </c>
      <c r="CM674" t="s">
        <v>14639</v>
      </c>
      <c r="CN674" t="s">
        <v>174</v>
      </c>
      <c r="CO674" t="s">
        <v>14640</v>
      </c>
      <c r="CP674" t="s">
        <v>14641</v>
      </c>
      <c r="CQ674" t="s">
        <v>174</v>
      </c>
      <c r="CR674">
        <v>3</v>
      </c>
      <c r="CS674">
        <v>0</v>
      </c>
      <c r="CT674">
        <v>5</v>
      </c>
      <c r="CU674" t="s">
        <v>14642</v>
      </c>
      <c r="CV674" t="s">
        <v>170</v>
      </c>
      <c r="CZ674" t="s">
        <v>170</v>
      </c>
      <c r="DB674" t="s">
        <v>14643</v>
      </c>
      <c r="DC674" t="s">
        <v>14644</v>
      </c>
      <c r="DD674" t="s">
        <v>174</v>
      </c>
      <c r="DE674" t="s">
        <v>14645</v>
      </c>
      <c r="DF674" t="s">
        <v>170</v>
      </c>
      <c r="DL674" t="s">
        <v>170</v>
      </c>
      <c r="DN674" t="s">
        <v>170</v>
      </c>
      <c r="DP674" t="s">
        <v>14646</v>
      </c>
      <c r="DQ674" t="str">
        <f>HYPERLINK("https://nconnect.nicmar.ac.in/storage/profile/69a41600c3c77.png","Download")</f>
        <v>0</v>
      </c>
      <c r="DR674" t="str">
        <f>HYPERLINK("https://nconnect.nicmar.ac.in/pdf/821_resume_1772366195.pdf/Y2FyZWVy","View Resume")</f>
        <v>0</v>
      </c>
      <c r="DS674" t="s">
        <v>697</v>
      </c>
      <c r="DT674" t="s">
        <v>14647</v>
      </c>
      <c r="DU674" t="s">
        <v>14648</v>
      </c>
      <c r="DV674" t="s">
        <v>4186</v>
      </c>
      <c r="DW674" t="s">
        <v>207</v>
      </c>
      <c r="DX674" t="s">
        <v>941</v>
      </c>
      <c r="DY674" t="s">
        <v>209</v>
      </c>
      <c r="DZ674" t="s">
        <v>460</v>
      </c>
      <c r="EA674" t="s">
        <v>14649</v>
      </c>
      <c r="EB674" t="s">
        <v>14650</v>
      </c>
      <c r="EC674" t="s">
        <v>14651</v>
      </c>
      <c r="ED674" t="s">
        <v>207</v>
      </c>
      <c r="EE674" t="s">
        <v>3389</v>
      </c>
      <c r="EF674" t="s">
        <v>941</v>
      </c>
      <c r="EG674" t="s">
        <v>265</v>
      </c>
      <c r="EH674" t="s">
        <v>14652</v>
      </c>
      <c r="EI674" t="s">
        <v>2315</v>
      </c>
      <c r="EJ674" t="s">
        <v>352</v>
      </c>
      <c r="EK674" t="s">
        <v>246</v>
      </c>
      <c r="EL674" t="s">
        <v>3458</v>
      </c>
      <c r="EM674" t="s">
        <v>251</v>
      </c>
      <c r="EN674" t="s">
        <v>574</v>
      </c>
    </row>
    <row r="675" spans="1:158">
      <c r="A675" t="s">
        <v>506</v>
      </c>
      <c r="B675" t="s">
        <v>507</v>
      </c>
      <c r="C675" t="s">
        <v>267</v>
      </c>
      <c r="D675" t="s">
        <v>508</v>
      </c>
      <c r="E675" t="s">
        <v>14653</v>
      </c>
      <c r="F675" t="s">
        <v>14654</v>
      </c>
      <c r="G675">
        <v>8010366276</v>
      </c>
      <c r="H675" t="s">
        <v>164</v>
      </c>
      <c r="I675" t="s">
        <v>14655</v>
      </c>
      <c r="J675" t="s">
        <v>166</v>
      </c>
      <c r="K675" t="s">
        <v>433</v>
      </c>
      <c r="L675" t="s">
        <v>14656</v>
      </c>
      <c r="M675" t="s">
        <v>14657</v>
      </c>
      <c r="N675" t="s">
        <v>170</v>
      </c>
      <c r="AI675" t="s">
        <v>14658</v>
      </c>
      <c r="AJ675" t="s">
        <v>548</v>
      </c>
      <c r="AK675" t="s">
        <v>14659</v>
      </c>
      <c r="AL675">
        <v>62.4</v>
      </c>
      <c r="AN675">
        <v>2002</v>
      </c>
      <c r="AO675" t="s">
        <v>174</v>
      </c>
      <c r="AP675" t="s">
        <v>14660</v>
      </c>
      <c r="AQ675" t="s">
        <v>548</v>
      </c>
      <c r="AR675" t="s">
        <v>2219</v>
      </c>
      <c r="AS675">
        <v>45.67</v>
      </c>
      <c r="AU675">
        <v>2004</v>
      </c>
      <c r="AV675" t="s">
        <v>170</v>
      </c>
      <c r="BC675" t="s">
        <v>174</v>
      </c>
      <c r="BD675" t="s">
        <v>14661</v>
      </c>
      <c r="BE675" t="s">
        <v>14662</v>
      </c>
      <c r="BF675" t="s">
        <v>14663</v>
      </c>
      <c r="BG675">
        <v>65.46</v>
      </c>
      <c r="BI675">
        <v>2007</v>
      </c>
      <c r="BJ675">
        <v>19</v>
      </c>
      <c r="BK675" t="s">
        <v>1006</v>
      </c>
      <c r="BL675">
        <v>53</v>
      </c>
      <c r="BM675" t="s">
        <v>14664</v>
      </c>
      <c r="BN675" t="s">
        <v>174</v>
      </c>
      <c r="BO675" t="s">
        <v>11853</v>
      </c>
      <c r="BP675" t="s">
        <v>14665</v>
      </c>
      <c r="BQ675" t="s">
        <v>2358</v>
      </c>
      <c r="BR675">
        <v>65.56</v>
      </c>
      <c r="BT675">
        <v>2015</v>
      </c>
      <c r="BU675">
        <v>31</v>
      </c>
      <c r="BV675" t="s">
        <v>14666</v>
      </c>
      <c r="BW675">
        <v>23</v>
      </c>
      <c r="BY675" t="s">
        <v>170</v>
      </c>
      <c r="CF675" t="s">
        <v>174</v>
      </c>
      <c r="CG675" t="s">
        <v>2358</v>
      </c>
      <c r="CH675" t="s">
        <v>14667</v>
      </c>
      <c r="CI675" t="s">
        <v>193</v>
      </c>
      <c r="CJ675">
        <v>2022</v>
      </c>
      <c r="CL675" t="s">
        <v>170</v>
      </c>
      <c r="CN675" t="s">
        <v>170</v>
      </c>
      <c r="CP675" t="s">
        <v>721</v>
      </c>
      <c r="CQ675" t="s">
        <v>174</v>
      </c>
      <c r="CR675">
        <v>0</v>
      </c>
      <c r="CS675">
        <v>2</v>
      </c>
      <c r="CT675">
        <v>13</v>
      </c>
      <c r="CU675" t="s">
        <v>14668</v>
      </c>
      <c r="CV675" t="s">
        <v>170</v>
      </c>
      <c r="CZ675" t="s">
        <v>170</v>
      </c>
      <c r="DB675" t="s">
        <v>14669</v>
      </c>
      <c r="DC675" t="s">
        <v>14670</v>
      </c>
      <c r="DD675" t="s">
        <v>174</v>
      </c>
      <c r="DE675" t="s">
        <v>14671</v>
      </c>
      <c r="DF675" t="s">
        <v>170</v>
      </c>
      <c r="DL675" t="s">
        <v>170</v>
      </c>
      <c r="DN675" t="s">
        <v>170</v>
      </c>
      <c r="DP675" t="s">
        <v>14672</v>
      </c>
      <c r="DQ675" t="str">
        <f>HYPERLINK("https://nconnect.nicmar.ac.in/storage/profile/69a41d807d613.png","Download")</f>
        <v>0</v>
      </c>
      <c r="DR675" t="str">
        <f>HYPERLINK("https://nconnect.nicmar.ac.in/pdf/822_resume_1772367532.pdf/Y2FyZWVy","View Resume")</f>
        <v>0</v>
      </c>
      <c r="DS675" t="s">
        <v>1535</v>
      </c>
      <c r="DT675" t="s">
        <v>14673</v>
      </c>
      <c r="DU675" t="s">
        <v>211</v>
      </c>
      <c r="DV675" t="s">
        <v>14674</v>
      </c>
      <c r="DW675" t="s">
        <v>246</v>
      </c>
      <c r="DX675" t="s">
        <v>1027</v>
      </c>
      <c r="DY675" t="s">
        <v>209</v>
      </c>
      <c r="DZ675" t="s">
        <v>3514</v>
      </c>
      <c r="EA675" t="s">
        <v>14675</v>
      </c>
      <c r="EB675" t="s">
        <v>211</v>
      </c>
      <c r="EC675" t="s">
        <v>818</v>
      </c>
      <c r="ED675" t="s">
        <v>246</v>
      </c>
      <c r="EE675" t="s">
        <v>988</v>
      </c>
      <c r="EF675" t="s">
        <v>569</v>
      </c>
      <c r="EG675" t="s">
        <v>942</v>
      </c>
      <c r="EH675" t="s">
        <v>14676</v>
      </c>
      <c r="EI675" t="s">
        <v>14677</v>
      </c>
      <c r="EJ675" t="s">
        <v>14678</v>
      </c>
      <c r="EK675" t="s">
        <v>246</v>
      </c>
      <c r="EL675" t="s">
        <v>1587</v>
      </c>
      <c r="EM675" t="s">
        <v>3628</v>
      </c>
      <c r="EN675" t="s">
        <v>1382</v>
      </c>
      <c r="EO675" t="s">
        <v>14679</v>
      </c>
      <c r="EP675" t="s">
        <v>14680</v>
      </c>
      <c r="EQ675" t="s">
        <v>14678</v>
      </c>
      <c r="ER675" t="s">
        <v>207</v>
      </c>
      <c r="ES675" t="s">
        <v>1024</v>
      </c>
      <c r="ET675" t="s">
        <v>1590</v>
      </c>
      <c r="EU675" t="s">
        <v>989</v>
      </c>
    </row>
    <row r="676" spans="1:158">
      <c r="A676" t="s">
        <v>1347</v>
      </c>
      <c r="B676" t="s">
        <v>211</v>
      </c>
      <c r="C676" t="s">
        <v>267</v>
      </c>
      <c r="D676" t="s">
        <v>1348</v>
      </c>
      <c r="E676" t="s">
        <v>5154</v>
      </c>
      <c r="F676" t="s">
        <v>5155</v>
      </c>
      <c r="G676">
        <v>9763235691</v>
      </c>
      <c r="H676" t="s">
        <v>164</v>
      </c>
      <c r="I676" t="s">
        <v>5156</v>
      </c>
      <c r="J676" t="s">
        <v>217</v>
      </c>
      <c r="K676" t="s">
        <v>2377</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2874</v>
      </c>
      <c r="AY676" t="s">
        <v>5165</v>
      </c>
      <c r="BC676" t="s">
        <v>174</v>
      </c>
      <c r="BD676" t="s">
        <v>5166</v>
      </c>
      <c r="BE676" t="s">
        <v>5167</v>
      </c>
      <c r="BF676" t="s">
        <v>5168</v>
      </c>
      <c r="BG676">
        <v>58.33</v>
      </c>
      <c r="BI676">
        <v>2008</v>
      </c>
      <c r="BJ676">
        <v>19</v>
      </c>
      <c r="BK676" t="s">
        <v>1363</v>
      </c>
      <c r="BL676">
        <v>17</v>
      </c>
      <c r="BN676" t="s">
        <v>174</v>
      </c>
      <c r="BO676" t="s">
        <v>4933</v>
      </c>
      <c r="BP676" t="s">
        <v>5169</v>
      </c>
      <c r="BQ676" t="s">
        <v>5170</v>
      </c>
      <c r="BR676">
        <v>63.31</v>
      </c>
      <c r="BT676">
        <v>2013</v>
      </c>
      <c r="BU676">
        <v>31</v>
      </c>
      <c r="BV676" t="s">
        <v>3021</v>
      </c>
      <c r="BW676">
        <v>17</v>
      </c>
      <c r="BY676" t="s">
        <v>174</v>
      </c>
      <c r="BZ676" t="s">
        <v>4933</v>
      </c>
      <c r="CA676" t="s">
        <v>3244</v>
      </c>
      <c r="CB676" t="s">
        <v>5171</v>
      </c>
      <c r="CC676">
        <v>78</v>
      </c>
      <c r="CD676">
        <v>7.8</v>
      </c>
      <c r="CE676">
        <v>2026</v>
      </c>
      <c r="CF676" t="s">
        <v>170</v>
      </c>
      <c r="CL676" t="s">
        <v>174</v>
      </c>
      <c r="CM676" t="s">
        <v>5172</v>
      </c>
      <c r="CN676" t="s">
        <v>170</v>
      </c>
      <c r="CP676" t="s">
        <v>5173</v>
      </c>
      <c r="CQ676" t="s">
        <v>170</v>
      </c>
      <c r="CV676" t="s">
        <v>170</v>
      </c>
      <c r="CZ676" t="s">
        <v>170</v>
      </c>
      <c r="DB676" t="s">
        <v>1703</v>
      </c>
      <c r="DC676" t="s">
        <v>5174</v>
      </c>
      <c r="DD676" t="s">
        <v>174</v>
      </c>
      <c r="DE676" t="s">
        <v>5175</v>
      </c>
      <c r="DF676" t="s">
        <v>170</v>
      </c>
      <c r="DL676" t="s">
        <v>170</v>
      </c>
      <c r="DN676" t="s">
        <v>170</v>
      </c>
      <c r="DP676" t="s">
        <v>14672</v>
      </c>
      <c r="DQ676" t="s">
        <v>202</v>
      </c>
      <c r="DR676" t="str">
        <f>HYPERLINK("https://nconnect.nicmar.ac.in/pdf/324_resume_1772368526.pdf/Y2FyZWVy","View Resume")</f>
        <v>0</v>
      </c>
      <c r="DS676" t="s">
        <v>5177</v>
      </c>
      <c r="DT676" t="s">
        <v>5178</v>
      </c>
      <c r="DU676" t="s">
        <v>1282</v>
      </c>
      <c r="DV676" t="s">
        <v>818</v>
      </c>
      <c r="DW676" t="s">
        <v>246</v>
      </c>
      <c r="DX676" t="s">
        <v>569</v>
      </c>
      <c r="DY676" t="s">
        <v>209</v>
      </c>
      <c r="DZ676" t="s">
        <v>5179</v>
      </c>
      <c r="EA676" t="s">
        <v>5180</v>
      </c>
      <c r="EB676" t="s">
        <v>5181</v>
      </c>
      <c r="EC676" t="s">
        <v>568</v>
      </c>
      <c r="ED676" t="s">
        <v>246</v>
      </c>
      <c r="EE676" t="s">
        <v>5182</v>
      </c>
      <c r="EF676" t="s">
        <v>1584</v>
      </c>
      <c r="EG676" t="s">
        <v>906</v>
      </c>
      <c r="EH676" t="s">
        <v>5183</v>
      </c>
      <c r="EI676" t="s">
        <v>1282</v>
      </c>
      <c r="EJ676" t="s">
        <v>4440</v>
      </c>
      <c r="EK676" t="s">
        <v>246</v>
      </c>
      <c r="EL676" t="s">
        <v>1024</v>
      </c>
      <c r="EM676" t="s">
        <v>3867</v>
      </c>
      <c r="EN676" t="s">
        <v>419</v>
      </c>
      <c r="EO676" t="s">
        <v>5184</v>
      </c>
      <c r="EP676" t="s">
        <v>5185</v>
      </c>
      <c r="EQ676" t="s">
        <v>5186</v>
      </c>
      <c r="ER676" t="s">
        <v>207</v>
      </c>
      <c r="ES676" t="s">
        <v>1022</v>
      </c>
      <c r="ET676" t="s">
        <v>5187</v>
      </c>
      <c r="EU676" t="s">
        <v>292</v>
      </c>
      <c r="EV676" t="s">
        <v>5188</v>
      </c>
      <c r="EW676" t="s">
        <v>5189</v>
      </c>
      <c r="EX676" t="s">
        <v>568</v>
      </c>
      <c r="EY676" t="s">
        <v>207</v>
      </c>
      <c r="EZ676" t="s">
        <v>4683</v>
      </c>
      <c r="FA676" t="s">
        <v>4441</v>
      </c>
      <c r="FB676" t="s">
        <v>248</v>
      </c>
    </row>
    <row r="677" spans="1:158">
      <c r="A677" t="s">
        <v>793</v>
      </c>
      <c r="B677" t="s">
        <v>211</v>
      </c>
      <c r="C677" t="s">
        <v>267</v>
      </c>
      <c r="D677" t="s">
        <v>508</v>
      </c>
      <c r="E677" t="s">
        <v>14653</v>
      </c>
      <c r="F677" t="s">
        <v>14654</v>
      </c>
      <c r="G677">
        <v>8010366276</v>
      </c>
      <c r="H677" t="s">
        <v>164</v>
      </c>
      <c r="I677" t="s">
        <v>14655</v>
      </c>
      <c r="J677" t="s">
        <v>166</v>
      </c>
      <c r="K677" t="s">
        <v>433</v>
      </c>
      <c r="L677" t="s">
        <v>14656</v>
      </c>
      <c r="M677" t="s">
        <v>14657</v>
      </c>
      <c r="N677" t="s">
        <v>170</v>
      </c>
      <c r="AI677" t="s">
        <v>14658</v>
      </c>
      <c r="AJ677" t="s">
        <v>548</v>
      </c>
      <c r="AK677" t="s">
        <v>14659</v>
      </c>
      <c r="AL677">
        <v>62.4</v>
      </c>
      <c r="AN677">
        <v>2002</v>
      </c>
      <c r="AO677" t="s">
        <v>174</v>
      </c>
      <c r="AP677" t="s">
        <v>14660</v>
      </c>
      <c r="AQ677" t="s">
        <v>548</v>
      </c>
      <c r="AR677" t="s">
        <v>2219</v>
      </c>
      <c r="AS677">
        <v>45.67</v>
      </c>
      <c r="AU677">
        <v>2004</v>
      </c>
      <c r="AV677" t="s">
        <v>170</v>
      </c>
      <c r="BC677" t="s">
        <v>174</v>
      </c>
      <c r="BD677" t="s">
        <v>14661</v>
      </c>
      <c r="BE677" t="s">
        <v>14662</v>
      </c>
      <c r="BF677" t="s">
        <v>14663</v>
      </c>
      <c r="BG677">
        <v>65.46</v>
      </c>
      <c r="BI677">
        <v>2007</v>
      </c>
      <c r="BJ677">
        <v>19</v>
      </c>
      <c r="BK677" t="s">
        <v>1006</v>
      </c>
      <c r="BL677">
        <v>53</v>
      </c>
      <c r="BM677" t="s">
        <v>14664</v>
      </c>
      <c r="BN677" t="s">
        <v>174</v>
      </c>
      <c r="BO677" t="s">
        <v>11853</v>
      </c>
      <c r="BP677" t="s">
        <v>14665</v>
      </c>
      <c r="BQ677" t="s">
        <v>2358</v>
      </c>
      <c r="BR677">
        <v>65.56</v>
      </c>
      <c r="BT677">
        <v>2015</v>
      </c>
      <c r="BU677">
        <v>31</v>
      </c>
      <c r="BV677" t="s">
        <v>14666</v>
      </c>
      <c r="BW677">
        <v>23</v>
      </c>
      <c r="BY677" t="s">
        <v>170</v>
      </c>
      <c r="CF677" t="s">
        <v>174</v>
      </c>
      <c r="CG677" t="s">
        <v>2358</v>
      </c>
      <c r="CH677" t="s">
        <v>14667</v>
      </c>
      <c r="CI677" t="s">
        <v>193</v>
      </c>
      <c r="CJ677">
        <v>2022</v>
      </c>
      <c r="CL677" t="s">
        <v>170</v>
      </c>
      <c r="CN677" t="s">
        <v>170</v>
      </c>
      <c r="CP677" t="s">
        <v>721</v>
      </c>
      <c r="CQ677" t="s">
        <v>174</v>
      </c>
      <c r="CR677">
        <v>0</v>
      </c>
      <c r="CS677">
        <v>2</v>
      </c>
      <c r="CT677">
        <v>13</v>
      </c>
      <c r="CU677" t="s">
        <v>14668</v>
      </c>
      <c r="CV677" t="s">
        <v>170</v>
      </c>
      <c r="CZ677" t="s">
        <v>170</v>
      </c>
      <c r="DB677" t="s">
        <v>14669</v>
      </c>
      <c r="DC677" t="s">
        <v>14670</v>
      </c>
      <c r="DD677" t="s">
        <v>174</v>
      </c>
      <c r="DE677" t="s">
        <v>14671</v>
      </c>
      <c r="DF677" t="s">
        <v>170</v>
      </c>
      <c r="DL677" t="s">
        <v>170</v>
      </c>
      <c r="DN677" t="s">
        <v>170</v>
      </c>
      <c r="DP677" t="s">
        <v>14672</v>
      </c>
      <c r="DQ677" t="str">
        <f>HYPERLINK("https://nconnect.nicmar.ac.in/storage/profile/69a41d807d613.png","Download")</f>
        <v>0</v>
      </c>
      <c r="DR677" t="str">
        <f>HYPERLINK("https://nconnect.nicmar.ac.in/pdf/822_resume_1772367532.pdf/Y2FyZWVy","View Resume")</f>
        <v>0</v>
      </c>
      <c r="DS677" t="s">
        <v>1535</v>
      </c>
      <c r="DT677" t="s">
        <v>14673</v>
      </c>
      <c r="DU677" t="s">
        <v>211</v>
      </c>
      <c r="DV677" t="s">
        <v>14674</v>
      </c>
      <c r="DW677" t="s">
        <v>246</v>
      </c>
      <c r="DX677" t="s">
        <v>1027</v>
      </c>
      <c r="DY677" t="s">
        <v>209</v>
      </c>
      <c r="DZ677" t="s">
        <v>3514</v>
      </c>
      <c r="EA677" t="s">
        <v>14675</v>
      </c>
      <c r="EB677" t="s">
        <v>211</v>
      </c>
      <c r="EC677" t="s">
        <v>818</v>
      </c>
      <c r="ED677" t="s">
        <v>246</v>
      </c>
      <c r="EE677" t="s">
        <v>988</v>
      </c>
      <c r="EF677" t="s">
        <v>569</v>
      </c>
      <c r="EG677" t="s">
        <v>942</v>
      </c>
      <c r="EH677" t="s">
        <v>14676</v>
      </c>
      <c r="EI677" t="s">
        <v>14677</v>
      </c>
      <c r="EJ677" t="s">
        <v>14678</v>
      </c>
      <c r="EK677" t="s">
        <v>246</v>
      </c>
      <c r="EL677" t="s">
        <v>1587</v>
      </c>
      <c r="EM677" t="s">
        <v>3628</v>
      </c>
      <c r="EN677" t="s">
        <v>1382</v>
      </c>
      <c r="EO677" t="s">
        <v>14679</v>
      </c>
      <c r="EP677" t="s">
        <v>14680</v>
      </c>
      <c r="EQ677" t="s">
        <v>14678</v>
      </c>
      <c r="ER677" t="s">
        <v>207</v>
      </c>
      <c r="ES677" t="s">
        <v>1024</v>
      </c>
      <c r="ET677" t="s">
        <v>1590</v>
      </c>
      <c r="EU677" t="s">
        <v>989</v>
      </c>
    </row>
    <row r="678" spans="1:158">
      <c r="A678" t="s">
        <v>356</v>
      </c>
      <c r="B678" t="s">
        <v>211</v>
      </c>
      <c r="C678" t="s">
        <v>267</v>
      </c>
      <c r="D678" t="s">
        <v>357</v>
      </c>
      <c r="E678" t="s">
        <v>14681</v>
      </c>
      <c r="F678" t="s">
        <v>14682</v>
      </c>
      <c r="G678">
        <v>9860350232</v>
      </c>
      <c r="H678" t="s">
        <v>164</v>
      </c>
      <c r="I678" t="s">
        <v>14683</v>
      </c>
      <c r="J678" t="s">
        <v>166</v>
      </c>
      <c r="K678" t="s">
        <v>2823</v>
      </c>
      <c r="L678" t="s">
        <v>14684</v>
      </c>
      <c r="M678" t="s">
        <v>14685</v>
      </c>
      <c r="N678" t="s">
        <v>170</v>
      </c>
      <c r="AI678" t="s">
        <v>14686</v>
      </c>
      <c r="AJ678" t="s">
        <v>1001</v>
      </c>
      <c r="AK678" t="s">
        <v>438</v>
      </c>
      <c r="AL678">
        <v>73.85</v>
      </c>
      <c r="AN678">
        <v>1994</v>
      </c>
      <c r="AO678" t="s">
        <v>174</v>
      </c>
      <c r="AP678" t="s">
        <v>4636</v>
      </c>
      <c r="AQ678" t="s">
        <v>1001</v>
      </c>
      <c r="AR678" t="s">
        <v>1851</v>
      </c>
      <c r="AS678">
        <v>58.67</v>
      </c>
      <c r="AU678">
        <v>1996</v>
      </c>
      <c r="AV678" t="s">
        <v>170</v>
      </c>
      <c r="BC678" t="s">
        <v>174</v>
      </c>
      <c r="BD678" t="s">
        <v>1908</v>
      </c>
      <c r="BE678" t="s">
        <v>14687</v>
      </c>
      <c r="BF678" t="s">
        <v>8968</v>
      </c>
      <c r="BG678">
        <v>60</v>
      </c>
      <c r="BI678">
        <v>1999</v>
      </c>
      <c r="BJ678">
        <v>19</v>
      </c>
      <c r="BK678" t="s">
        <v>14688</v>
      </c>
      <c r="BL678">
        <v>11</v>
      </c>
      <c r="BN678" t="s">
        <v>174</v>
      </c>
      <c r="BO678" t="s">
        <v>1908</v>
      </c>
      <c r="BP678" t="s">
        <v>14689</v>
      </c>
      <c r="BQ678" t="s">
        <v>14690</v>
      </c>
      <c r="BR678">
        <v>62</v>
      </c>
      <c r="BT678">
        <v>2002</v>
      </c>
      <c r="BU678">
        <v>31</v>
      </c>
      <c r="BV678" t="s">
        <v>14691</v>
      </c>
      <c r="BW678">
        <v>11</v>
      </c>
      <c r="BY678" t="s">
        <v>174</v>
      </c>
      <c r="BZ678" t="s">
        <v>1908</v>
      </c>
      <c r="CA678" t="s">
        <v>14692</v>
      </c>
      <c r="CB678" t="s">
        <v>2570</v>
      </c>
      <c r="CC678">
        <v>74.85</v>
      </c>
      <c r="CE678">
        <v>2008</v>
      </c>
      <c r="CF678" t="s">
        <v>174</v>
      </c>
      <c r="CG678" t="s">
        <v>2570</v>
      </c>
      <c r="CH678" t="s">
        <v>1908</v>
      </c>
      <c r="CI678" t="s">
        <v>193</v>
      </c>
      <c r="CJ678">
        <v>2014</v>
      </c>
      <c r="CL678" t="s">
        <v>174</v>
      </c>
      <c r="CM678" t="s">
        <v>14693</v>
      </c>
      <c r="CN678" t="s">
        <v>174</v>
      </c>
      <c r="CO678" t="s">
        <v>14694</v>
      </c>
      <c r="CP678" t="s">
        <v>14695</v>
      </c>
      <c r="CQ678" t="s">
        <v>174</v>
      </c>
      <c r="CR678">
        <v>0</v>
      </c>
      <c r="CS678">
        <v>1</v>
      </c>
      <c r="CT678">
        <v>7</v>
      </c>
      <c r="CU678" t="s">
        <v>14696</v>
      </c>
      <c r="CV678" t="s">
        <v>170</v>
      </c>
      <c r="CZ678" t="s">
        <v>170</v>
      </c>
      <c r="DB678" t="s">
        <v>14697</v>
      </c>
      <c r="DC678" t="s">
        <v>781</v>
      </c>
      <c r="DD678" t="s">
        <v>174</v>
      </c>
      <c r="DE678" t="s">
        <v>14698</v>
      </c>
      <c r="DF678" t="s">
        <v>174</v>
      </c>
      <c r="DG678" t="s">
        <v>14699</v>
      </c>
      <c r="DH678" t="s">
        <v>933</v>
      </c>
      <c r="DI678" t="s">
        <v>933</v>
      </c>
      <c r="DJ678" t="s">
        <v>14700</v>
      </c>
      <c r="DK678">
        <v>9</v>
      </c>
      <c r="DL678" t="s">
        <v>170</v>
      </c>
      <c r="DN678" t="s">
        <v>174</v>
      </c>
      <c r="DO678" t="s">
        <v>14701</v>
      </c>
      <c r="DP678" t="s">
        <v>14702</v>
      </c>
      <c r="DQ678" t="str">
        <f>HYPERLINK("https://nconnect.nicmar.ac.in/storage/profile/69a4315856bff.png","Download")</f>
        <v>0</v>
      </c>
      <c r="DR678" t="str">
        <f>HYPERLINK("https://nconnect.nicmar.ac.in/pdf/810_resume_1772367762.pdf/Y2FyZWVy","View Resume")</f>
        <v>0</v>
      </c>
      <c r="DS678" t="s">
        <v>11982</v>
      </c>
      <c r="DT678" t="s">
        <v>14703</v>
      </c>
      <c r="DU678" t="s">
        <v>14704</v>
      </c>
      <c r="DV678" t="s">
        <v>818</v>
      </c>
      <c r="DW678" t="s">
        <v>246</v>
      </c>
      <c r="DX678" t="s">
        <v>423</v>
      </c>
      <c r="DY678" t="s">
        <v>209</v>
      </c>
      <c r="DZ678" t="s">
        <v>344</v>
      </c>
      <c r="EA678" t="s">
        <v>7728</v>
      </c>
      <c r="EB678" t="s">
        <v>14705</v>
      </c>
      <c r="EC678" t="s">
        <v>818</v>
      </c>
      <c r="ED678" t="s">
        <v>246</v>
      </c>
      <c r="EE678" t="s">
        <v>8157</v>
      </c>
      <c r="EF678" t="s">
        <v>1318</v>
      </c>
      <c r="EG678" t="s">
        <v>2526</v>
      </c>
      <c r="EH678" t="s">
        <v>14706</v>
      </c>
      <c r="EI678" t="s">
        <v>1389</v>
      </c>
      <c r="EJ678" t="s">
        <v>818</v>
      </c>
      <c r="EK678" t="s">
        <v>246</v>
      </c>
      <c r="EL678" t="s">
        <v>3109</v>
      </c>
      <c r="EM678" t="s">
        <v>8100</v>
      </c>
      <c r="EN678" t="s">
        <v>697</v>
      </c>
      <c r="EO678" t="s">
        <v>14707</v>
      </c>
      <c r="EP678" t="s">
        <v>14708</v>
      </c>
      <c r="EQ678" t="s">
        <v>818</v>
      </c>
      <c r="ER678" t="s">
        <v>207</v>
      </c>
      <c r="ES678" t="s">
        <v>6806</v>
      </c>
      <c r="ET678" t="s">
        <v>4683</v>
      </c>
      <c r="EU678" t="s">
        <v>2244</v>
      </c>
      <c r="EV678" t="s">
        <v>14709</v>
      </c>
      <c r="EW678" t="s">
        <v>14710</v>
      </c>
      <c r="EX678" t="s">
        <v>818</v>
      </c>
      <c r="EY678" t="s">
        <v>207</v>
      </c>
      <c r="EZ678" t="s">
        <v>342</v>
      </c>
      <c r="FA678" t="s">
        <v>2521</v>
      </c>
      <c r="FB678" t="s">
        <v>4128</v>
      </c>
    </row>
    <row r="679" spans="1:158">
      <c r="A679" t="s">
        <v>506</v>
      </c>
      <c r="B679" t="s">
        <v>507</v>
      </c>
      <c r="C679" t="s">
        <v>267</v>
      </c>
      <c r="D679" t="s">
        <v>508</v>
      </c>
      <c r="E679" t="s">
        <v>14711</v>
      </c>
      <c r="F679" t="s">
        <v>14712</v>
      </c>
      <c r="G679">
        <v>9823160634</v>
      </c>
      <c r="H679" t="s">
        <v>271</v>
      </c>
      <c r="I679" t="s">
        <v>14713</v>
      </c>
      <c r="J679" t="s">
        <v>166</v>
      </c>
      <c r="K679" t="s">
        <v>14714</v>
      </c>
      <c r="L679" t="s">
        <v>14715</v>
      </c>
      <c r="M679" t="s">
        <v>14716</v>
      </c>
      <c r="N679" t="s">
        <v>170</v>
      </c>
      <c r="AI679" t="s">
        <v>14717</v>
      </c>
      <c r="AJ679" t="s">
        <v>14718</v>
      </c>
      <c r="AK679" t="s">
        <v>14719</v>
      </c>
      <c r="AL679">
        <v>63.6</v>
      </c>
      <c r="AM679">
        <v>6.7</v>
      </c>
      <c r="AN679">
        <v>1998</v>
      </c>
      <c r="AO679" t="s">
        <v>174</v>
      </c>
      <c r="AP679" t="s">
        <v>14720</v>
      </c>
      <c r="AQ679" t="s">
        <v>14721</v>
      </c>
      <c r="AR679" t="s">
        <v>14722</v>
      </c>
      <c r="AS679">
        <v>62.83</v>
      </c>
      <c r="AT679">
        <v>6.61</v>
      </c>
      <c r="AU679">
        <v>2000</v>
      </c>
      <c r="AV679" t="s">
        <v>170</v>
      </c>
      <c r="BC679" t="s">
        <v>174</v>
      </c>
      <c r="BD679" t="s">
        <v>7982</v>
      </c>
      <c r="BE679" t="s">
        <v>14723</v>
      </c>
      <c r="BF679" t="s">
        <v>14724</v>
      </c>
      <c r="BG679">
        <v>57.33</v>
      </c>
      <c r="BH679">
        <v>6.03</v>
      </c>
      <c r="BI679">
        <v>2003</v>
      </c>
      <c r="BJ679">
        <v>19</v>
      </c>
      <c r="BK679" t="s">
        <v>13996</v>
      </c>
      <c r="BL679">
        <v>53</v>
      </c>
      <c r="BM679" t="s">
        <v>14725</v>
      </c>
      <c r="BN679" t="s">
        <v>174</v>
      </c>
      <c r="BO679" t="s">
        <v>7982</v>
      </c>
      <c r="BP679" t="s">
        <v>14726</v>
      </c>
      <c r="BQ679" t="s">
        <v>14727</v>
      </c>
      <c r="BR679">
        <v>61.39</v>
      </c>
      <c r="BS679">
        <v>6.46</v>
      </c>
      <c r="BT679">
        <v>2009</v>
      </c>
      <c r="BU679">
        <v>31</v>
      </c>
      <c r="BV679" t="s">
        <v>7089</v>
      </c>
      <c r="BW679">
        <v>23</v>
      </c>
      <c r="BY679" t="s">
        <v>174</v>
      </c>
      <c r="BZ679" t="s">
        <v>7982</v>
      </c>
      <c r="CA679" t="s">
        <v>14728</v>
      </c>
      <c r="CB679" t="s">
        <v>14729</v>
      </c>
      <c r="CC679">
        <v>50</v>
      </c>
      <c r="CD679">
        <v>5.03</v>
      </c>
      <c r="CE679">
        <v>2004</v>
      </c>
      <c r="CF679" t="s">
        <v>174</v>
      </c>
      <c r="CG679" t="s">
        <v>14730</v>
      </c>
      <c r="CH679" t="s">
        <v>14731</v>
      </c>
      <c r="CI679" t="s">
        <v>193</v>
      </c>
      <c r="CJ679">
        <v>2019</v>
      </c>
      <c r="CL679" t="s">
        <v>170</v>
      </c>
      <c r="CN679" t="s">
        <v>174</v>
      </c>
      <c r="CO679" t="s">
        <v>14732</v>
      </c>
      <c r="CP679" t="s">
        <v>4935</v>
      </c>
      <c r="CQ679" t="s">
        <v>174</v>
      </c>
      <c r="CR679">
        <v>0</v>
      </c>
      <c r="CS679">
        <v>0</v>
      </c>
      <c r="CT679">
        <v>9</v>
      </c>
      <c r="CU679" t="s">
        <v>14733</v>
      </c>
      <c r="CV679" t="s">
        <v>170</v>
      </c>
      <c r="CZ679" t="s">
        <v>174</v>
      </c>
      <c r="DA679" t="s">
        <v>14734</v>
      </c>
      <c r="DB679" t="s">
        <v>14735</v>
      </c>
      <c r="DC679" t="s">
        <v>14736</v>
      </c>
      <c r="DD679" t="s">
        <v>174</v>
      </c>
      <c r="DE679" t="s">
        <v>14737</v>
      </c>
      <c r="DF679" t="s">
        <v>174</v>
      </c>
      <c r="DG679" t="s">
        <v>14738</v>
      </c>
      <c r="DH679" t="s">
        <v>14739</v>
      </c>
      <c r="DI679" t="s">
        <v>14740</v>
      </c>
      <c r="DJ679" t="s">
        <v>174</v>
      </c>
      <c r="DK679">
        <v>60</v>
      </c>
      <c r="DL679" t="s">
        <v>170</v>
      </c>
      <c r="DN679" t="s">
        <v>170</v>
      </c>
      <c r="DP679" t="s">
        <v>14741</v>
      </c>
      <c r="DQ679" t="s">
        <v>202</v>
      </c>
      <c r="DR679" t="str">
        <f>HYPERLINK("https://nconnect.nicmar.ac.in/pdf/514_resume_1772381603.pdf/Y2FyZWVy","View Resume")</f>
        <v>0</v>
      </c>
      <c r="DS679" t="s">
        <v>3745</v>
      </c>
      <c r="DT679" t="s">
        <v>14742</v>
      </c>
      <c r="DU679" t="s">
        <v>2684</v>
      </c>
      <c r="DV679" t="s">
        <v>818</v>
      </c>
      <c r="DW679" t="s">
        <v>246</v>
      </c>
      <c r="DX679" t="s">
        <v>14743</v>
      </c>
      <c r="DY679" t="s">
        <v>1198</v>
      </c>
      <c r="DZ679" t="s">
        <v>3745</v>
      </c>
    </row>
    <row r="680" spans="1:158">
      <c r="A680" t="s">
        <v>293</v>
      </c>
      <c r="B680" t="s">
        <v>211</v>
      </c>
      <c r="C680" t="s">
        <v>212</v>
      </c>
      <c r="D680" t="s">
        <v>294</v>
      </c>
      <c r="E680" t="s">
        <v>14744</v>
      </c>
      <c r="F680" t="s">
        <v>14745</v>
      </c>
      <c r="G680">
        <v>8420207515</v>
      </c>
      <c r="H680" t="s">
        <v>164</v>
      </c>
      <c r="I680" t="s">
        <v>14746</v>
      </c>
      <c r="J680" t="s">
        <v>217</v>
      </c>
      <c r="K680" t="s">
        <v>2323</v>
      </c>
      <c r="L680" t="s">
        <v>14747</v>
      </c>
      <c r="M680" t="s">
        <v>14748</v>
      </c>
      <c r="N680" t="s">
        <v>170</v>
      </c>
      <c r="AI680" t="s">
        <v>14749</v>
      </c>
      <c r="AJ680" t="s">
        <v>1787</v>
      </c>
      <c r="AK680" t="s">
        <v>14750</v>
      </c>
      <c r="AL680">
        <v>74.5</v>
      </c>
      <c r="AN680">
        <v>2009</v>
      </c>
      <c r="AO680" t="s">
        <v>174</v>
      </c>
      <c r="AP680" t="s">
        <v>14749</v>
      </c>
      <c r="AQ680" t="s">
        <v>1789</v>
      </c>
      <c r="AR680" t="s">
        <v>14751</v>
      </c>
      <c r="AS680">
        <v>78.4</v>
      </c>
      <c r="AU680">
        <v>2011</v>
      </c>
      <c r="AV680" t="s">
        <v>170</v>
      </c>
      <c r="BC680" t="s">
        <v>174</v>
      </c>
      <c r="BD680" t="s">
        <v>12279</v>
      </c>
      <c r="BE680" t="s">
        <v>14752</v>
      </c>
      <c r="BF680" t="s">
        <v>442</v>
      </c>
      <c r="BG680">
        <v>69.37</v>
      </c>
      <c r="BI680">
        <v>2015</v>
      </c>
      <c r="BJ680">
        <v>19</v>
      </c>
      <c r="BK680" t="s">
        <v>14753</v>
      </c>
      <c r="BL680">
        <v>53</v>
      </c>
      <c r="BM680" t="s">
        <v>442</v>
      </c>
      <c r="BN680" t="s">
        <v>174</v>
      </c>
      <c r="BO680" t="s">
        <v>12279</v>
      </c>
      <c r="BP680" t="s">
        <v>14754</v>
      </c>
      <c r="BQ680" t="s">
        <v>442</v>
      </c>
      <c r="BR680">
        <v>64.4</v>
      </c>
      <c r="BT680">
        <v>2018</v>
      </c>
      <c r="BU680">
        <v>31</v>
      </c>
      <c r="BV680" t="s">
        <v>7848</v>
      </c>
      <c r="BW680">
        <v>53</v>
      </c>
      <c r="BX680" t="s">
        <v>442</v>
      </c>
      <c r="BY680" t="s">
        <v>170</v>
      </c>
      <c r="CF680" t="s">
        <v>174</v>
      </c>
      <c r="CG680" t="s">
        <v>442</v>
      </c>
      <c r="CH680" t="s">
        <v>9304</v>
      </c>
      <c r="CI680" t="s">
        <v>193</v>
      </c>
      <c r="CJ680">
        <v>2025</v>
      </c>
      <c r="CL680" t="s">
        <v>170</v>
      </c>
      <c r="CN680" t="s">
        <v>174</v>
      </c>
      <c r="CO680" t="s">
        <v>14755</v>
      </c>
      <c r="CP680" t="s">
        <v>3154</v>
      </c>
      <c r="CQ680" t="s">
        <v>174</v>
      </c>
      <c r="CR680">
        <v>4</v>
      </c>
      <c r="CS680">
        <v>0</v>
      </c>
      <c r="CU680" t="s">
        <v>14756</v>
      </c>
      <c r="CV680" t="s">
        <v>174</v>
      </c>
      <c r="CW680" t="s">
        <v>14757</v>
      </c>
      <c r="CX680" t="s">
        <v>193</v>
      </c>
      <c r="CY680">
        <v>2025</v>
      </c>
      <c r="CZ680" t="s">
        <v>170</v>
      </c>
      <c r="DC680" t="s">
        <v>853</v>
      </c>
      <c r="DD680" t="s">
        <v>170</v>
      </c>
      <c r="DF680" t="s">
        <v>170</v>
      </c>
      <c r="DL680" t="s">
        <v>170</v>
      </c>
      <c r="DN680" t="s">
        <v>170</v>
      </c>
      <c r="DP680" t="s">
        <v>14758</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14759</v>
      </c>
      <c r="F681" t="s">
        <v>14760</v>
      </c>
      <c r="G681">
        <v>9818475739</v>
      </c>
      <c r="H681" t="s">
        <v>164</v>
      </c>
      <c r="I681" t="s">
        <v>14761</v>
      </c>
      <c r="J681" t="s">
        <v>217</v>
      </c>
      <c r="K681" t="s">
        <v>762</v>
      </c>
      <c r="L681" t="s">
        <v>14762</v>
      </c>
      <c r="M681" t="s">
        <v>14763</v>
      </c>
      <c r="N681" t="s">
        <v>170</v>
      </c>
      <c r="AI681" t="s">
        <v>14764</v>
      </c>
      <c r="AJ681" t="s">
        <v>14765</v>
      </c>
      <c r="AK681" t="s">
        <v>14766</v>
      </c>
      <c r="AL681">
        <v>80</v>
      </c>
      <c r="AN681">
        <v>2008</v>
      </c>
      <c r="AO681" t="s">
        <v>174</v>
      </c>
      <c r="AP681" t="s">
        <v>14764</v>
      </c>
      <c r="AQ681" t="s">
        <v>9958</v>
      </c>
      <c r="AR681" t="s">
        <v>14767</v>
      </c>
      <c r="AS681">
        <v>74</v>
      </c>
      <c r="AU681">
        <v>2010</v>
      </c>
      <c r="AV681" t="s">
        <v>170</v>
      </c>
      <c r="BC681" t="s">
        <v>174</v>
      </c>
      <c r="BD681" t="s">
        <v>14768</v>
      </c>
      <c r="BE681" t="s">
        <v>14769</v>
      </c>
      <c r="BF681" t="s">
        <v>14770</v>
      </c>
      <c r="BG681">
        <v>75.52</v>
      </c>
      <c r="BI681">
        <v>2014</v>
      </c>
      <c r="BJ681">
        <v>19</v>
      </c>
      <c r="BK681" t="s">
        <v>4392</v>
      </c>
      <c r="BL681">
        <v>34</v>
      </c>
      <c r="BN681" t="s">
        <v>174</v>
      </c>
      <c r="BO681" t="s">
        <v>14771</v>
      </c>
      <c r="BP681" t="s">
        <v>14772</v>
      </c>
      <c r="BQ681" t="s">
        <v>8854</v>
      </c>
      <c r="BR681">
        <v>73.7</v>
      </c>
      <c r="BS681">
        <v>7.37</v>
      </c>
      <c r="BT681">
        <v>2019</v>
      </c>
      <c r="BU681">
        <v>31</v>
      </c>
      <c r="BV681" t="s">
        <v>528</v>
      </c>
      <c r="BW681">
        <v>32</v>
      </c>
      <c r="BY681" t="s">
        <v>170</v>
      </c>
      <c r="CF681" t="s">
        <v>170</v>
      </c>
      <c r="CJ681">
        <v>2025</v>
      </c>
      <c r="CL681" t="s">
        <v>174</v>
      </c>
      <c r="CM681" t="s">
        <v>14773</v>
      </c>
      <c r="CN681" t="s">
        <v>174</v>
      </c>
      <c r="CO681" t="s">
        <v>14774</v>
      </c>
      <c r="CP681" t="s">
        <v>14775</v>
      </c>
      <c r="CQ681" t="s">
        <v>170</v>
      </c>
      <c r="CV681" t="s">
        <v>170</v>
      </c>
      <c r="CZ681" t="s">
        <v>170</v>
      </c>
      <c r="DB681" t="s">
        <v>14776</v>
      </c>
      <c r="DC681" t="s">
        <v>14777</v>
      </c>
      <c r="DD681" t="s">
        <v>170</v>
      </c>
      <c r="DF681" t="s">
        <v>174</v>
      </c>
      <c r="DG681">
        <v>0</v>
      </c>
      <c r="DH681">
        <v>0</v>
      </c>
      <c r="DI681">
        <v>1</v>
      </c>
      <c r="DJ681" t="s">
        <v>1162</v>
      </c>
      <c r="DK681">
        <v>10</v>
      </c>
      <c r="DL681" t="s">
        <v>170</v>
      </c>
      <c r="DN681" t="s">
        <v>174</v>
      </c>
      <c r="DO681" t="s">
        <v>14778</v>
      </c>
      <c r="DP681" t="s">
        <v>14779</v>
      </c>
      <c r="DQ681" t="str">
        <f>HYPERLINK("https://nconnect.nicmar.ac.in/storage/profile/69a44037c54fb.png","Download")</f>
        <v>0</v>
      </c>
      <c r="DR681" t="str">
        <f>HYPERLINK("https://nconnect.nicmar.ac.in/pdf/826_resume_1772376505.pdf/Y2FyZWVy","View Resume")</f>
        <v>0</v>
      </c>
      <c r="DS681" t="s">
        <v>5377</v>
      </c>
      <c r="DT681" t="s">
        <v>14780</v>
      </c>
      <c r="DU681" t="s">
        <v>950</v>
      </c>
      <c r="DV681" t="s">
        <v>14781</v>
      </c>
      <c r="DW681" t="s">
        <v>246</v>
      </c>
      <c r="DX681" t="s">
        <v>464</v>
      </c>
      <c r="DY681" t="s">
        <v>209</v>
      </c>
      <c r="DZ681" t="s">
        <v>949</v>
      </c>
      <c r="EA681" t="s">
        <v>14782</v>
      </c>
      <c r="EB681" t="s">
        <v>14783</v>
      </c>
      <c r="EC681" t="s">
        <v>5418</v>
      </c>
      <c r="ED681" t="s">
        <v>246</v>
      </c>
      <c r="EE681" t="s">
        <v>4216</v>
      </c>
      <c r="EF681" t="s">
        <v>463</v>
      </c>
      <c r="EG681" t="s">
        <v>8000</v>
      </c>
      <c r="EH681" t="s">
        <v>14784</v>
      </c>
      <c r="EI681" t="s">
        <v>14785</v>
      </c>
      <c r="EJ681" t="s">
        <v>1629</v>
      </c>
      <c r="EK681" t="s">
        <v>207</v>
      </c>
      <c r="EL681" t="s">
        <v>1588</v>
      </c>
      <c r="EM681" t="s">
        <v>208</v>
      </c>
      <c r="EN681" t="s">
        <v>945</v>
      </c>
    </row>
    <row r="682" spans="1:158">
      <c r="A682" t="s">
        <v>293</v>
      </c>
      <c r="B682" t="s">
        <v>211</v>
      </c>
      <c r="C682" t="s">
        <v>212</v>
      </c>
      <c r="D682" t="s">
        <v>294</v>
      </c>
      <c r="E682" t="s">
        <v>14786</v>
      </c>
      <c r="F682" t="s">
        <v>14787</v>
      </c>
      <c r="G682">
        <v>9029193654</v>
      </c>
      <c r="H682" t="s">
        <v>164</v>
      </c>
      <c r="I682" t="s">
        <v>14788</v>
      </c>
      <c r="J682" t="s">
        <v>166</v>
      </c>
      <c r="K682" t="s">
        <v>2377</v>
      </c>
      <c r="L682" t="s">
        <v>14789</v>
      </c>
      <c r="M682" t="s">
        <v>14790</v>
      </c>
      <c r="N682" t="s">
        <v>170</v>
      </c>
      <c r="AI682" t="s">
        <v>14791</v>
      </c>
      <c r="AJ682" t="s">
        <v>6205</v>
      </c>
      <c r="AK682" t="s">
        <v>14792</v>
      </c>
      <c r="AL682">
        <v>79.86</v>
      </c>
      <c r="AN682">
        <v>2005</v>
      </c>
      <c r="AO682" t="s">
        <v>174</v>
      </c>
      <c r="AP682" t="s">
        <v>14793</v>
      </c>
      <c r="AQ682" t="s">
        <v>6205</v>
      </c>
      <c r="AR682" t="s">
        <v>1610</v>
      </c>
      <c r="AS682">
        <v>70.17</v>
      </c>
      <c r="AU682">
        <v>2007</v>
      </c>
      <c r="AV682" t="s">
        <v>170</v>
      </c>
      <c r="BC682" t="s">
        <v>174</v>
      </c>
      <c r="BD682" t="s">
        <v>6359</v>
      </c>
      <c r="BE682" t="s">
        <v>14794</v>
      </c>
      <c r="BF682" t="s">
        <v>3149</v>
      </c>
      <c r="BG682">
        <v>53.13</v>
      </c>
      <c r="BI682">
        <v>2010</v>
      </c>
      <c r="BJ682">
        <v>19</v>
      </c>
      <c r="BK682" t="s">
        <v>443</v>
      </c>
      <c r="BL682">
        <v>53</v>
      </c>
      <c r="BM682" t="s">
        <v>3149</v>
      </c>
      <c r="BN682" t="s">
        <v>174</v>
      </c>
      <c r="BO682" t="s">
        <v>8397</v>
      </c>
      <c r="BP682" t="s">
        <v>14795</v>
      </c>
      <c r="BQ682" t="s">
        <v>3149</v>
      </c>
      <c r="BR682">
        <v>60.15</v>
      </c>
      <c r="BT682">
        <v>2012</v>
      </c>
      <c r="BU682">
        <v>31</v>
      </c>
      <c r="BV682" t="s">
        <v>446</v>
      </c>
      <c r="BW682">
        <v>53</v>
      </c>
      <c r="BX682" t="s">
        <v>3149</v>
      </c>
      <c r="BY682" t="s">
        <v>174</v>
      </c>
      <c r="BZ682" t="s">
        <v>8397</v>
      </c>
      <c r="CA682" t="s">
        <v>14796</v>
      </c>
      <c r="CB682" t="s">
        <v>14797</v>
      </c>
      <c r="CC682">
        <v>66.2</v>
      </c>
      <c r="CE682">
        <v>2015</v>
      </c>
      <c r="CF682" t="s">
        <v>170</v>
      </c>
      <c r="CL682" t="s">
        <v>170</v>
      </c>
      <c r="CN682" t="s">
        <v>174</v>
      </c>
      <c r="CO682" t="s">
        <v>14798</v>
      </c>
      <c r="CP682" t="s">
        <v>3001</v>
      </c>
      <c r="CQ682" t="s">
        <v>170</v>
      </c>
      <c r="CV682" t="s">
        <v>170</v>
      </c>
      <c r="CZ682" t="s">
        <v>170</v>
      </c>
      <c r="DB682" t="s">
        <v>14799</v>
      </c>
      <c r="DC682" t="s">
        <v>14800</v>
      </c>
      <c r="DD682" t="s">
        <v>174</v>
      </c>
      <c r="DE682" t="s">
        <v>14801</v>
      </c>
      <c r="DF682" t="s">
        <v>174</v>
      </c>
      <c r="DG682">
        <v>3</v>
      </c>
      <c r="DH682">
        <v>0</v>
      </c>
      <c r="DI682">
        <v>0</v>
      </c>
      <c r="DJ682">
        <v>0</v>
      </c>
      <c r="DK682">
        <v>8</v>
      </c>
      <c r="DL682" t="s">
        <v>170</v>
      </c>
      <c r="DN682" t="s">
        <v>170</v>
      </c>
      <c r="DP682" t="s">
        <v>14802</v>
      </c>
      <c r="DQ682" t="str">
        <f>HYPERLINK("https://nconnect.nicmar.ac.in/storage/profile/699c13378422a.png","Download")</f>
        <v>0</v>
      </c>
      <c r="DR682" t="str">
        <f>HYPERLINK("https://nconnect.nicmar.ac.in/pdf/548_resume_1772377661.pdf/Y2FyZWVy","View Resume")</f>
        <v>0</v>
      </c>
      <c r="DS682" t="s">
        <v>3750</v>
      </c>
      <c r="DT682" t="s">
        <v>14803</v>
      </c>
      <c r="DU682" t="s">
        <v>255</v>
      </c>
      <c r="DV682" t="s">
        <v>1426</v>
      </c>
      <c r="DW682" t="s">
        <v>246</v>
      </c>
      <c r="DX682" t="s">
        <v>252</v>
      </c>
      <c r="DY682" t="s">
        <v>209</v>
      </c>
      <c r="DZ682" t="s">
        <v>1382</v>
      </c>
      <c r="EA682" t="s">
        <v>14804</v>
      </c>
      <c r="EB682" t="s">
        <v>255</v>
      </c>
      <c r="EC682" t="s">
        <v>14805</v>
      </c>
      <c r="ED682" t="s">
        <v>246</v>
      </c>
      <c r="EE682" t="s">
        <v>334</v>
      </c>
      <c r="EF682" t="s">
        <v>252</v>
      </c>
      <c r="EG682" t="s">
        <v>5562</v>
      </c>
      <c r="EH682" t="s">
        <v>14806</v>
      </c>
      <c r="EI682" t="s">
        <v>255</v>
      </c>
      <c r="EJ682" t="s">
        <v>14807</v>
      </c>
      <c r="EK682" t="s">
        <v>246</v>
      </c>
      <c r="EL682" t="s">
        <v>2134</v>
      </c>
      <c r="EM682" t="s">
        <v>334</v>
      </c>
      <c r="EN682" t="s">
        <v>2926</v>
      </c>
    </row>
    <row r="683" spans="1:158">
      <c r="A683" t="s">
        <v>3203</v>
      </c>
      <c r="B683" t="s">
        <v>211</v>
      </c>
      <c r="C683" t="s">
        <v>160</v>
      </c>
      <c r="D683" t="s">
        <v>3204</v>
      </c>
      <c r="E683" t="s">
        <v>14808</v>
      </c>
      <c r="F683" t="s">
        <v>14809</v>
      </c>
      <c r="G683">
        <v>8627976445</v>
      </c>
      <c r="H683" t="s">
        <v>164</v>
      </c>
      <c r="I683" t="s">
        <v>14810</v>
      </c>
      <c r="J683" t="s">
        <v>217</v>
      </c>
      <c r="K683" t="s">
        <v>218</v>
      </c>
      <c r="L683" t="s">
        <v>14811</v>
      </c>
      <c r="M683" t="s">
        <v>14812</v>
      </c>
      <c r="N683" t="s">
        <v>170</v>
      </c>
      <c r="AI683" t="s">
        <v>14813</v>
      </c>
      <c r="AJ683" t="s">
        <v>14814</v>
      </c>
      <c r="AK683" t="s">
        <v>14815</v>
      </c>
      <c r="AL683">
        <v>71.85</v>
      </c>
      <c r="AN683">
        <v>2010</v>
      </c>
      <c r="AO683" t="s">
        <v>174</v>
      </c>
      <c r="AP683" t="s">
        <v>14816</v>
      </c>
      <c r="AQ683" t="s">
        <v>14817</v>
      </c>
      <c r="AR683" t="s">
        <v>14818</v>
      </c>
      <c r="AS683">
        <v>81.8</v>
      </c>
      <c r="AU683">
        <v>2012</v>
      </c>
      <c r="AV683" t="s">
        <v>170</v>
      </c>
      <c r="BC683" t="s">
        <v>174</v>
      </c>
      <c r="BD683" t="s">
        <v>14819</v>
      </c>
      <c r="BE683" t="s">
        <v>14820</v>
      </c>
      <c r="BF683" t="s">
        <v>14821</v>
      </c>
      <c r="BG683">
        <v>68.54</v>
      </c>
      <c r="BI683">
        <v>2017</v>
      </c>
      <c r="BJ683">
        <v>1</v>
      </c>
      <c r="BL683">
        <v>9</v>
      </c>
      <c r="BN683" t="s">
        <v>174</v>
      </c>
      <c r="BO683" t="s">
        <v>14822</v>
      </c>
      <c r="BP683" t="s">
        <v>14822</v>
      </c>
      <c r="BQ683" t="s">
        <v>14823</v>
      </c>
      <c r="BR683">
        <v>84.9</v>
      </c>
      <c r="BS683">
        <v>8.49</v>
      </c>
      <c r="BT683">
        <v>2019</v>
      </c>
      <c r="BU683">
        <v>16</v>
      </c>
      <c r="BW683">
        <v>49</v>
      </c>
      <c r="BY683" t="s">
        <v>170</v>
      </c>
      <c r="CF683" t="s">
        <v>174</v>
      </c>
      <c r="CG683" t="s">
        <v>14824</v>
      </c>
      <c r="CH683" t="s">
        <v>2972</v>
      </c>
      <c r="CI683" t="s">
        <v>193</v>
      </c>
      <c r="CJ683">
        <v>2026</v>
      </c>
      <c r="CL683" t="s">
        <v>170</v>
      </c>
      <c r="CN683" t="s">
        <v>174</v>
      </c>
      <c r="CO683" t="s">
        <v>14825</v>
      </c>
      <c r="CP683" t="s">
        <v>14826</v>
      </c>
      <c r="CQ683" t="s">
        <v>174</v>
      </c>
      <c r="CR683">
        <v>5</v>
      </c>
      <c r="CS683">
        <v>1</v>
      </c>
      <c r="CT683">
        <v>1</v>
      </c>
      <c r="CU683" t="s">
        <v>14827</v>
      </c>
      <c r="CV683" t="s">
        <v>170</v>
      </c>
      <c r="CZ683" t="s">
        <v>170</v>
      </c>
      <c r="DC683" t="s">
        <v>326</v>
      </c>
      <c r="DD683" t="s">
        <v>170</v>
      </c>
      <c r="DF683" t="s">
        <v>170</v>
      </c>
      <c r="DL683" t="s">
        <v>174</v>
      </c>
      <c r="DM683" t="s">
        <v>14828</v>
      </c>
      <c r="DN683" t="s">
        <v>170</v>
      </c>
      <c r="DP683" t="s">
        <v>14829</v>
      </c>
      <c r="DQ683" t="str">
        <f>HYPERLINK("https://nconnect.nicmar.ac.in/storage/profile/6996ef024c779.png","Download")</f>
        <v>0</v>
      </c>
      <c r="DR683" t="str">
        <f>HYPERLINK("https://nconnect.nicmar.ac.in/pdf/827_resume_1772378775.pdf/Y2FyZWVy","View Resume")</f>
        <v>0</v>
      </c>
      <c r="DS683" t="s">
        <v>949</v>
      </c>
      <c r="DT683" t="s">
        <v>14830</v>
      </c>
      <c r="DU683" t="s">
        <v>14831</v>
      </c>
      <c r="DV683" t="s">
        <v>5418</v>
      </c>
      <c r="DW683" t="s">
        <v>207</v>
      </c>
      <c r="DX683" t="s">
        <v>1198</v>
      </c>
      <c r="DY683" t="s">
        <v>209</v>
      </c>
      <c r="DZ683" t="s">
        <v>292</v>
      </c>
      <c r="EA683" t="s">
        <v>14822</v>
      </c>
      <c r="EB683" t="s">
        <v>12716</v>
      </c>
      <c r="EC683" t="s">
        <v>646</v>
      </c>
      <c r="ED683" t="s">
        <v>246</v>
      </c>
      <c r="EE683" t="s">
        <v>569</v>
      </c>
      <c r="EF683" t="s">
        <v>2107</v>
      </c>
      <c r="EG683" t="s">
        <v>465</v>
      </c>
    </row>
    <row r="684" spans="1:158">
      <c r="A684" t="s">
        <v>1347</v>
      </c>
      <c r="B684" t="s">
        <v>211</v>
      </c>
      <c r="C684" t="s">
        <v>267</v>
      </c>
      <c r="D684" t="s">
        <v>1348</v>
      </c>
      <c r="E684" t="s">
        <v>14832</v>
      </c>
      <c r="F684" t="s">
        <v>14833</v>
      </c>
      <c r="G684">
        <v>9013821429</v>
      </c>
      <c r="H684" t="s">
        <v>164</v>
      </c>
      <c r="I684" t="s">
        <v>13360</v>
      </c>
      <c r="J684" t="s">
        <v>166</v>
      </c>
      <c r="K684" t="s">
        <v>361</v>
      </c>
      <c r="L684" t="s">
        <v>14834</v>
      </c>
      <c r="M684" t="s">
        <v>14835</v>
      </c>
      <c r="N684" t="s">
        <v>170</v>
      </c>
      <c r="AI684" t="s">
        <v>14836</v>
      </c>
      <c r="AJ684" t="s">
        <v>14836</v>
      </c>
      <c r="AK684" t="s">
        <v>14837</v>
      </c>
      <c r="AL684">
        <v>77.9</v>
      </c>
      <c r="AM684">
        <v>8.2</v>
      </c>
      <c r="AN684">
        <v>2011</v>
      </c>
      <c r="AO684" t="s">
        <v>174</v>
      </c>
      <c r="AP684" t="s">
        <v>14836</v>
      </c>
      <c r="AQ684" t="s">
        <v>14836</v>
      </c>
      <c r="AR684" t="s">
        <v>14838</v>
      </c>
      <c r="AS684">
        <v>92.6</v>
      </c>
      <c r="AU684">
        <v>2013</v>
      </c>
      <c r="AV684" t="s">
        <v>170</v>
      </c>
      <c r="BC684" t="s">
        <v>174</v>
      </c>
      <c r="BD684" t="s">
        <v>2035</v>
      </c>
      <c r="BE684" t="s">
        <v>14839</v>
      </c>
      <c r="BF684" t="s">
        <v>14840</v>
      </c>
      <c r="BG684">
        <v>76.76</v>
      </c>
      <c r="BI684">
        <v>2016</v>
      </c>
      <c r="BJ684">
        <v>19</v>
      </c>
      <c r="BK684" t="s">
        <v>14841</v>
      </c>
      <c r="BL684">
        <v>17</v>
      </c>
      <c r="BN684" t="s">
        <v>174</v>
      </c>
      <c r="BO684" t="s">
        <v>14842</v>
      </c>
      <c r="BP684" t="s">
        <v>14842</v>
      </c>
      <c r="BQ684" t="s">
        <v>14843</v>
      </c>
      <c r="BR684">
        <v>80</v>
      </c>
      <c r="BS684">
        <v>8</v>
      </c>
      <c r="BT684">
        <v>2018</v>
      </c>
      <c r="BU684">
        <v>31</v>
      </c>
      <c r="BV684" t="s">
        <v>14844</v>
      </c>
      <c r="BW684">
        <v>17</v>
      </c>
      <c r="BY684" t="s">
        <v>170</v>
      </c>
      <c r="CF684" t="s">
        <v>174</v>
      </c>
      <c r="CG684" t="s">
        <v>1703</v>
      </c>
      <c r="CH684" t="s">
        <v>14842</v>
      </c>
      <c r="CI684" t="s">
        <v>193</v>
      </c>
      <c r="CJ684">
        <v>2025</v>
      </c>
      <c r="CL684" t="s">
        <v>174</v>
      </c>
      <c r="CM684" t="s">
        <v>14845</v>
      </c>
      <c r="CN684" t="s">
        <v>174</v>
      </c>
      <c r="CO684" t="s">
        <v>14846</v>
      </c>
      <c r="CP684" t="s">
        <v>14847</v>
      </c>
      <c r="CQ684" t="s">
        <v>174</v>
      </c>
      <c r="CR684">
        <v>11</v>
      </c>
      <c r="CS684">
        <v>5</v>
      </c>
      <c r="CT684">
        <v>17</v>
      </c>
      <c r="CU684" t="s">
        <v>14848</v>
      </c>
      <c r="CV684" t="s">
        <v>170</v>
      </c>
      <c r="CZ684" t="s">
        <v>170</v>
      </c>
      <c r="DC684" t="s">
        <v>14849</v>
      </c>
      <c r="DD684" t="s">
        <v>174</v>
      </c>
      <c r="DE684" t="s">
        <v>14850</v>
      </c>
      <c r="DF684" t="s">
        <v>170</v>
      </c>
      <c r="DL684" t="s">
        <v>170</v>
      </c>
      <c r="DN684" t="s">
        <v>170</v>
      </c>
      <c r="DP684" t="s">
        <v>14851</v>
      </c>
      <c r="DQ684" t="str">
        <f>HYPERLINK("https://nconnect.nicmar.ac.in/storage/profile/69a44d7f9f5ec.png","Download")</f>
        <v>0</v>
      </c>
      <c r="DR684" t="str">
        <f>HYPERLINK("https://nconnect.nicmar.ac.in/pdf/829_resume_1772379313.pdf/Y2FyZWVy","View Resume")</f>
        <v>0</v>
      </c>
      <c r="DS684" t="s">
        <v>5758</v>
      </c>
      <c r="DT684" t="s">
        <v>14852</v>
      </c>
      <c r="DU684" t="s">
        <v>211</v>
      </c>
      <c r="DV684" t="s">
        <v>818</v>
      </c>
      <c r="DW684" t="s">
        <v>246</v>
      </c>
      <c r="DX684" t="s">
        <v>3458</v>
      </c>
      <c r="DY684" t="s">
        <v>209</v>
      </c>
      <c r="DZ684" t="s">
        <v>10074</v>
      </c>
      <c r="EA684" t="s">
        <v>14853</v>
      </c>
      <c r="EB684" t="s">
        <v>14854</v>
      </c>
      <c r="EC684" t="s">
        <v>818</v>
      </c>
      <c r="ED684" t="s">
        <v>207</v>
      </c>
      <c r="EE684" t="s">
        <v>1725</v>
      </c>
      <c r="EF684" t="s">
        <v>3458</v>
      </c>
      <c r="EG684" t="s">
        <v>469</v>
      </c>
    </row>
    <row r="685" spans="1:158">
      <c r="A685" t="s">
        <v>210</v>
      </c>
      <c r="B685" t="s">
        <v>211</v>
      </c>
      <c r="C685" t="s">
        <v>212</v>
      </c>
      <c r="D685" t="s">
        <v>213</v>
      </c>
      <c r="E685" t="s">
        <v>14855</v>
      </c>
      <c r="F685" t="s">
        <v>14856</v>
      </c>
      <c r="G685">
        <v>9942514919</v>
      </c>
      <c r="H685" t="s">
        <v>164</v>
      </c>
      <c r="I685" t="s">
        <v>14857</v>
      </c>
      <c r="J685" t="s">
        <v>166</v>
      </c>
      <c r="K685" t="s">
        <v>1104</v>
      </c>
      <c r="L685" t="s">
        <v>14858</v>
      </c>
      <c r="M685" t="s">
        <v>14859</v>
      </c>
      <c r="N685" t="s">
        <v>170</v>
      </c>
      <c r="AI685" t="s">
        <v>14860</v>
      </c>
      <c r="AJ685" t="s">
        <v>14861</v>
      </c>
      <c r="AK685" t="s">
        <v>762</v>
      </c>
      <c r="AL685">
        <v>72</v>
      </c>
      <c r="AN685">
        <v>2005</v>
      </c>
      <c r="AO685" t="s">
        <v>170</v>
      </c>
      <c r="AV685" t="s">
        <v>174</v>
      </c>
      <c r="AW685" t="s">
        <v>485</v>
      </c>
      <c r="AX685" t="s">
        <v>14862</v>
      </c>
      <c r="AY685" t="s">
        <v>10710</v>
      </c>
      <c r="AZ685">
        <v>90</v>
      </c>
      <c r="BB685">
        <v>2008</v>
      </c>
      <c r="BC685" t="s">
        <v>174</v>
      </c>
      <c r="BD685" t="s">
        <v>1518</v>
      </c>
      <c r="BE685" t="s">
        <v>14863</v>
      </c>
      <c r="BF685" t="s">
        <v>10710</v>
      </c>
      <c r="BG685">
        <v>78</v>
      </c>
      <c r="BI685">
        <v>2011</v>
      </c>
      <c r="BJ685">
        <v>2</v>
      </c>
      <c r="BL685">
        <v>7</v>
      </c>
      <c r="BN685" t="s">
        <v>174</v>
      </c>
      <c r="BO685" t="s">
        <v>1518</v>
      </c>
      <c r="BP685" t="s">
        <v>14864</v>
      </c>
      <c r="BQ685" t="s">
        <v>213</v>
      </c>
      <c r="BR685">
        <v>78</v>
      </c>
      <c r="BS685">
        <v>7.78</v>
      </c>
      <c r="BT685">
        <v>2014</v>
      </c>
      <c r="BU685">
        <v>14</v>
      </c>
      <c r="BW685">
        <v>7</v>
      </c>
      <c r="BY685" t="s">
        <v>170</v>
      </c>
      <c r="CF685" t="s">
        <v>174</v>
      </c>
      <c r="CG685" t="s">
        <v>213</v>
      </c>
      <c r="CH685" t="s">
        <v>14865</v>
      </c>
      <c r="CI685" t="s">
        <v>193</v>
      </c>
      <c r="CJ685">
        <v>2024</v>
      </c>
      <c r="CL685" t="s">
        <v>174</v>
      </c>
      <c r="CM685" t="s">
        <v>14866</v>
      </c>
      <c r="CN685" t="s">
        <v>174</v>
      </c>
      <c r="CO685" t="s">
        <v>14867</v>
      </c>
      <c r="CP685" t="s">
        <v>14868</v>
      </c>
      <c r="CQ685" t="s">
        <v>174</v>
      </c>
      <c r="CR685">
        <v>8</v>
      </c>
      <c r="CS685">
        <v>1</v>
      </c>
      <c r="CT685">
        <v>7</v>
      </c>
      <c r="CU685" t="s">
        <v>14869</v>
      </c>
      <c r="CV685" t="s">
        <v>174</v>
      </c>
      <c r="CW685" t="s">
        <v>14870</v>
      </c>
      <c r="CX685" t="s">
        <v>373</v>
      </c>
      <c r="CZ685" t="s">
        <v>174</v>
      </c>
      <c r="DA685" t="s">
        <v>14871</v>
      </c>
      <c r="DB685" t="s">
        <v>14872</v>
      </c>
      <c r="DC685" t="s">
        <v>14873</v>
      </c>
      <c r="DD685" t="s">
        <v>174</v>
      </c>
      <c r="DE685" t="s">
        <v>14874</v>
      </c>
      <c r="DF685" t="s">
        <v>170</v>
      </c>
      <c r="DL685" t="s">
        <v>174</v>
      </c>
      <c r="DM685" t="s">
        <v>14875</v>
      </c>
      <c r="DN685" t="s">
        <v>174</v>
      </c>
      <c r="DO685" t="s">
        <v>14876</v>
      </c>
      <c r="DP685" t="s">
        <v>14877</v>
      </c>
      <c r="DQ685" t="s">
        <v>202</v>
      </c>
      <c r="DR685" t="str">
        <f>HYPERLINK("https://nconnect.nicmar.ac.in/pdf/733_resume_1772379929.pdf/Y2FyZWVy","View Resume")</f>
        <v>0</v>
      </c>
      <c r="DS685" t="s">
        <v>2688</v>
      </c>
      <c r="DT685" t="s">
        <v>461</v>
      </c>
      <c r="DU685" t="s">
        <v>2525</v>
      </c>
      <c r="DV685" t="s">
        <v>462</v>
      </c>
      <c r="DW685" t="s">
        <v>246</v>
      </c>
      <c r="DX685" t="s">
        <v>994</v>
      </c>
      <c r="DY685" t="s">
        <v>209</v>
      </c>
      <c r="DZ685" t="s">
        <v>1026</v>
      </c>
      <c r="EA685" t="s">
        <v>14878</v>
      </c>
      <c r="EB685" t="s">
        <v>211</v>
      </c>
      <c r="EC685" t="s">
        <v>14879</v>
      </c>
      <c r="ED685" t="s">
        <v>246</v>
      </c>
      <c r="EE685" t="s">
        <v>1724</v>
      </c>
      <c r="EF685" t="s">
        <v>1982</v>
      </c>
      <c r="EG685" t="s">
        <v>355</v>
      </c>
      <c r="EH685" t="s">
        <v>14880</v>
      </c>
      <c r="EI685" t="s">
        <v>14881</v>
      </c>
      <c r="EJ685" t="s">
        <v>14879</v>
      </c>
      <c r="EK685" t="s">
        <v>246</v>
      </c>
      <c r="EL685" t="s">
        <v>427</v>
      </c>
      <c r="EM685" t="s">
        <v>988</v>
      </c>
      <c r="EN685" t="s">
        <v>574</v>
      </c>
      <c r="EO685" t="s">
        <v>14882</v>
      </c>
      <c r="EP685" t="s">
        <v>211</v>
      </c>
      <c r="EQ685" t="s">
        <v>14879</v>
      </c>
      <c r="ER685" t="s">
        <v>246</v>
      </c>
      <c r="ES685" t="s">
        <v>4747</v>
      </c>
      <c r="ET685" t="s">
        <v>427</v>
      </c>
      <c r="EU685" t="s">
        <v>945</v>
      </c>
      <c r="EV685" t="s">
        <v>14883</v>
      </c>
      <c r="EW685" t="s">
        <v>211</v>
      </c>
      <c r="EX685" t="s">
        <v>14879</v>
      </c>
      <c r="EY685" t="s">
        <v>246</v>
      </c>
      <c r="EZ685" t="s">
        <v>7410</v>
      </c>
      <c r="FA685" t="s">
        <v>1024</v>
      </c>
      <c r="FB685" t="s">
        <v>429</v>
      </c>
    </row>
    <row r="686" spans="1:158">
      <c r="A686" t="s">
        <v>295</v>
      </c>
      <c r="B686" t="s">
        <v>211</v>
      </c>
      <c r="C686" t="s">
        <v>267</v>
      </c>
      <c r="D686" t="s">
        <v>296</v>
      </c>
      <c r="E686" t="s">
        <v>14884</v>
      </c>
      <c r="F686" t="s">
        <v>14885</v>
      </c>
      <c r="G686">
        <v>9970836707</v>
      </c>
      <c r="H686" t="s">
        <v>164</v>
      </c>
      <c r="I686" t="s">
        <v>14886</v>
      </c>
      <c r="J686" t="s">
        <v>166</v>
      </c>
      <c r="K686" t="s">
        <v>831</v>
      </c>
      <c r="L686" t="s">
        <v>14887</v>
      </c>
      <c r="M686" t="s">
        <v>14888</v>
      </c>
      <c r="N686" t="s">
        <v>174</v>
      </c>
      <c r="O686" t="s">
        <v>14889</v>
      </c>
      <c r="P686" t="s">
        <v>14890</v>
      </c>
      <c r="AI686" t="s">
        <v>14891</v>
      </c>
      <c r="AJ686" t="s">
        <v>14892</v>
      </c>
      <c r="AK686" t="s">
        <v>378</v>
      </c>
      <c r="AL686">
        <v>81.47</v>
      </c>
      <c r="AN686">
        <v>2004</v>
      </c>
      <c r="AO686" t="s">
        <v>174</v>
      </c>
      <c r="AP686" t="s">
        <v>4844</v>
      </c>
      <c r="AQ686" t="s">
        <v>14893</v>
      </c>
      <c r="AR686" t="s">
        <v>7001</v>
      </c>
      <c r="AS686">
        <v>57.5</v>
      </c>
      <c r="AU686">
        <v>2006</v>
      </c>
      <c r="AV686" t="s">
        <v>170</v>
      </c>
      <c r="BC686" t="s">
        <v>174</v>
      </c>
      <c r="BD686" t="s">
        <v>4955</v>
      </c>
      <c r="BE686" t="s">
        <v>14894</v>
      </c>
      <c r="BF686" t="s">
        <v>1667</v>
      </c>
      <c r="BG686">
        <v>58</v>
      </c>
      <c r="BI686">
        <v>2011</v>
      </c>
      <c r="BJ686">
        <v>19</v>
      </c>
      <c r="BK686" t="s">
        <v>14895</v>
      </c>
      <c r="BL686">
        <v>34</v>
      </c>
      <c r="BN686" t="s">
        <v>174</v>
      </c>
      <c r="BO686" t="s">
        <v>4363</v>
      </c>
      <c r="BP686" t="s">
        <v>14896</v>
      </c>
      <c r="BQ686" t="s">
        <v>296</v>
      </c>
      <c r="BR686">
        <v>70.3</v>
      </c>
      <c r="BT686">
        <v>2015</v>
      </c>
      <c r="BU686">
        <v>31</v>
      </c>
      <c r="BV686" t="s">
        <v>528</v>
      </c>
      <c r="BW686">
        <v>33</v>
      </c>
      <c r="BY686" t="s">
        <v>174</v>
      </c>
      <c r="BZ686" t="s">
        <v>14897</v>
      </c>
      <c r="CA686" t="s">
        <v>14897</v>
      </c>
      <c r="CB686" t="s">
        <v>1336</v>
      </c>
      <c r="CC686">
        <v>56</v>
      </c>
      <c r="CE686">
        <v>2015</v>
      </c>
      <c r="CF686" t="s">
        <v>174</v>
      </c>
      <c r="CG686" t="s">
        <v>4327</v>
      </c>
      <c r="CH686" t="s">
        <v>552</v>
      </c>
      <c r="CI686" t="s">
        <v>193</v>
      </c>
      <c r="CJ686">
        <v>2024</v>
      </c>
      <c r="CL686" t="s">
        <v>170</v>
      </c>
      <c r="CN686" t="s">
        <v>174</v>
      </c>
      <c r="CO686" t="s">
        <v>14898</v>
      </c>
      <c r="CP686" t="s">
        <v>14899</v>
      </c>
      <c r="CQ686" t="s">
        <v>174</v>
      </c>
      <c r="CR686">
        <v>1</v>
      </c>
      <c r="CS686">
        <v>1</v>
      </c>
      <c r="CT686">
        <v>19</v>
      </c>
      <c r="CU686" t="s">
        <v>14900</v>
      </c>
      <c r="CV686" t="s">
        <v>170</v>
      </c>
      <c r="CZ686" t="s">
        <v>170</v>
      </c>
      <c r="DB686" t="s">
        <v>14901</v>
      </c>
      <c r="DC686" t="s">
        <v>14902</v>
      </c>
      <c r="DD686" t="s">
        <v>174</v>
      </c>
      <c r="DE686" t="s">
        <v>14903</v>
      </c>
      <c r="DF686" t="s">
        <v>174</v>
      </c>
      <c r="DG686" t="s">
        <v>14904</v>
      </c>
      <c r="DH686" t="s">
        <v>14905</v>
      </c>
      <c r="DI686" t="s">
        <v>14906</v>
      </c>
      <c r="DJ686" t="s">
        <v>14907</v>
      </c>
      <c r="DK686">
        <v>10</v>
      </c>
      <c r="DL686" t="s">
        <v>174</v>
      </c>
      <c r="DM686" t="s">
        <v>14908</v>
      </c>
      <c r="DN686" t="s">
        <v>174</v>
      </c>
      <c r="DO686" t="s">
        <v>14909</v>
      </c>
      <c r="DP686" t="s">
        <v>14910</v>
      </c>
      <c r="DQ686" t="str">
        <f>HYPERLINK("https://nconnect.nicmar.ac.in/storage/profile/69a44f0609571.png","Download")</f>
        <v>0</v>
      </c>
      <c r="DR686" t="str">
        <f>HYPERLINK("https://nconnect.nicmar.ac.in/pdf/830_resume_1772381752.pdf/Y2FyZWVy","View Resume")</f>
        <v>0</v>
      </c>
      <c r="DS686" t="s">
        <v>3453</v>
      </c>
      <c r="DT686" t="s">
        <v>2849</v>
      </c>
      <c r="DU686" t="s">
        <v>211</v>
      </c>
      <c r="DV686" t="s">
        <v>818</v>
      </c>
      <c r="DW686" t="s">
        <v>246</v>
      </c>
      <c r="DX686" t="s">
        <v>1685</v>
      </c>
      <c r="DY686" t="s">
        <v>209</v>
      </c>
      <c r="DZ686" t="s">
        <v>1387</v>
      </c>
      <c r="EA686" t="s">
        <v>14911</v>
      </c>
      <c r="EB686" t="s">
        <v>211</v>
      </c>
      <c r="EC686" t="s">
        <v>818</v>
      </c>
      <c r="ED686" t="s">
        <v>246</v>
      </c>
      <c r="EE686" t="s">
        <v>569</v>
      </c>
      <c r="EF686" t="s">
        <v>3389</v>
      </c>
      <c r="EG686" t="s">
        <v>8773</v>
      </c>
      <c r="EH686" t="s">
        <v>14912</v>
      </c>
      <c r="EI686" t="s">
        <v>211</v>
      </c>
      <c r="EJ686" t="s">
        <v>818</v>
      </c>
      <c r="EK686" t="s">
        <v>246</v>
      </c>
      <c r="EL686" t="s">
        <v>987</v>
      </c>
      <c r="EM686" t="s">
        <v>383</v>
      </c>
      <c r="EN686" t="s">
        <v>574</v>
      </c>
      <c r="EO686" t="s">
        <v>14913</v>
      </c>
      <c r="EP686" t="s">
        <v>211</v>
      </c>
      <c r="EQ686" t="s">
        <v>818</v>
      </c>
      <c r="ER686" t="s">
        <v>246</v>
      </c>
      <c r="ES686" t="s">
        <v>7285</v>
      </c>
      <c r="ET686" t="s">
        <v>428</v>
      </c>
      <c r="EU686" t="s">
        <v>1382</v>
      </c>
      <c r="EV686" t="s">
        <v>14914</v>
      </c>
      <c r="EW686" t="s">
        <v>14915</v>
      </c>
      <c r="EX686" t="s">
        <v>818</v>
      </c>
      <c r="EY686" t="s">
        <v>246</v>
      </c>
      <c r="EZ686" t="s">
        <v>5187</v>
      </c>
      <c r="FA686" t="s">
        <v>4187</v>
      </c>
      <c r="FB686" t="s">
        <v>460</v>
      </c>
    </row>
    <row r="687" spans="1:158">
      <c r="A687" t="s">
        <v>506</v>
      </c>
      <c r="B687" t="s">
        <v>507</v>
      </c>
      <c r="C687" t="s">
        <v>267</v>
      </c>
      <c r="D687" t="s">
        <v>508</v>
      </c>
      <c r="E687" t="s">
        <v>14916</v>
      </c>
      <c r="F687" t="s">
        <v>14917</v>
      </c>
      <c r="G687">
        <v>9898384187</v>
      </c>
      <c r="H687" t="s">
        <v>271</v>
      </c>
      <c r="I687" t="s">
        <v>14918</v>
      </c>
      <c r="J687" t="s">
        <v>166</v>
      </c>
      <c r="K687" t="s">
        <v>2377</v>
      </c>
      <c r="L687" t="s">
        <v>14919</v>
      </c>
      <c r="M687" t="s">
        <v>14920</v>
      </c>
      <c r="N687" t="s">
        <v>170</v>
      </c>
      <c r="AI687" t="s">
        <v>14921</v>
      </c>
      <c r="AJ687" t="s">
        <v>14922</v>
      </c>
      <c r="AK687" t="s">
        <v>14923</v>
      </c>
      <c r="AL687">
        <v>62</v>
      </c>
      <c r="AN687">
        <v>2002</v>
      </c>
      <c r="AO687" t="s">
        <v>174</v>
      </c>
      <c r="AP687" t="s">
        <v>14924</v>
      </c>
      <c r="AQ687" t="s">
        <v>14925</v>
      </c>
      <c r="AR687" t="s">
        <v>14926</v>
      </c>
      <c r="AS687">
        <v>75</v>
      </c>
      <c r="AU687">
        <v>2005</v>
      </c>
      <c r="AV687" t="s">
        <v>170</v>
      </c>
      <c r="BC687" t="s">
        <v>174</v>
      </c>
      <c r="BD687" t="s">
        <v>14927</v>
      </c>
      <c r="BE687" t="s">
        <v>14928</v>
      </c>
      <c r="BF687" t="s">
        <v>14929</v>
      </c>
      <c r="BG687">
        <v>62</v>
      </c>
      <c r="BI687">
        <v>2008</v>
      </c>
      <c r="BJ687">
        <v>19</v>
      </c>
      <c r="BK687" t="s">
        <v>807</v>
      </c>
      <c r="BL687">
        <v>23</v>
      </c>
      <c r="BN687" t="s">
        <v>174</v>
      </c>
      <c r="BO687" t="s">
        <v>11399</v>
      </c>
      <c r="BP687" t="s">
        <v>14930</v>
      </c>
      <c r="BQ687" t="s">
        <v>527</v>
      </c>
      <c r="BR687">
        <v>60.21</v>
      </c>
      <c r="BT687">
        <v>2010</v>
      </c>
      <c r="BU687">
        <v>31</v>
      </c>
      <c r="BV687" t="s">
        <v>528</v>
      </c>
      <c r="BW687">
        <v>23</v>
      </c>
      <c r="BY687" t="s">
        <v>170</v>
      </c>
      <c r="CF687" t="s">
        <v>174</v>
      </c>
      <c r="CG687" t="s">
        <v>14931</v>
      </c>
      <c r="CH687" t="s">
        <v>14932</v>
      </c>
      <c r="CI687" t="s">
        <v>193</v>
      </c>
      <c r="CJ687">
        <v>2023</v>
      </c>
      <c r="CL687" t="s">
        <v>174</v>
      </c>
      <c r="CM687" t="s">
        <v>14933</v>
      </c>
      <c r="CN687" t="s">
        <v>174</v>
      </c>
      <c r="CO687" t="s">
        <v>14934</v>
      </c>
      <c r="CP687" t="s">
        <v>721</v>
      </c>
      <c r="CQ687" t="s">
        <v>174</v>
      </c>
      <c r="CR687" t="s">
        <v>2452</v>
      </c>
      <c r="CS687" t="s">
        <v>12768</v>
      </c>
      <c r="CT687">
        <v>4</v>
      </c>
      <c r="CV687" t="s">
        <v>170</v>
      </c>
      <c r="CZ687" t="s">
        <v>170</v>
      </c>
      <c r="DB687" t="s">
        <v>14935</v>
      </c>
      <c r="DC687" t="s">
        <v>14936</v>
      </c>
      <c r="DD687" t="s">
        <v>174</v>
      </c>
      <c r="DE687" t="s">
        <v>14937</v>
      </c>
      <c r="DF687" t="s">
        <v>174</v>
      </c>
      <c r="DG687" t="s">
        <v>14938</v>
      </c>
      <c r="DH687" t="s">
        <v>14939</v>
      </c>
      <c r="DI687" t="s">
        <v>14940</v>
      </c>
      <c r="DJ687" t="s">
        <v>378</v>
      </c>
      <c r="DK687">
        <v>8</v>
      </c>
      <c r="DL687" t="s">
        <v>174</v>
      </c>
      <c r="DM687" t="s">
        <v>14941</v>
      </c>
      <c r="DN687" t="s">
        <v>170</v>
      </c>
      <c r="DP687" t="s">
        <v>14942</v>
      </c>
      <c r="DQ687" t="str">
        <f>HYPERLINK("https://nconnect.nicmar.ac.in/storage/profile/699b2f3a3b623.png","Download")</f>
        <v>0</v>
      </c>
      <c r="DR687" t="str">
        <f>HYPERLINK("https://nconnect.nicmar.ac.in/pdf/510_resume_1771777185.pdf/Y2FyZWVy","View Resume")</f>
        <v>0</v>
      </c>
      <c r="DS687" t="s">
        <v>1090</v>
      </c>
      <c r="DT687" t="s">
        <v>10179</v>
      </c>
      <c r="DU687" t="s">
        <v>211</v>
      </c>
      <c r="DV687" t="s">
        <v>6800</v>
      </c>
      <c r="DW687" t="s">
        <v>246</v>
      </c>
      <c r="DX687" t="s">
        <v>1027</v>
      </c>
      <c r="DY687" t="s">
        <v>209</v>
      </c>
      <c r="DZ687" t="s">
        <v>3514</v>
      </c>
      <c r="EA687" t="s">
        <v>10179</v>
      </c>
      <c r="EB687" t="s">
        <v>211</v>
      </c>
      <c r="EC687" t="s">
        <v>6800</v>
      </c>
      <c r="ED687" t="s">
        <v>246</v>
      </c>
      <c r="EE687" t="s">
        <v>1098</v>
      </c>
      <c r="EF687" t="s">
        <v>1022</v>
      </c>
      <c r="EG687" t="s">
        <v>2136</v>
      </c>
      <c r="EH687" t="s">
        <v>14943</v>
      </c>
      <c r="EI687" t="s">
        <v>211</v>
      </c>
      <c r="EJ687" t="s">
        <v>14944</v>
      </c>
      <c r="EK687" t="s">
        <v>246</v>
      </c>
      <c r="EL687" t="s">
        <v>3452</v>
      </c>
      <c r="EM687" t="s">
        <v>258</v>
      </c>
      <c r="EN687" t="s">
        <v>349</v>
      </c>
    </row>
    <row r="688" spans="1:158">
      <c r="A688" t="s">
        <v>793</v>
      </c>
      <c r="B688" t="s">
        <v>211</v>
      </c>
      <c r="C688" t="s">
        <v>267</v>
      </c>
      <c r="D688" t="s">
        <v>508</v>
      </c>
      <c r="E688" t="s">
        <v>14945</v>
      </c>
      <c r="F688" t="s">
        <v>14946</v>
      </c>
      <c r="G688">
        <v>7400292922</v>
      </c>
      <c r="H688" t="s">
        <v>164</v>
      </c>
      <c r="I688" t="s">
        <v>14947</v>
      </c>
      <c r="J688" t="s">
        <v>217</v>
      </c>
      <c r="K688" t="s">
        <v>2377</v>
      </c>
      <c r="L688" t="s">
        <v>14948</v>
      </c>
      <c r="M688" t="s">
        <v>14949</v>
      </c>
      <c r="N688" t="s">
        <v>170</v>
      </c>
      <c r="AI688" t="s">
        <v>14950</v>
      </c>
      <c r="AJ688" t="s">
        <v>10901</v>
      </c>
      <c r="AK688" t="s">
        <v>14951</v>
      </c>
      <c r="AL688">
        <v>66</v>
      </c>
      <c r="AN688">
        <v>2012</v>
      </c>
      <c r="AO688" t="s">
        <v>174</v>
      </c>
      <c r="AP688" t="s">
        <v>14952</v>
      </c>
      <c r="AQ688" t="s">
        <v>14953</v>
      </c>
      <c r="AR688" t="s">
        <v>1334</v>
      </c>
      <c r="AS688">
        <v>56</v>
      </c>
      <c r="AU688">
        <v>2014</v>
      </c>
      <c r="AV688" t="s">
        <v>170</v>
      </c>
      <c r="BC688" t="s">
        <v>174</v>
      </c>
      <c r="BD688" t="s">
        <v>14954</v>
      </c>
      <c r="BE688" t="s">
        <v>14955</v>
      </c>
      <c r="BF688" t="s">
        <v>1334</v>
      </c>
      <c r="BG688">
        <v>53</v>
      </c>
      <c r="BI688">
        <v>2017</v>
      </c>
      <c r="BJ688">
        <v>19</v>
      </c>
      <c r="BK688" t="s">
        <v>807</v>
      </c>
      <c r="BL688">
        <v>53</v>
      </c>
      <c r="BM688" t="s">
        <v>1334</v>
      </c>
      <c r="BN688" t="s">
        <v>174</v>
      </c>
      <c r="BO688" t="s">
        <v>14956</v>
      </c>
      <c r="BP688" t="s">
        <v>14957</v>
      </c>
      <c r="BQ688" t="s">
        <v>14958</v>
      </c>
      <c r="BR688">
        <v>67</v>
      </c>
      <c r="BT688">
        <v>2019</v>
      </c>
      <c r="BU688">
        <v>31</v>
      </c>
      <c r="BV688" t="s">
        <v>1041</v>
      </c>
      <c r="BW688">
        <v>53</v>
      </c>
      <c r="BX688" t="s">
        <v>14958</v>
      </c>
      <c r="BY688" t="s">
        <v>174</v>
      </c>
      <c r="BZ688" t="s">
        <v>14959</v>
      </c>
      <c r="CA688" t="s">
        <v>14959</v>
      </c>
      <c r="CB688" t="s">
        <v>527</v>
      </c>
      <c r="CC688">
        <v>67</v>
      </c>
      <c r="CE688">
        <v>2024</v>
      </c>
      <c r="CF688" t="s">
        <v>174</v>
      </c>
      <c r="CG688" t="s">
        <v>14960</v>
      </c>
      <c r="CH688" t="s">
        <v>14961</v>
      </c>
      <c r="CI688" t="s">
        <v>373</v>
      </c>
      <c r="CK688" t="s">
        <v>170</v>
      </c>
      <c r="CL688" t="s">
        <v>170</v>
      </c>
      <c r="CN688" t="s">
        <v>170</v>
      </c>
      <c r="CP688" t="s">
        <v>14962</v>
      </c>
      <c r="CQ688" t="s">
        <v>170</v>
      </c>
      <c r="CV688" t="s">
        <v>170</v>
      </c>
      <c r="CZ688" t="s">
        <v>170</v>
      </c>
      <c r="DC688" t="s">
        <v>14963</v>
      </c>
      <c r="DD688" t="s">
        <v>174</v>
      </c>
      <c r="DE688" t="s">
        <v>14964</v>
      </c>
      <c r="DF688" t="s">
        <v>170</v>
      </c>
      <c r="DL688" t="s">
        <v>170</v>
      </c>
      <c r="DN688" t="s">
        <v>170</v>
      </c>
      <c r="DP688" t="s">
        <v>14965</v>
      </c>
      <c r="DQ688" t="s">
        <v>202</v>
      </c>
      <c r="DR688" t="str">
        <f>HYPERLINK("https://nconnect.nicmar.ac.in/pdf/831_resume_1772382718.pdf/Y2FyZWVy","View Resume")</f>
        <v>0</v>
      </c>
      <c r="DS688" t="s">
        <v>6880</v>
      </c>
      <c r="DT688" t="s">
        <v>14966</v>
      </c>
      <c r="DU688" t="s">
        <v>211</v>
      </c>
      <c r="DV688" t="s">
        <v>14967</v>
      </c>
      <c r="DW688" t="s">
        <v>246</v>
      </c>
      <c r="DX688" t="s">
        <v>3625</v>
      </c>
      <c r="DY688" t="s">
        <v>209</v>
      </c>
      <c r="DZ688" t="s">
        <v>248</v>
      </c>
      <c r="EA688" t="s">
        <v>14968</v>
      </c>
      <c r="EB688" t="s">
        <v>211</v>
      </c>
      <c r="EC688" t="s">
        <v>14969</v>
      </c>
      <c r="ED688" t="s">
        <v>246</v>
      </c>
      <c r="EE688" t="s">
        <v>824</v>
      </c>
      <c r="EF688" t="s">
        <v>2757</v>
      </c>
      <c r="EG688" t="s">
        <v>4014</v>
      </c>
      <c r="EH688" t="s">
        <v>14970</v>
      </c>
      <c r="EI688" t="s">
        <v>341</v>
      </c>
      <c r="EJ688" t="s">
        <v>14971</v>
      </c>
      <c r="EK688" t="s">
        <v>207</v>
      </c>
      <c r="EL688" t="s">
        <v>1462</v>
      </c>
      <c r="EM688" t="s">
        <v>1547</v>
      </c>
      <c r="EN688" t="s">
        <v>501</v>
      </c>
    </row>
    <row r="689" spans="1:158">
      <c r="A689" t="s">
        <v>3203</v>
      </c>
      <c r="B689" t="s">
        <v>211</v>
      </c>
      <c r="C689" t="s">
        <v>160</v>
      </c>
      <c r="D689" t="s">
        <v>3204</v>
      </c>
      <c r="E689" t="s">
        <v>14972</v>
      </c>
      <c r="F689" t="s">
        <v>14973</v>
      </c>
      <c r="G689">
        <v>8817088370</v>
      </c>
      <c r="H689" t="s">
        <v>164</v>
      </c>
      <c r="I689" t="s">
        <v>14974</v>
      </c>
      <c r="J689" t="s">
        <v>217</v>
      </c>
      <c r="K689" t="s">
        <v>831</v>
      </c>
      <c r="L689" t="s">
        <v>14975</v>
      </c>
      <c r="M689" t="s">
        <v>14976</v>
      </c>
      <c r="N689" t="s">
        <v>170</v>
      </c>
      <c r="AI689" t="s">
        <v>14977</v>
      </c>
      <c r="AJ689" t="s">
        <v>14978</v>
      </c>
      <c r="AK689" t="s">
        <v>14979</v>
      </c>
      <c r="AL689">
        <v>81.33</v>
      </c>
      <c r="AN689">
        <v>2010</v>
      </c>
      <c r="AO689" t="s">
        <v>174</v>
      </c>
      <c r="AP689" t="s">
        <v>14977</v>
      </c>
      <c r="AQ689" t="s">
        <v>14978</v>
      </c>
      <c r="AR689" t="s">
        <v>14980</v>
      </c>
      <c r="AS689">
        <v>78.8</v>
      </c>
      <c r="AU689">
        <v>2012</v>
      </c>
      <c r="AV689" t="s">
        <v>170</v>
      </c>
      <c r="BC689" t="s">
        <v>174</v>
      </c>
      <c r="BD689" t="s">
        <v>14981</v>
      </c>
      <c r="BE689" t="s">
        <v>4518</v>
      </c>
      <c r="BF689" t="s">
        <v>485</v>
      </c>
      <c r="BG689">
        <v>86.35</v>
      </c>
      <c r="BH689">
        <v>9.09</v>
      </c>
      <c r="BI689">
        <v>2016</v>
      </c>
      <c r="BJ689">
        <v>1</v>
      </c>
      <c r="BL689">
        <v>9</v>
      </c>
      <c r="BN689" t="s">
        <v>174</v>
      </c>
      <c r="BO689" t="s">
        <v>14982</v>
      </c>
      <c r="BP689" t="s">
        <v>14982</v>
      </c>
      <c r="BQ689" t="s">
        <v>3614</v>
      </c>
      <c r="BR689">
        <v>100</v>
      </c>
      <c r="BS689">
        <v>10</v>
      </c>
      <c r="BT689">
        <v>2021</v>
      </c>
      <c r="BU689">
        <v>16</v>
      </c>
      <c r="BW689">
        <v>49</v>
      </c>
      <c r="BY689" t="s">
        <v>170</v>
      </c>
      <c r="BZ689" t="s">
        <v>14983</v>
      </c>
      <c r="CA689" t="s">
        <v>14983</v>
      </c>
      <c r="CB689" t="s">
        <v>3614</v>
      </c>
      <c r="CC689">
        <v>0</v>
      </c>
      <c r="CF689" t="s">
        <v>174</v>
      </c>
      <c r="CG689" t="s">
        <v>14984</v>
      </c>
      <c r="CH689" t="s">
        <v>2972</v>
      </c>
      <c r="CI689" t="s">
        <v>193</v>
      </c>
      <c r="CJ689">
        <v>2025</v>
      </c>
      <c r="CL689" t="s">
        <v>170</v>
      </c>
      <c r="CN689" t="s">
        <v>174</v>
      </c>
      <c r="CO689" t="s">
        <v>14985</v>
      </c>
      <c r="CP689" t="s">
        <v>14986</v>
      </c>
      <c r="CQ689" t="s">
        <v>174</v>
      </c>
      <c r="CR689">
        <v>10</v>
      </c>
      <c r="CS689">
        <v>0</v>
      </c>
      <c r="CT689">
        <v>2</v>
      </c>
      <c r="CU689" t="s">
        <v>14987</v>
      </c>
      <c r="CV689" t="s">
        <v>170</v>
      </c>
      <c r="CZ689" t="s">
        <v>170</v>
      </c>
      <c r="DB689" t="s">
        <v>14988</v>
      </c>
      <c r="DC689" t="s">
        <v>326</v>
      </c>
      <c r="DD689" t="s">
        <v>170</v>
      </c>
      <c r="DF689" t="s">
        <v>170</v>
      </c>
      <c r="DL689" t="s">
        <v>174</v>
      </c>
      <c r="DM689" t="s">
        <v>14989</v>
      </c>
      <c r="DN689" t="s">
        <v>170</v>
      </c>
      <c r="DP689" t="s">
        <v>14990</v>
      </c>
      <c r="DQ689" t="str">
        <f>HYPERLINK("https://nconnect.nicmar.ac.in/storage/profile/69a27caa240f8.png","Download")</f>
        <v>0</v>
      </c>
      <c r="DR689" t="str">
        <f>HYPERLINK("https://nconnect.nicmar.ac.in/pdf/818_resume_1772385251.pdf/Y2FyZWVy","View Resume")</f>
        <v>0</v>
      </c>
      <c r="DS689" t="s">
        <v>460</v>
      </c>
      <c r="DT689" t="s">
        <v>5618</v>
      </c>
      <c r="DU689" t="s">
        <v>10966</v>
      </c>
      <c r="DV689" t="s">
        <v>1751</v>
      </c>
      <c r="DW689" t="s">
        <v>246</v>
      </c>
      <c r="DX689" t="s">
        <v>1198</v>
      </c>
      <c r="DY689" t="s">
        <v>209</v>
      </c>
      <c r="DZ689" t="s">
        <v>292</v>
      </c>
      <c r="EA689" t="s">
        <v>2972</v>
      </c>
      <c r="EB689" t="s">
        <v>14991</v>
      </c>
      <c r="EC689" t="s">
        <v>2981</v>
      </c>
      <c r="ED689" t="s">
        <v>246</v>
      </c>
      <c r="EE689" t="s">
        <v>995</v>
      </c>
      <c r="EF689" t="s">
        <v>941</v>
      </c>
      <c r="EG689" t="s">
        <v>465</v>
      </c>
      <c r="EH689" t="s">
        <v>2972</v>
      </c>
      <c r="EI689" t="s">
        <v>950</v>
      </c>
      <c r="EJ689" t="s">
        <v>2981</v>
      </c>
      <c r="EK689" t="s">
        <v>246</v>
      </c>
      <c r="EL689" t="s">
        <v>468</v>
      </c>
      <c r="EM689" t="s">
        <v>468</v>
      </c>
      <c r="EN689" t="s">
        <v>292</v>
      </c>
    </row>
    <row r="690" spans="1:158">
      <c r="A690" t="s">
        <v>793</v>
      </c>
      <c r="B690" t="s">
        <v>211</v>
      </c>
      <c r="C690" t="s">
        <v>267</v>
      </c>
      <c r="D690" t="s">
        <v>508</v>
      </c>
      <c r="E690" t="s">
        <v>14992</v>
      </c>
      <c r="F690" t="s">
        <v>14993</v>
      </c>
      <c r="G690">
        <v>9152013504</v>
      </c>
      <c r="H690" t="s">
        <v>164</v>
      </c>
      <c r="I690" t="s">
        <v>14994</v>
      </c>
      <c r="J690" t="s">
        <v>217</v>
      </c>
      <c r="K690" t="s">
        <v>797</v>
      </c>
      <c r="L690" t="s">
        <v>14995</v>
      </c>
      <c r="M690" t="s">
        <v>14996</v>
      </c>
      <c r="N690" t="s">
        <v>174</v>
      </c>
      <c r="O690" t="s">
        <v>14997</v>
      </c>
      <c r="P690" t="s">
        <v>14998</v>
      </c>
      <c r="AI690" t="s">
        <v>14999</v>
      </c>
      <c r="AJ690" t="s">
        <v>15000</v>
      </c>
      <c r="AK690" t="s">
        <v>15001</v>
      </c>
      <c r="AL690">
        <v>69.6</v>
      </c>
      <c r="AN690">
        <v>2009</v>
      </c>
      <c r="AO690" t="s">
        <v>174</v>
      </c>
      <c r="AP690" t="s">
        <v>15002</v>
      </c>
      <c r="AQ690" t="s">
        <v>15003</v>
      </c>
      <c r="AR690" t="s">
        <v>598</v>
      </c>
      <c r="AS690">
        <v>86.4</v>
      </c>
      <c r="AU690">
        <v>2011</v>
      </c>
      <c r="AV690" t="s">
        <v>170</v>
      </c>
      <c r="BC690" t="s">
        <v>174</v>
      </c>
      <c r="BD690" t="s">
        <v>15004</v>
      </c>
      <c r="BE690" t="s">
        <v>15005</v>
      </c>
      <c r="BF690" t="s">
        <v>598</v>
      </c>
      <c r="BG690">
        <v>67.89</v>
      </c>
      <c r="BI690">
        <v>2014</v>
      </c>
      <c r="BJ690">
        <v>19</v>
      </c>
      <c r="BK690" t="s">
        <v>15006</v>
      </c>
      <c r="BL690">
        <v>52</v>
      </c>
      <c r="BN690" t="s">
        <v>174</v>
      </c>
      <c r="BO690" t="s">
        <v>15004</v>
      </c>
      <c r="BP690" t="s">
        <v>15007</v>
      </c>
      <c r="BQ690" t="s">
        <v>15008</v>
      </c>
      <c r="BR690">
        <v>66.7</v>
      </c>
      <c r="BS690">
        <v>6.67</v>
      </c>
      <c r="BT690">
        <v>2017</v>
      </c>
      <c r="BU690">
        <v>31</v>
      </c>
      <c r="BV690" t="s">
        <v>528</v>
      </c>
      <c r="BW690">
        <v>23</v>
      </c>
      <c r="BY690" t="s">
        <v>170</v>
      </c>
      <c r="CF690" t="s">
        <v>174</v>
      </c>
      <c r="CG690" t="s">
        <v>2715</v>
      </c>
      <c r="CH690" t="s">
        <v>15004</v>
      </c>
      <c r="CI690" t="s">
        <v>193</v>
      </c>
      <c r="CJ690">
        <v>2024</v>
      </c>
      <c r="CL690" t="s">
        <v>174</v>
      </c>
      <c r="CM690" t="s">
        <v>15009</v>
      </c>
      <c r="CN690" t="s">
        <v>174</v>
      </c>
      <c r="CO690" t="s">
        <v>15010</v>
      </c>
      <c r="CP690" t="s">
        <v>15011</v>
      </c>
      <c r="CQ690" t="s">
        <v>174</v>
      </c>
      <c r="CR690">
        <v>0</v>
      </c>
      <c r="CS690">
        <v>1</v>
      </c>
      <c r="CT690">
        <v>12</v>
      </c>
      <c r="CU690" t="s">
        <v>15012</v>
      </c>
      <c r="CV690" t="s">
        <v>170</v>
      </c>
      <c r="CZ690" t="s">
        <v>170</v>
      </c>
      <c r="DB690" t="s">
        <v>15013</v>
      </c>
      <c r="DC690" t="s">
        <v>15014</v>
      </c>
      <c r="DD690" t="s">
        <v>170</v>
      </c>
      <c r="DF690" t="s">
        <v>174</v>
      </c>
      <c r="DG690">
        <v>3</v>
      </c>
      <c r="DH690">
        <v>1</v>
      </c>
      <c r="DI690">
        <v>1</v>
      </c>
      <c r="DJ690">
        <v>4</v>
      </c>
      <c r="DK690">
        <v>6</v>
      </c>
      <c r="DL690" t="s">
        <v>174</v>
      </c>
      <c r="DM690" t="s">
        <v>15015</v>
      </c>
      <c r="DN690" t="s">
        <v>170</v>
      </c>
      <c r="DP690" t="s">
        <v>15016</v>
      </c>
      <c r="DQ690" t="str">
        <f>HYPERLINK("https://nconnect.nicmar.ac.in/storage/profile/69a3adbedca34.png","Download")</f>
        <v>0</v>
      </c>
      <c r="DR690" t="str">
        <f>HYPERLINK("https://nconnect.nicmar.ac.in/pdf/832_resume_1772388377.pdf/Y2FyZWVy","View Resume")</f>
        <v>0</v>
      </c>
      <c r="DS690" t="s">
        <v>865</v>
      </c>
      <c r="DT690" t="s">
        <v>15017</v>
      </c>
      <c r="DU690" t="s">
        <v>255</v>
      </c>
      <c r="DV690" t="s">
        <v>15018</v>
      </c>
      <c r="DW690" t="s">
        <v>246</v>
      </c>
      <c r="DX690" t="s">
        <v>418</v>
      </c>
      <c r="DY690" t="s">
        <v>3389</v>
      </c>
      <c r="DZ690" t="s">
        <v>945</v>
      </c>
      <c r="EA690" t="s">
        <v>15019</v>
      </c>
      <c r="EB690" t="s">
        <v>211</v>
      </c>
      <c r="EC690" t="s">
        <v>2283</v>
      </c>
      <c r="ED690" t="s">
        <v>246</v>
      </c>
      <c r="EE690" t="s">
        <v>3389</v>
      </c>
      <c r="EF690" t="s">
        <v>209</v>
      </c>
      <c r="EG690" t="s">
        <v>1387</v>
      </c>
    </row>
    <row r="691" spans="1:158">
      <c r="A691" t="s">
        <v>506</v>
      </c>
      <c r="B691" t="s">
        <v>507</v>
      </c>
      <c r="C691" t="s">
        <v>267</v>
      </c>
      <c r="D691" t="s">
        <v>508</v>
      </c>
      <c r="E691" t="s">
        <v>15020</v>
      </c>
      <c r="F691" t="s">
        <v>15021</v>
      </c>
      <c r="G691">
        <v>9937588823</v>
      </c>
      <c r="H691" t="s">
        <v>164</v>
      </c>
      <c r="I691" t="s">
        <v>15022</v>
      </c>
      <c r="J691" t="s">
        <v>166</v>
      </c>
      <c r="K691" t="s">
        <v>15023</v>
      </c>
      <c r="L691" t="s">
        <v>15024</v>
      </c>
      <c r="M691" t="s">
        <v>15025</v>
      </c>
      <c r="N691" t="s">
        <v>170</v>
      </c>
      <c r="AI691" t="s">
        <v>15026</v>
      </c>
      <c r="AJ691" t="s">
        <v>8835</v>
      </c>
      <c r="AK691" t="s">
        <v>15027</v>
      </c>
      <c r="AL691">
        <v>58</v>
      </c>
      <c r="AN691">
        <v>2003</v>
      </c>
      <c r="AO691" t="s">
        <v>174</v>
      </c>
      <c r="AP691" t="s">
        <v>15028</v>
      </c>
      <c r="AQ691" t="s">
        <v>15029</v>
      </c>
      <c r="AR691" t="s">
        <v>1334</v>
      </c>
      <c r="AS691">
        <v>51.1</v>
      </c>
      <c r="AU691">
        <v>2005</v>
      </c>
      <c r="AV691" t="s">
        <v>170</v>
      </c>
      <c r="BC691" t="s">
        <v>174</v>
      </c>
      <c r="BD691" t="s">
        <v>15030</v>
      </c>
      <c r="BE691" t="s">
        <v>15031</v>
      </c>
      <c r="BF691" t="s">
        <v>3046</v>
      </c>
      <c r="BG691">
        <v>68</v>
      </c>
      <c r="BI691">
        <v>2008</v>
      </c>
      <c r="BJ691">
        <v>19</v>
      </c>
      <c r="BK691" t="s">
        <v>807</v>
      </c>
      <c r="BL691">
        <v>23</v>
      </c>
      <c r="BN691" t="s">
        <v>174</v>
      </c>
      <c r="BO691" t="s">
        <v>15032</v>
      </c>
      <c r="BP691" t="s">
        <v>15033</v>
      </c>
      <c r="BQ691" t="s">
        <v>15034</v>
      </c>
      <c r="BR691">
        <v>70.25</v>
      </c>
      <c r="BT691">
        <v>2010</v>
      </c>
      <c r="BU691">
        <v>28</v>
      </c>
      <c r="BW691">
        <v>23</v>
      </c>
      <c r="BY691" t="s">
        <v>174</v>
      </c>
      <c r="BZ691" t="s">
        <v>745</v>
      </c>
      <c r="CA691" t="s">
        <v>745</v>
      </c>
      <c r="CB691" t="s">
        <v>15035</v>
      </c>
      <c r="CC691">
        <v>7.92</v>
      </c>
      <c r="CE691">
        <v>2011</v>
      </c>
      <c r="CF691" t="s">
        <v>174</v>
      </c>
      <c r="CG691" t="s">
        <v>15036</v>
      </c>
      <c r="CH691" t="s">
        <v>745</v>
      </c>
      <c r="CI691" t="s">
        <v>193</v>
      </c>
      <c r="CJ691">
        <v>2016</v>
      </c>
      <c r="CL691" t="s">
        <v>170</v>
      </c>
      <c r="CN691" t="s">
        <v>170</v>
      </c>
      <c r="CP691" t="s">
        <v>15037</v>
      </c>
      <c r="CQ691" t="s">
        <v>174</v>
      </c>
      <c r="CR691">
        <v>10</v>
      </c>
      <c r="CS691">
        <v>10</v>
      </c>
      <c r="CT691">
        <v>10</v>
      </c>
      <c r="CU691" t="s">
        <v>15038</v>
      </c>
      <c r="CV691" t="s">
        <v>170</v>
      </c>
      <c r="CZ691" t="s">
        <v>174</v>
      </c>
      <c r="DA691" t="s">
        <v>15039</v>
      </c>
      <c r="DB691" t="s">
        <v>15040</v>
      </c>
      <c r="DC691" t="s">
        <v>15041</v>
      </c>
      <c r="DD691" t="s">
        <v>174</v>
      </c>
      <c r="DE691" t="s">
        <v>15042</v>
      </c>
      <c r="DF691" t="s">
        <v>174</v>
      </c>
      <c r="DG691">
        <v>5</v>
      </c>
      <c r="DH691" t="s">
        <v>378</v>
      </c>
      <c r="DI691">
        <v>8</v>
      </c>
      <c r="DJ691" t="s">
        <v>15043</v>
      </c>
      <c r="DK691">
        <v>10</v>
      </c>
      <c r="DL691" t="s">
        <v>174</v>
      </c>
      <c r="DM691" t="s">
        <v>15044</v>
      </c>
      <c r="DN691" t="s">
        <v>174</v>
      </c>
      <c r="DO691" t="s">
        <v>15045</v>
      </c>
      <c r="DP691" t="s">
        <v>15046</v>
      </c>
      <c r="DQ691" t="str">
        <f>HYPERLINK("https://nconnect.nicmar.ac.in/storage/profile/69a4889373593.png","Download")</f>
        <v>0</v>
      </c>
      <c r="DR691" t="str">
        <f>HYPERLINK("https://nconnect.nicmar.ac.in/pdf/808_resume_1772390319.pdf/Y2FyZWVy","View Resume")</f>
        <v>0</v>
      </c>
      <c r="DS691" t="s">
        <v>6990</v>
      </c>
      <c r="DT691" t="s">
        <v>15047</v>
      </c>
      <c r="DU691" t="s">
        <v>1282</v>
      </c>
      <c r="DV691" t="s">
        <v>15048</v>
      </c>
      <c r="DW691" t="s">
        <v>246</v>
      </c>
      <c r="DX691" t="s">
        <v>900</v>
      </c>
      <c r="DY691" t="s">
        <v>209</v>
      </c>
      <c r="DZ691" t="s">
        <v>2926</v>
      </c>
      <c r="EA691" t="s">
        <v>15049</v>
      </c>
      <c r="EB691" t="s">
        <v>1282</v>
      </c>
      <c r="EC691" t="s">
        <v>979</v>
      </c>
      <c r="ED691" t="s">
        <v>246</v>
      </c>
      <c r="EE691" t="s">
        <v>1633</v>
      </c>
      <c r="EF691" t="s">
        <v>1386</v>
      </c>
      <c r="EG691" t="s">
        <v>355</v>
      </c>
      <c r="EH691" t="s">
        <v>15050</v>
      </c>
      <c r="EI691" t="s">
        <v>1282</v>
      </c>
      <c r="EJ691" t="s">
        <v>333</v>
      </c>
      <c r="EK691" t="s">
        <v>246</v>
      </c>
      <c r="EL691" t="s">
        <v>1394</v>
      </c>
      <c r="EM691" t="s">
        <v>1633</v>
      </c>
      <c r="EN691" t="s">
        <v>942</v>
      </c>
      <c r="EO691" t="s">
        <v>15051</v>
      </c>
      <c r="EP691" t="s">
        <v>1282</v>
      </c>
      <c r="EQ691" t="s">
        <v>818</v>
      </c>
      <c r="ER691" t="s">
        <v>246</v>
      </c>
      <c r="ES691" t="s">
        <v>1469</v>
      </c>
      <c r="ET691" t="s">
        <v>1394</v>
      </c>
      <c r="EU691" t="s">
        <v>1382</v>
      </c>
      <c r="EV691" t="s">
        <v>15052</v>
      </c>
      <c r="EW691" t="s">
        <v>15053</v>
      </c>
      <c r="EX691" t="s">
        <v>642</v>
      </c>
      <c r="EY691" t="s">
        <v>246</v>
      </c>
      <c r="EZ691" t="s">
        <v>5182</v>
      </c>
      <c r="FA691" t="s">
        <v>1725</v>
      </c>
      <c r="FB691" t="s">
        <v>265</v>
      </c>
    </row>
    <row r="692" spans="1:158">
      <c r="A692" t="s">
        <v>266</v>
      </c>
      <c r="B692" t="s">
        <v>211</v>
      </c>
      <c r="C692" t="s">
        <v>267</v>
      </c>
      <c r="D692" t="s">
        <v>268</v>
      </c>
      <c r="E692" t="s">
        <v>15054</v>
      </c>
      <c r="F692" t="s">
        <v>15055</v>
      </c>
      <c r="G692">
        <v>9834270627</v>
      </c>
      <c r="H692" t="s">
        <v>164</v>
      </c>
      <c r="I692" t="s">
        <v>15056</v>
      </c>
      <c r="J692" t="s">
        <v>166</v>
      </c>
      <c r="K692" t="s">
        <v>2887</v>
      </c>
      <c r="L692" t="s">
        <v>15057</v>
      </c>
      <c r="M692" t="s">
        <v>15058</v>
      </c>
      <c r="N692" t="s">
        <v>170</v>
      </c>
      <c r="AI692" t="s">
        <v>15059</v>
      </c>
      <c r="AJ692" t="s">
        <v>15060</v>
      </c>
      <c r="AK692" t="s">
        <v>15061</v>
      </c>
      <c r="AL692">
        <v>84.6</v>
      </c>
      <c r="AN692">
        <v>2011</v>
      </c>
      <c r="AO692" t="s">
        <v>174</v>
      </c>
      <c r="AP692" t="s">
        <v>15062</v>
      </c>
      <c r="AQ692" t="s">
        <v>15060</v>
      </c>
      <c r="AR692" t="s">
        <v>15063</v>
      </c>
      <c r="AS692">
        <v>71.5</v>
      </c>
      <c r="AU692">
        <v>2013</v>
      </c>
      <c r="AV692" t="s">
        <v>174</v>
      </c>
      <c r="AW692" t="s">
        <v>15064</v>
      </c>
      <c r="AX692" t="s">
        <v>2897</v>
      </c>
      <c r="AY692" t="s">
        <v>15065</v>
      </c>
      <c r="AZ692">
        <v>60</v>
      </c>
      <c r="BB692">
        <v>2021</v>
      </c>
      <c r="BC692" t="s">
        <v>174</v>
      </c>
      <c r="BD692" t="s">
        <v>15066</v>
      </c>
      <c r="BE692" t="s">
        <v>15067</v>
      </c>
      <c r="BF692" t="s">
        <v>15068</v>
      </c>
      <c r="BG692">
        <v>64.05</v>
      </c>
      <c r="BI692">
        <v>2016</v>
      </c>
      <c r="BJ692">
        <v>19</v>
      </c>
      <c r="BK692" t="s">
        <v>807</v>
      </c>
      <c r="BL692">
        <v>24</v>
      </c>
      <c r="BN692" t="s">
        <v>174</v>
      </c>
      <c r="BO692" t="s">
        <v>15066</v>
      </c>
      <c r="BP692" t="s">
        <v>15069</v>
      </c>
      <c r="BQ692" t="s">
        <v>15070</v>
      </c>
      <c r="BR692">
        <v>71.0</v>
      </c>
      <c r="BS692">
        <v>7.91</v>
      </c>
      <c r="BT692">
        <v>2020</v>
      </c>
      <c r="BU692">
        <v>31</v>
      </c>
      <c r="BV692" t="s">
        <v>9083</v>
      </c>
      <c r="BW692">
        <v>23</v>
      </c>
      <c r="BY692" t="s">
        <v>174</v>
      </c>
      <c r="BZ692" t="s">
        <v>2897</v>
      </c>
      <c r="CA692" t="s">
        <v>15071</v>
      </c>
      <c r="CB692" t="s">
        <v>15072</v>
      </c>
      <c r="CC692">
        <v>63.58</v>
      </c>
      <c r="CE692">
        <v>2023</v>
      </c>
      <c r="CF692" t="s">
        <v>174</v>
      </c>
      <c r="CG692" t="s">
        <v>15073</v>
      </c>
      <c r="CH692" t="s">
        <v>15066</v>
      </c>
      <c r="CI692" t="s">
        <v>373</v>
      </c>
      <c r="CK692" t="s">
        <v>174</v>
      </c>
      <c r="CL692" t="s">
        <v>174</v>
      </c>
      <c r="CM692" t="s">
        <v>15074</v>
      </c>
      <c r="CN692" t="s">
        <v>174</v>
      </c>
      <c r="CO692" t="s">
        <v>15075</v>
      </c>
      <c r="CP692" t="s">
        <v>15076</v>
      </c>
      <c r="CQ692" t="s">
        <v>174</v>
      </c>
      <c r="CR692">
        <v>0</v>
      </c>
      <c r="CS692">
        <v>0</v>
      </c>
      <c r="CT692">
        <v>3</v>
      </c>
      <c r="CU692" t="s">
        <v>15077</v>
      </c>
      <c r="CV692" t="s">
        <v>170</v>
      </c>
      <c r="CZ692" t="s">
        <v>170</v>
      </c>
      <c r="DB692" t="s">
        <v>15078</v>
      </c>
      <c r="DC692" t="s">
        <v>15079</v>
      </c>
      <c r="DD692" t="s">
        <v>174</v>
      </c>
      <c r="DE692" t="s">
        <v>15080</v>
      </c>
      <c r="DF692" t="s">
        <v>174</v>
      </c>
      <c r="DG692">
        <v>1</v>
      </c>
      <c r="DH692">
        <v>0</v>
      </c>
      <c r="DI692">
        <v>0</v>
      </c>
      <c r="DJ692" t="s">
        <v>15081</v>
      </c>
      <c r="DK692">
        <v>8</v>
      </c>
      <c r="DL692" t="s">
        <v>174</v>
      </c>
      <c r="DM692" t="s">
        <v>15082</v>
      </c>
      <c r="DN692" t="s">
        <v>170</v>
      </c>
      <c r="DP692" t="s">
        <v>15083</v>
      </c>
      <c r="DQ692" t="str">
        <f>HYPERLINK("https://nconnect.nicmar.ac.in/storage/profile/69a4386b0e686.png","Download")</f>
        <v>0</v>
      </c>
      <c r="DR692" t="str">
        <f>HYPERLINK("https://nconnect.nicmar.ac.in/pdf/828_resume_1772391240.pdf/Y2FyZWVy","View Resume")</f>
        <v>0</v>
      </c>
      <c r="DS692" t="s">
        <v>3514</v>
      </c>
      <c r="DT692" t="s">
        <v>2245</v>
      </c>
      <c r="DU692" t="s">
        <v>211</v>
      </c>
      <c r="DV692" t="s">
        <v>818</v>
      </c>
      <c r="DW692" t="s">
        <v>246</v>
      </c>
      <c r="DX692" t="s">
        <v>900</v>
      </c>
      <c r="DY692" t="s">
        <v>209</v>
      </c>
      <c r="DZ692" t="s">
        <v>2926</v>
      </c>
      <c r="EA692" t="s">
        <v>15084</v>
      </c>
      <c r="EB692" t="s">
        <v>211</v>
      </c>
      <c r="EC692" t="s">
        <v>15085</v>
      </c>
      <c r="ED692" t="s">
        <v>246</v>
      </c>
      <c r="EE692" t="s">
        <v>504</v>
      </c>
      <c r="EF692" t="s">
        <v>900</v>
      </c>
      <c r="EG692" t="s">
        <v>429</v>
      </c>
      <c r="EH692" t="s">
        <v>15086</v>
      </c>
      <c r="EI692" t="s">
        <v>211</v>
      </c>
      <c r="EJ692" t="s">
        <v>15085</v>
      </c>
      <c r="EK692" t="s">
        <v>246</v>
      </c>
      <c r="EL692" t="s">
        <v>1501</v>
      </c>
      <c r="EM692" t="s">
        <v>504</v>
      </c>
      <c r="EN692" t="s">
        <v>501</v>
      </c>
      <c r="EO692" t="s">
        <v>15087</v>
      </c>
      <c r="EP692" t="s">
        <v>15088</v>
      </c>
      <c r="EQ692" t="s">
        <v>15085</v>
      </c>
      <c r="ER692" t="s">
        <v>207</v>
      </c>
      <c r="ES692" t="s">
        <v>2025</v>
      </c>
      <c r="ET692" t="s">
        <v>1725</v>
      </c>
      <c r="EU692" t="s">
        <v>574</v>
      </c>
    </row>
    <row r="693" spans="1:158">
      <c r="A693" t="s">
        <v>5429</v>
      </c>
      <c r="B693" t="s">
        <v>5430</v>
      </c>
      <c r="C693" t="s">
        <v>471</v>
      </c>
      <c r="D693" t="s">
        <v>472</v>
      </c>
      <c r="E693" t="s">
        <v>15089</v>
      </c>
      <c r="F693" t="s">
        <v>15090</v>
      </c>
      <c r="G693">
        <v>9600967406</v>
      </c>
      <c r="H693" t="s">
        <v>271</v>
      </c>
      <c r="I693" t="s">
        <v>15091</v>
      </c>
      <c r="J693" t="s">
        <v>166</v>
      </c>
      <c r="K693" t="s">
        <v>15092</v>
      </c>
      <c r="L693" t="s">
        <v>15093</v>
      </c>
      <c r="M693" t="s">
        <v>15094</v>
      </c>
      <c r="N693" t="s">
        <v>170</v>
      </c>
      <c r="AI693" t="s">
        <v>15095</v>
      </c>
      <c r="AJ693" t="s">
        <v>15096</v>
      </c>
      <c r="AK693" t="s">
        <v>15097</v>
      </c>
      <c r="AL693">
        <v>72.83</v>
      </c>
      <c r="AN693">
        <v>2013</v>
      </c>
      <c r="AO693" t="s">
        <v>174</v>
      </c>
      <c r="AP693" t="s">
        <v>15098</v>
      </c>
      <c r="AQ693" t="s">
        <v>15099</v>
      </c>
      <c r="AR693" t="s">
        <v>15100</v>
      </c>
      <c r="AS693">
        <v>82.16</v>
      </c>
      <c r="AU693">
        <v>2015</v>
      </c>
      <c r="AV693" t="s">
        <v>170</v>
      </c>
      <c r="BC693" t="s">
        <v>174</v>
      </c>
      <c r="BD693" t="s">
        <v>1518</v>
      </c>
      <c r="BE693" t="s">
        <v>15101</v>
      </c>
      <c r="BF693" t="s">
        <v>15102</v>
      </c>
      <c r="BG693">
        <v>8.11</v>
      </c>
      <c r="BI693">
        <v>2019</v>
      </c>
      <c r="BJ693">
        <v>2</v>
      </c>
      <c r="BL693">
        <v>9</v>
      </c>
      <c r="BN693" t="s">
        <v>174</v>
      </c>
      <c r="BO693" t="s">
        <v>6424</v>
      </c>
      <c r="BP693" t="s">
        <v>15103</v>
      </c>
      <c r="BQ693" t="s">
        <v>15104</v>
      </c>
      <c r="BR693">
        <v>9.89</v>
      </c>
      <c r="BT693">
        <v>2021</v>
      </c>
      <c r="BU693">
        <v>12</v>
      </c>
      <c r="BW693">
        <v>13</v>
      </c>
      <c r="BY693" t="s">
        <v>170</v>
      </c>
      <c r="CF693" t="s">
        <v>174</v>
      </c>
      <c r="CG693" t="s">
        <v>969</v>
      </c>
      <c r="CH693" t="s">
        <v>6424</v>
      </c>
      <c r="CI693" t="s">
        <v>193</v>
      </c>
      <c r="CJ693">
        <v>2025</v>
      </c>
      <c r="CL693" t="s">
        <v>174</v>
      </c>
      <c r="CM693" t="s">
        <v>15105</v>
      </c>
      <c r="CN693" t="s">
        <v>174</v>
      </c>
      <c r="CO693" t="s">
        <v>15106</v>
      </c>
      <c r="CP693" t="s">
        <v>15107</v>
      </c>
      <c r="CQ693" t="s">
        <v>174</v>
      </c>
      <c r="CR693">
        <v>4</v>
      </c>
      <c r="CS693">
        <v>8</v>
      </c>
      <c r="CU693" t="s">
        <v>15108</v>
      </c>
      <c r="CV693" t="s">
        <v>170</v>
      </c>
      <c r="CZ693" t="s">
        <v>170</v>
      </c>
      <c r="DB693" t="s">
        <v>15109</v>
      </c>
      <c r="DC693" t="s">
        <v>15110</v>
      </c>
      <c r="DD693" t="s">
        <v>174</v>
      </c>
      <c r="DE693" t="s">
        <v>15111</v>
      </c>
      <c r="DF693" t="s">
        <v>174</v>
      </c>
      <c r="DG693" t="s">
        <v>15112</v>
      </c>
      <c r="DH693" t="s">
        <v>15113</v>
      </c>
      <c r="DI693" t="s">
        <v>15114</v>
      </c>
      <c r="DJ693" t="s">
        <v>15115</v>
      </c>
      <c r="DK693">
        <v>9</v>
      </c>
      <c r="DL693" t="s">
        <v>174</v>
      </c>
      <c r="DM693" t="s">
        <v>15116</v>
      </c>
      <c r="DN693" t="s">
        <v>174</v>
      </c>
      <c r="DO693" t="s">
        <v>15117</v>
      </c>
      <c r="DP693" t="s">
        <v>15118</v>
      </c>
      <c r="DQ693" t="str">
        <f>HYPERLINK("https://nconnect.nicmar.ac.in/storage/profile/69a4639c56db6.png","Download")</f>
        <v>0</v>
      </c>
      <c r="DR693" t="str">
        <f>HYPERLINK("https://nconnect.nicmar.ac.in/pdf/837_resume_1772391432.pdf/Y2FyZWVy","View Resume")</f>
        <v>0</v>
      </c>
      <c r="DS693" t="s">
        <v>898</v>
      </c>
      <c r="DT693" t="s">
        <v>15119</v>
      </c>
      <c r="DU693" t="s">
        <v>15120</v>
      </c>
      <c r="DV693" t="s">
        <v>15121</v>
      </c>
      <c r="DW693" t="s">
        <v>207</v>
      </c>
      <c r="DX693" t="s">
        <v>941</v>
      </c>
      <c r="DY693" t="s">
        <v>209</v>
      </c>
      <c r="DZ693" t="s">
        <v>460</v>
      </c>
      <c r="EA693" t="s">
        <v>13094</v>
      </c>
      <c r="EB693" t="s">
        <v>4473</v>
      </c>
      <c r="EC693" t="s">
        <v>15122</v>
      </c>
      <c r="ED693" t="s">
        <v>246</v>
      </c>
      <c r="EE693" t="s">
        <v>1808</v>
      </c>
      <c r="EF693" t="s">
        <v>994</v>
      </c>
      <c r="EG693" t="s">
        <v>1497</v>
      </c>
    </row>
    <row r="694" spans="1:158">
      <c r="A694" t="s">
        <v>470</v>
      </c>
      <c r="B694" t="s">
        <v>211</v>
      </c>
      <c r="C694" t="s">
        <v>471</v>
      </c>
      <c r="D694" t="s">
        <v>472</v>
      </c>
      <c r="E694" t="s">
        <v>15089</v>
      </c>
      <c r="F694" t="s">
        <v>15090</v>
      </c>
      <c r="G694">
        <v>9600967406</v>
      </c>
      <c r="H694" t="s">
        <v>271</v>
      </c>
      <c r="I694" t="s">
        <v>15091</v>
      </c>
      <c r="J694" t="s">
        <v>166</v>
      </c>
      <c r="K694" t="s">
        <v>15092</v>
      </c>
      <c r="L694" t="s">
        <v>15093</v>
      </c>
      <c r="M694" t="s">
        <v>15094</v>
      </c>
      <c r="N694" t="s">
        <v>170</v>
      </c>
      <c r="AI694" t="s">
        <v>15095</v>
      </c>
      <c r="AJ694" t="s">
        <v>15096</v>
      </c>
      <c r="AK694" t="s">
        <v>15097</v>
      </c>
      <c r="AL694">
        <v>72.83</v>
      </c>
      <c r="AN694">
        <v>2013</v>
      </c>
      <c r="AO694" t="s">
        <v>174</v>
      </c>
      <c r="AP694" t="s">
        <v>15098</v>
      </c>
      <c r="AQ694" t="s">
        <v>15099</v>
      </c>
      <c r="AR694" t="s">
        <v>15100</v>
      </c>
      <c r="AS694">
        <v>82.16</v>
      </c>
      <c r="AU694">
        <v>2015</v>
      </c>
      <c r="AV694" t="s">
        <v>170</v>
      </c>
      <c r="BC694" t="s">
        <v>174</v>
      </c>
      <c r="BD694" t="s">
        <v>1518</v>
      </c>
      <c r="BE694" t="s">
        <v>15101</v>
      </c>
      <c r="BF694" t="s">
        <v>15102</v>
      </c>
      <c r="BG694">
        <v>8.11</v>
      </c>
      <c r="BI694">
        <v>2019</v>
      </c>
      <c r="BJ694">
        <v>2</v>
      </c>
      <c r="BL694">
        <v>9</v>
      </c>
      <c r="BN694" t="s">
        <v>174</v>
      </c>
      <c r="BO694" t="s">
        <v>6424</v>
      </c>
      <c r="BP694" t="s">
        <v>15103</v>
      </c>
      <c r="BQ694" t="s">
        <v>15104</v>
      </c>
      <c r="BR694">
        <v>9.89</v>
      </c>
      <c r="BT694">
        <v>2021</v>
      </c>
      <c r="BU694">
        <v>12</v>
      </c>
      <c r="BW694">
        <v>13</v>
      </c>
      <c r="BY694" t="s">
        <v>170</v>
      </c>
      <c r="CF694" t="s">
        <v>174</v>
      </c>
      <c r="CG694" t="s">
        <v>969</v>
      </c>
      <c r="CH694" t="s">
        <v>6424</v>
      </c>
      <c r="CI694" t="s">
        <v>193</v>
      </c>
      <c r="CJ694">
        <v>2025</v>
      </c>
      <c r="CL694" t="s">
        <v>174</v>
      </c>
      <c r="CM694" t="s">
        <v>15105</v>
      </c>
      <c r="CN694" t="s">
        <v>174</v>
      </c>
      <c r="CO694" t="s">
        <v>15106</v>
      </c>
      <c r="CP694" t="s">
        <v>15107</v>
      </c>
      <c r="CQ694" t="s">
        <v>174</v>
      </c>
      <c r="CR694">
        <v>4</v>
      </c>
      <c r="CS694">
        <v>8</v>
      </c>
      <c r="CU694" t="s">
        <v>15108</v>
      </c>
      <c r="CV694" t="s">
        <v>170</v>
      </c>
      <c r="CZ694" t="s">
        <v>170</v>
      </c>
      <c r="DB694" t="s">
        <v>15109</v>
      </c>
      <c r="DC694" t="s">
        <v>15110</v>
      </c>
      <c r="DD694" t="s">
        <v>174</v>
      </c>
      <c r="DE694" t="s">
        <v>15111</v>
      </c>
      <c r="DF694" t="s">
        <v>174</v>
      </c>
      <c r="DG694" t="s">
        <v>15112</v>
      </c>
      <c r="DH694" t="s">
        <v>15113</v>
      </c>
      <c r="DI694" t="s">
        <v>15114</v>
      </c>
      <c r="DJ694" t="s">
        <v>15115</v>
      </c>
      <c r="DK694">
        <v>9</v>
      </c>
      <c r="DL694" t="s">
        <v>174</v>
      </c>
      <c r="DM694" t="s">
        <v>15116</v>
      </c>
      <c r="DN694" t="s">
        <v>174</v>
      </c>
      <c r="DO694" t="s">
        <v>15117</v>
      </c>
      <c r="DP694" t="s">
        <v>15123</v>
      </c>
      <c r="DQ694" t="str">
        <f>HYPERLINK("https://nconnect.nicmar.ac.in/storage/profile/69a4639c56db6.png","Download")</f>
        <v>0</v>
      </c>
      <c r="DR694" t="str">
        <f>HYPERLINK("https://nconnect.nicmar.ac.in/pdf/837_resume_1772391432.pdf/Y2FyZWVy","View Resume")</f>
        <v>0</v>
      </c>
      <c r="DS694" t="s">
        <v>898</v>
      </c>
      <c r="DT694" t="s">
        <v>15119</v>
      </c>
      <c r="DU694" t="s">
        <v>15120</v>
      </c>
      <c r="DV694" t="s">
        <v>15121</v>
      </c>
      <c r="DW694" t="s">
        <v>207</v>
      </c>
      <c r="DX694" t="s">
        <v>941</v>
      </c>
      <c r="DY694" t="s">
        <v>209</v>
      </c>
      <c r="DZ694" t="s">
        <v>460</v>
      </c>
      <c r="EA694" t="s">
        <v>13094</v>
      </c>
      <c r="EB694" t="s">
        <v>4473</v>
      </c>
      <c r="EC694" t="s">
        <v>15122</v>
      </c>
      <c r="ED694" t="s">
        <v>246</v>
      </c>
      <c r="EE694" t="s">
        <v>1808</v>
      </c>
      <c r="EF694" t="s">
        <v>994</v>
      </c>
      <c r="EG694" t="s">
        <v>1497</v>
      </c>
    </row>
    <row r="695" spans="1:158">
      <c r="A695" t="s">
        <v>539</v>
      </c>
      <c r="B695" t="s">
        <v>159</v>
      </c>
      <c r="C695" t="s">
        <v>471</v>
      </c>
      <c r="D695" t="s">
        <v>540</v>
      </c>
      <c r="E695" t="s">
        <v>15124</v>
      </c>
      <c r="F695" t="s">
        <v>15125</v>
      </c>
      <c r="G695">
        <v>9935820315</v>
      </c>
      <c r="H695" t="s">
        <v>164</v>
      </c>
      <c r="I695" t="s">
        <v>15126</v>
      </c>
      <c r="J695" t="s">
        <v>217</v>
      </c>
      <c r="K695" t="s">
        <v>3285</v>
      </c>
      <c r="L695" t="s">
        <v>15127</v>
      </c>
      <c r="M695" t="s">
        <v>15128</v>
      </c>
      <c r="N695" t="s">
        <v>170</v>
      </c>
      <c r="AI695" t="s">
        <v>15129</v>
      </c>
      <c r="AJ695" t="s">
        <v>15130</v>
      </c>
      <c r="AK695" t="s">
        <v>15131</v>
      </c>
      <c r="AL695">
        <v>52.33</v>
      </c>
      <c r="AM695">
        <v>10</v>
      </c>
      <c r="AN695">
        <v>2004</v>
      </c>
      <c r="AO695" t="s">
        <v>174</v>
      </c>
      <c r="AP695" t="s">
        <v>15132</v>
      </c>
      <c r="AQ695" t="s">
        <v>15130</v>
      </c>
      <c r="AR695" t="s">
        <v>15133</v>
      </c>
      <c r="AS695">
        <v>59.6</v>
      </c>
      <c r="AT695">
        <v>10</v>
      </c>
      <c r="AU695">
        <v>2006</v>
      </c>
      <c r="AV695" t="s">
        <v>170</v>
      </c>
      <c r="BC695" t="s">
        <v>174</v>
      </c>
      <c r="BD695" t="s">
        <v>15134</v>
      </c>
      <c r="BE695" t="s">
        <v>15135</v>
      </c>
      <c r="BF695" t="s">
        <v>485</v>
      </c>
      <c r="BG695">
        <v>66.06</v>
      </c>
      <c r="BH695">
        <v>10</v>
      </c>
      <c r="BI695">
        <v>2012</v>
      </c>
      <c r="BJ695">
        <v>1</v>
      </c>
      <c r="BL695">
        <v>9</v>
      </c>
      <c r="BN695" t="s">
        <v>174</v>
      </c>
      <c r="BO695" t="s">
        <v>2972</v>
      </c>
      <c r="BP695" t="s">
        <v>2972</v>
      </c>
      <c r="BQ695" t="s">
        <v>3614</v>
      </c>
      <c r="BR695">
        <v>73.8</v>
      </c>
      <c r="BS695">
        <v>10</v>
      </c>
      <c r="BT695">
        <v>2017</v>
      </c>
      <c r="BU695">
        <v>16</v>
      </c>
      <c r="BW695">
        <v>49</v>
      </c>
      <c r="BY695" t="s">
        <v>170</v>
      </c>
      <c r="CF695" t="s">
        <v>174</v>
      </c>
      <c r="CG695" t="s">
        <v>3614</v>
      </c>
      <c r="CH695" t="s">
        <v>2972</v>
      </c>
      <c r="CI695" t="s">
        <v>193</v>
      </c>
      <c r="CJ695">
        <v>2024</v>
      </c>
      <c r="CL695" t="s">
        <v>174</v>
      </c>
      <c r="CM695" t="s">
        <v>15136</v>
      </c>
      <c r="CN695" t="s">
        <v>174</v>
      </c>
      <c r="CO695" t="s">
        <v>15137</v>
      </c>
      <c r="CP695" t="s">
        <v>15138</v>
      </c>
      <c r="CQ695" t="s">
        <v>174</v>
      </c>
      <c r="CR695">
        <v>1</v>
      </c>
      <c r="CS695">
        <v>2</v>
      </c>
      <c r="CT695">
        <v>4</v>
      </c>
      <c r="CU695" t="s">
        <v>15139</v>
      </c>
      <c r="CV695" t="s">
        <v>170</v>
      </c>
      <c r="CZ695" t="s">
        <v>174</v>
      </c>
      <c r="DA695" t="s">
        <v>15140</v>
      </c>
      <c r="DB695" t="s">
        <v>15141</v>
      </c>
      <c r="DC695" t="s">
        <v>15142</v>
      </c>
      <c r="DD695" t="s">
        <v>174</v>
      </c>
      <c r="DE695" t="s">
        <v>15143</v>
      </c>
      <c r="DF695" t="s">
        <v>170</v>
      </c>
      <c r="DL695" t="s">
        <v>174</v>
      </c>
      <c r="DM695" t="s">
        <v>15144</v>
      </c>
      <c r="DN695" t="s">
        <v>170</v>
      </c>
      <c r="DP695" t="s">
        <v>15145</v>
      </c>
      <c r="DQ695" t="s">
        <v>202</v>
      </c>
      <c r="DR695" t="str">
        <f>HYPERLINK("https://nconnect.nicmar.ac.in/pdf/842_resume_1772391716.pdf/Y2FyZWVy","View Resume")</f>
        <v>0</v>
      </c>
      <c r="DS695" t="s">
        <v>4264</v>
      </c>
      <c r="DT695" t="s">
        <v>2392</v>
      </c>
      <c r="DU695" t="s">
        <v>211</v>
      </c>
      <c r="DV695" t="s">
        <v>2839</v>
      </c>
      <c r="DW695" t="s">
        <v>246</v>
      </c>
      <c r="DX695" t="s">
        <v>995</v>
      </c>
      <c r="DY695" t="s">
        <v>209</v>
      </c>
      <c r="DZ695" t="s">
        <v>2053</v>
      </c>
      <c r="EA695" t="s">
        <v>6296</v>
      </c>
      <c r="EB695" t="s">
        <v>211</v>
      </c>
      <c r="EC695" t="s">
        <v>499</v>
      </c>
      <c r="ED695" t="s">
        <v>246</v>
      </c>
      <c r="EE695" t="s">
        <v>418</v>
      </c>
      <c r="EF695" t="s">
        <v>1685</v>
      </c>
      <c r="EG695" t="s">
        <v>945</v>
      </c>
      <c r="EH695" t="s">
        <v>2972</v>
      </c>
      <c r="EI695" t="s">
        <v>950</v>
      </c>
      <c r="EJ695" t="s">
        <v>2981</v>
      </c>
      <c r="EK695" t="s">
        <v>207</v>
      </c>
      <c r="EL695" t="s">
        <v>1725</v>
      </c>
      <c r="EM695" t="s">
        <v>1808</v>
      </c>
      <c r="EN695" t="s">
        <v>870</v>
      </c>
      <c r="EO695" t="s">
        <v>2392</v>
      </c>
      <c r="EP695" t="s">
        <v>211</v>
      </c>
      <c r="EQ695" t="s">
        <v>2839</v>
      </c>
      <c r="ER695" t="s">
        <v>246</v>
      </c>
      <c r="ES695" t="s">
        <v>3628</v>
      </c>
      <c r="ET695" t="s">
        <v>1725</v>
      </c>
      <c r="EU695" t="s">
        <v>1387</v>
      </c>
      <c r="EV695" t="s">
        <v>15146</v>
      </c>
      <c r="EW695" t="s">
        <v>351</v>
      </c>
      <c r="EX695" t="s">
        <v>7489</v>
      </c>
      <c r="EY695" t="s">
        <v>246</v>
      </c>
      <c r="EZ695" t="s">
        <v>4688</v>
      </c>
      <c r="FA695" t="s">
        <v>1024</v>
      </c>
      <c r="FB695" t="s">
        <v>1688</v>
      </c>
    </row>
    <row r="696" spans="1:158">
      <c r="A696" t="s">
        <v>584</v>
      </c>
      <c r="B696" t="s">
        <v>211</v>
      </c>
      <c r="C696" t="s">
        <v>471</v>
      </c>
      <c r="D696" t="s">
        <v>585</v>
      </c>
      <c r="E696" t="s">
        <v>15089</v>
      </c>
      <c r="F696" t="s">
        <v>15090</v>
      </c>
      <c r="G696">
        <v>9600967406</v>
      </c>
      <c r="H696" t="s">
        <v>271</v>
      </c>
      <c r="I696" t="s">
        <v>15091</v>
      </c>
      <c r="J696" t="s">
        <v>166</v>
      </c>
      <c r="K696" t="s">
        <v>15092</v>
      </c>
      <c r="L696" t="s">
        <v>15093</v>
      </c>
      <c r="M696" t="s">
        <v>15094</v>
      </c>
      <c r="N696" t="s">
        <v>170</v>
      </c>
      <c r="AI696" t="s">
        <v>15095</v>
      </c>
      <c r="AJ696" t="s">
        <v>15096</v>
      </c>
      <c r="AK696" t="s">
        <v>15097</v>
      </c>
      <c r="AL696">
        <v>72.83</v>
      </c>
      <c r="AN696">
        <v>2013</v>
      </c>
      <c r="AO696" t="s">
        <v>174</v>
      </c>
      <c r="AP696" t="s">
        <v>15098</v>
      </c>
      <c r="AQ696" t="s">
        <v>15099</v>
      </c>
      <c r="AR696" t="s">
        <v>15100</v>
      </c>
      <c r="AS696">
        <v>82.16</v>
      </c>
      <c r="AU696">
        <v>2015</v>
      </c>
      <c r="AV696" t="s">
        <v>170</v>
      </c>
      <c r="BC696" t="s">
        <v>174</v>
      </c>
      <c r="BD696" t="s">
        <v>1518</v>
      </c>
      <c r="BE696" t="s">
        <v>15101</v>
      </c>
      <c r="BF696" t="s">
        <v>15102</v>
      </c>
      <c r="BG696">
        <v>8.11</v>
      </c>
      <c r="BI696">
        <v>2019</v>
      </c>
      <c r="BJ696">
        <v>2</v>
      </c>
      <c r="BL696">
        <v>9</v>
      </c>
      <c r="BN696" t="s">
        <v>174</v>
      </c>
      <c r="BO696" t="s">
        <v>6424</v>
      </c>
      <c r="BP696" t="s">
        <v>15103</v>
      </c>
      <c r="BQ696" t="s">
        <v>15104</v>
      </c>
      <c r="BR696">
        <v>9.89</v>
      </c>
      <c r="BT696">
        <v>2021</v>
      </c>
      <c r="BU696">
        <v>12</v>
      </c>
      <c r="BW696">
        <v>13</v>
      </c>
      <c r="BY696" t="s">
        <v>170</v>
      </c>
      <c r="CF696" t="s">
        <v>174</v>
      </c>
      <c r="CG696" t="s">
        <v>969</v>
      </c>
      <c r="CH696" t="s">
        <v>6424</v>
      </c>
      <c r="CI696" t="s">
        <v>193</v>
      </c>
      <c r="CJ696">
        <v>2025</v>
      </c>
      <c r="CL696" t="s">
        <v>174</v>
      </c>
      <c r="CM696" t="s">
        <v>15105</v>
      </c>
      <c r="CN696" t="s">
        <v>174</v>
      </c>
      <c r="CO696" t="s">
        <v>15106</v>
      </c>
      <c r="CP696" t="s">
        <v>15107</v>
      </c>
      <c r="CQ696" t="s">
        <v>174</v>
      </c>
      <c r="CR696">
        <v>4</v>
      </c>
      <c r="CS696">
        <v>8</v>
      </c>
      <c r="CU696" t="s">
        <v>15108</v>
      </c>
      <c r="CV696" t="s">
        <v>170</v>
      </c>
      <c r="CZ696" t="s">
        <v>170</v>
      </c>
      <c r="DB696" t="s">
        <v>15109</v>
      </c>
      <c r="DC696" t="s">
        <v>15110</v>
      </c>
      <c r="DD696" t="s">
        <v>174</v>
      </c>
      <c r="DE696" t="s">
        <v>15111</v>
      </c>
      <c r="DF696" t="s">
        <v>174</v>
      </c>
      <c r="DG696" t="s">
        <v>15112</v>
      </c>
      <c r="DH696" t="s">
        <v>15113</v>
      </c>
      <c r="DI696" t="s">
        <v>15114</v>
      </c>
      <c r="DJ696" t="s">
        <v>15115</v>
      </c>
      <c r="DK696">
        <v>9</v>
      </c>
      <c r="DL696" t="s">
        <v>174</v>
      </c>
      <c r="DM696" t="s">
        <v>15116</v>
      </c>
      <c r="DN696" t="s">
        <v>174</v>
      </c>
      <c r="DO696" t="s">
        <v>15117</v>
      </c>
      <c r="DP696" t="s">
        <v>15147</v>
      </c>
      <c r="DQ696" t="str">
        <f>HYPERLINK("https://nconnect.nicmar.ac.in/storage/profile/69a4639c56db6.png","Download")</f>
        <v>0</v>
      </c>
      <c r="DR696" t="str">
        <f>HYPERLINK("https://nconnect.nicmar.ac.in/pdf/837_resume_1772391432.pdf/Y2FyZWVy","View Resume")</f>
        <v>0</v>
      </c>
      <c r="DS696" t="s">
        <v>898</v>
      </c>
      <c r="DT696" t="s">
        <v>15119</v>
      </c>
      <c r="DU696" t="s">
        <v>15120</v>
      </c>
      <c r="DV696" t="s">
        <v>15121</v>
      </c>
      <c r="DW696" t="s">
        <v>207</v>
      </c>
      <c r="DX696" t="s">
        <v>941</v>
      </c>
      <c r="DY696" t="s">
        <v>209</v>
      </c>
      <c r="DZ696" t="s">
        <v>460</v>
      </c>
      <c r="EA696" t="s">
        <v>13094</v>
      </c>
      <c r="EB696" t="s">
        <v>4473</v>
      </c>
      <c r="EC696" t="s">
        <v>15122</v>
      </c>
      <c r="ED696" t="s">
        <v>246</v>
      </c>
      <c r="EE696" t="s">
        <v>1808</v>
      </c>
      <c r="EF696" t="s">
        <v>994</v>
      </c>
      <c r="EG696" t="s">
        <v>1497</v>
      </c>
    </row>
    <row r="697" spans="1:158">
      <c r="A697" t="s">
        <v>1136</v>
      </c>
      <c r="B697" t="s">
        <v>211</v>
      </c>
      <c r="C697" t="s">
        <v>1137</v>
      </c>
      <c r="D697" t="s">
        <v>1138</v>
      </c>
      <c r="E697" t="s">
        <v>15124</v>
      </c>
      <c r="F697" t="s">
        <v>15125</v>
      </c>
      <c r="G697">
        <v>9935820315</v>
      </c>
      <c r="H697" t="s">
        <v>164</v>
      </c>
      <c r="I697" t="s">
        <v>15126</v>
      </c>
      <c r="J697" t="s">
        <v>217</v>
      </c>
      <c r="K697" t="s">
        <v>3285</v>
      </c>
      <c r="L697" t="s">
        <v>15127</v>
      </c>
      <c r="M697" t="s">
        <v>15128</v>
      </c>
      <c r="N697" t="s">
        <v>170</v>
      </c>
      <c r="AI697" t="s">
        <v>15129</v>
      </c>
      <c r="AJ697" t="s">
        <v>15130</v>
      </c>
      <c r="AK697" t="s">
        <v>15131</v>
      </c>
      <c r="AL697">
        <v>52.33</v>
      </c>
      <c r="AM697">
        <v>10</v>
      </c>
      <c r="AN697">
        <v>2004</v>
      </c>
      <c r="AO697" t="s">
        <v>174</v>
      </c>
      <c r="AP697" t="s">
        <v>15132</v>
      </c>
      <c r="AQ697" t="s">
        <v>15130</v>
      </c>
      <c r="AR697" t="s">
        <v>15133</v>
      </c>
      <c r="AS697">
        <v>59.6</v>
      </c>
      <c r="AT697">
        <v>10</v>
      </c>
      <c r="AU697">
        <v>2006</v>
      </c>
      <c r="AV697" t="s">
        <v>170</v>
      </c>
      <c r="BC697" t="s">
        <v>174</v>
      </c>
      <c r="BD697" t="s">
        <v>15134</v>
      </c>
      <c r="BE697" t="s">
        <v>15135</v>
      </c>
      <c r="BF697" t="s">
        <v>485</v>
      </c>
      <c r="BG697">
        <v>66.06</v>
      </c>
      <c r="BH697">
        <v>10</v>
      </c>
      <c r="BI697">
        <v>2012</v>
      </c>
      <c r="BJ697">
        <v>1</v>
      </c>
      <c r="BL697">
        <v>9</v>
      </c>
      <c r="BN697" t="s">
        <v>174</v>
      </c>
      <c r="BO697" t="s">
        <v>2972</v>
      </c>
      <c r="BP697" t="s">
        <v>2972</v>
      </c>
      <c r="BQ697" t="s">
        <v>3614</v>
      </c>
      <c r="BR697">
        <v>73.8</v>
      </c>
      <c r="BS697">
        <v>10</v>
      </c>
      <c r="BT697">
        <v>2017</v>
      </c>
      <c r="BU697">
        <v>16</v>
      </c>
      <c r="BW697">
        <v>49</v>
      </c>
      <c r="BY697" t="s">
        <v>170</v>
      </c>
      <c r="CF697" t="s">
        <v>174</v>
      </c>
      <c r="CG697" t="s">
        <v>3614</v>
      </c>
      <c r="CH697" t="s">
        <v>2972</v>
      </c>
      <c r="CI697" t="s">
        <v>193</v>
      </c>
      <c r="CJ697">
        <v>2024</v>
      </c>
      <c r="CL697" t="s">
        <v>174</v>
      </c>
      <c r="CM697" t="s">
        <v>15136</v>
      </c>
      <c r="CN697" t="s">
        <v>174</v>
      </c>
      <c r="CO697" t="s">
        <v>15137</v>
      </c>
      <c r="CP697" t="s">
        <v>15138</v>
      </c>
      <c r="CQ697" t="s">
        <v>174</v>
      </c>
      <c r="CR697">
        <v>1</v>
      </c>
      <c r="CS697">
        <v>2</v>
      </c>
      <c r="CT697">
        <v>4</v>
      </c>
      <c r="CU697" t="s">
        <v>15139</v>
      </c>
      <c r="CV697" t="s">
        <v>170</v>
      </c>
      <c r="CZ697" t="s">
        <v>174</v>
      </c>
      <c r="DA697" t="s">
        <v>15140</v>
      </c>
      <c r="DB697" t="s">
        <v>15141</v>
      </c>
      <c r="DC697" t="s">
        <v>15142</v>
      </c>
      <c r="DD697" t="s">
        <v>174</v>
      </c>
      <c r="DE697" t="s">
        <v>15143</v>
      </c>
      <c r="DF697" t="s">
        <v>170</v>
      </c>
      <c r="DL697" t="s">
        <v>174</v>
      </c>
      <c r="DM697" t="s">
        <v>15144</v>
      </c>
      <c r="DN697" t="s">
        <v>170</v>
      </c>
      <c r="DP697" t="s">
        <v>15148</v>
      </c>
      <c r="DQ697" t="s">
        <v>202</v>
      </c>
      <c r="DR697" t="str">
        <f>HYPERLINK("https://nconnect.nicmar.ac.in/pdf/842_resume_1772391716.pdf/Y2FyZWVy","View Resume")</f>
        <v>0</v>
      </c>
      <c r="DS697" t="s">
        <v>4264</v>
      </c>
      <c r="DT697" t="s">
        <v>2392</v>
      </c>
      <c r="DU697" t="s">
        <v>211</v>
      </c>
      <c r="DV697" t="s">
        <v>2839</v>
      </c>
      <c r="DW697" t="s">
        <v>246</v>
      </c>
      <c r="DX697" t="s">
        <v>995</v>
      </c>
      <c r="DY697" t="s">
        <v>209</v>
      </c>
      <c r="DZ697" t="s">
        <v>2053</v>
      </c>
      <c r="EA697" t="s">
        <v>6296</v>
      </c>
      <c r="EB697" t="s">
        <v>211</v>
      </c>
      <c r="EC697" t="s">
        <v>499</v>
      </c>
      <c r="ED697" t="s">
        <v>246</v>
      </c>
      <c r="EE697" t="s">
        <v>418</v>
      </c>
      <c r="EF697" t="s">
        <v>1685</v>
      </c>
      <c r="EG697" t="s">
        <v>945</v>
      </c>
      <c r="EH697" t="s">
        <v>2972</v>
      </c>
      <c r="EI697" t="s">
        <v>950</v>
      </c>
      <c r="EJ697" t="s">
        <v>2981</v>
      </c>
      <c r="EK697" t="s">
        <v>207</v>
      </c>
      <c r="EL697" t="s">
        <v>1725</v>
      </c>
      <c r="EM697" t="s">
        <v>1808</v>
      </c>
      <c r="EN697" t="s">
        <v>870</v>
      </c>
      <c r="EO697" t="s">
        <v>2392</v>
      </c>
      <c r="EP697" t="s">
        <v>211</v>
      </c>
      <c r="EQ697" t="s">
        <v>2839</v>
      </c>
      <c r="ER697" t="s">
        <v>246</v>
      </c>
      <c r="ES697" t="s">
        <v>3628</v>
      </c>
      <c r="ET697" t="s">
        <v>1725</v>
      </c>
      <c r="EU697" t="s">
        <v>1387</v>
      </c>
      <c r="EV697" t="s">
        <v>15146</v>
      </c>
      <c r="EW697" t="s">
        <v>351</v>
      </c>
      <c r="EX697" t="s">
        <v>7489</v>
      </c>
      <c r="EY697" t="s">
        <v>246</v>
      </c>
      <c r="EZ697" t="s">
        <v>4688</v>
      </c>
      <c r="FA697" t="s">
        <v>1024</v>
      </c>
      <c r="FB697" t="s">
        <v>1688</v>
      </c>
    </row>
    <row r="698" spans="1:158">
      <c r="A698" t="s">
        <v>3203</v>
      </c>
      <c r="B698" t="s">
        <v>211</v>
      </c>
      <c r="C698" t="s">
        <v>160</v>
      </c>
      <c r="D698" t="s">
        <v>3204</v>
      </c>
      <c r="E698" t="s">
        <v>15124</v>
      </c>
      <c r="F698" t="s">
        <v>15125</v>
      </c>
      <c r="G698">
        <v>9935820315</v>
      </c>
      <c r="H698" t="s">
        <v>164</v>
      </c>
      <c r="I698" t="s">
        <v>15126</v>
      </c>
      <c r="J698" t="s">
        <v>217</v>
      </c>
      <c r="K698" t="s">
        <v>3285</v>
      </c>
      <c r="L698" t="s">
        <v>15127</v>
      </c>
      <c r="M698" t="s">
        <v>15128</v>
      </c>
      <c r="N698" t="s">
        <v>170</v>
      </c>
      <c r="AI698" t="s">
        <v>15129</v>
      </c>
      <c r="AJ698" t="s">
        <v>15130</v>
      </c>
      <c r="AK698" t="s">
        <v>15131</v>
      </c>
      <c r="AL698">
        <v>52.33</v>
      </c>
      <c r="AM698">
        <v>10</v>
      </c>
      <c r="AN698">
        <v>2004</v>
      </c>
      <c r="AO698" t="s">
        <v>174</v>
      </c>
      <c r="AP698" t="s">
        <v>15132</v>
      </c>
      <c r="AQ698" t="s">
        <v>15130</v>
      </c>
      <c r="AR698" t="s">
        <v>15133</v>
      </c>
      <c r="AS698">
        <v>59.6</v>
      </c>
      <c r="AT698">
        <v>10</v>
      </c>
      <c r="AU698">
        <v>2006</v>
      </c>
      <c r="AV698" t="s">
        <v>170</v>
      </c>
      <c r="BC698" t="s">
        <v>174</v>
      </c>
      <c r="BD698" t="s">
        <v>15134</v>
      </c>
      <c r="BE698" t="s">
        <v>15135</v>
      </c>
      <c r="BF698" t="s">
        <v>485</v>
      </c>
      <c r="BG698">
        <v>66.06</v>
      </c>
      <c r="BH698">
        <v>10</v>
      </c>
      <c r="BI698">
        <v>2012</v>
      </c>
      <c r="BJ698">
        <v>1</v>
      </c>
      <c r="BL698">
        <v>9</v>
      </c>
      <c r="BN698" t="s">
        <v>174</v>
      </c>
      <c r="BO698" t="s">
        <v>2972</v>
      </c>
      <c r="BP698" t="s">
        <v>2972</v>
      </c>
      <c r="BQ698" t="s">
        <v>3614</v>
      </c>
      <c r="BR698">
        <v>73.8</v>
      </c>
      <c r="BS698">
        <v>10</v>
      </c>
      <c r="BT698">
        <v>2017</v>
      </c>
      <c r="BU698">
        <v>16</v>
      </c>
      <c r="BW698">
        <v>49</v>
      </c>
      <c r="BY698" t="s">
        <v>170</v>
      </c>
      <c r="CF698" t="s">
        <v>174</v>
      </c>
      <c r="CG698" t="s">
        <v>3614</v>
      </c>
      <c r="CH698" t="s">
        <v>2972</v>
      </c>
      <c r="CI698" t="s">
        <v>193</v>
      </c>
      <c r="CJ698">
        <v>2024</v>
      </c>
      <c r="CL698" t="s">
        <v>174</v>
      </c>
      <c r="CM698" t="s">
        <v>15136</v>
      </c>
      <c r="CN698" t="s">
        <v>174</v>
      </c>
      <c r="CO698" t="s">
        <v>15137</v>
      </c>
      <c r="CP698" t="s">
        <v>15138</v>
      </c>
      <c r="CQ698" t="s">
        <v>174</v>
      </c>
      <c r="CR698">
        <v>1</v>
      </c>
      <c r="CS698">
        <v>2</v>
      </c>
      <c r="CT698">
        <v>4</v>
      </c>
      <c r="CU698" t="s">
        <v>15139</v>
      </c>
      <c r="CV698" t="s">
        <v>170</v>
      </c>
      <c r="CZ698" t="s">
        <v>174</v>
      </c>
      <c r="DA698" t="s">
        <v>15140</v>
      </c>
      <c r="DB698" t="s">
        <v>15141</v>
      </c>
      <c r="DC698" t="s">
        <v>15142</v>
      </c>
      <c r="DD698" t="s">
        <v>174</v>
      </c>
      <c r="DE698" t="s">
        <v>15143</v>
      </c>
      <c r="DF698" t="s">
        <v>170</v>
      </c>
      <c r="DL698" t="s">
        <v>174</v>
      </c>
      <c r="DM698" t="s">
        <v>15144</v>
      </c>
      <c r="DN698" t="s">
        <v>170</v>
      </c>
      <c r="DP698" t="s">
        <v>15149</v>
      </c>
      <c r="DQ698" t="s">
        <v>202</v>
      </c>
      <c r="DR698" t="str">
        <f>HYPERLINK("https://nconnect.nicmar.ac.in/pdf/842_resume_1772391716.pdf/Y2FyZWVy","View Resume")</f>
        <v>0</v>
      </c>
      <c r="DS698" t="s">
        <v>4264</v>
      </c>
      <c r="DT698" t="s">
        <v>2392</v>
      </c>
      <c r="DU698" t="s">
        <v>211</v>
      </c>
      <c r="DV698" t="s">
        <v>2839</v>
      </c>
      <c r="DW698" t="s">
        <v>246</v>
      </c>
      <c r="DX698" t="s">
        <v>995</v>
      </c>
      <c r="DY698" t="s">
        <v>209</v>
      </c>
      <c r="DZ698" t="s">
        <v>2053</v>
      </c>
      <c r="EA698" t="s">
        <v>6296</v>
      </c>
      <c r="EB698" t="s">
        <v>211</v>
      </c>
      <c r="EC698" t="s">
        <v>499</v>
      </c>
      <c r="ED698" t="s">
        <v>246</v>
      </c>
      <c r="EE698" t="s">
        <v>418</v>
      </c>
      <c r="EF698" t="s">
        <v>1685</v>
      </c>
      <c r="EG698" t="s">
        <v>945</v>
      </c>
      <c r="EH698" t="s">
        <v>2972</v>
      </c>
      <c r="EI698" t="s">
        <v>950</v>
      </c>
      <c r="EJ698" t="s">
        <v>2981</v>
      </c>
      <c r="EK698" t="s">
        <v>207</v>
      </c>
      <c r="EL698" t="s">
        <v>1725</v>
      </c>
      <c r="EM698" t="s">
        <v>1808</v>
      </c>
      <c r="EN698" t="s">
        <v>870</v>
      </c>
      <c r="EO698" t="s">
        <v>2392</v>
      </c>
      <c r="EP698" t="s">
        <v>211</v>
      </c>
      <c r="EQ698" t="s">
        <v>2839</v>
      </c>
      <c r="ER698" t="s">
        <v>246</v>
      </c>
      <c r="ES698" t="s">
        <v>3628</v>
      </c>
      <c r="ET698" t="s">
        <v>1725</v>
      </c>
      <c r="EU698" t="s">
        <v>1387</v>
      </c>
      <c r="EV698" t="s">
        <v>15146</v>
      </c>
      <c r="EW698" t="s">
        <v>351</v>
      </c>
      <c r="EX698" t="s">
        <v>7489</v>
      </c>
      <c r="EY698" t="s">
        <v>246</v>
      </c>
      <c r="EZ698" t="s">
        <v>4688</v>
      </c>
      <c r="FA698" t="s">
        <v>1024</v>
      </c>
      <c r="FB698" t="s">
        <v>1688</v>
      </c>
    </row>
    <row r="699" spans="1:158">
      <c r="A699" t="s">
        <v>266</v>
      </c>
      <c r="B699" t="s">
        <v>211</v>
      </c>
      <c r="C699" t="s">
        <v>267</v>
      </c>
      <c r="D699" t="s">
        <v>268</v>
      </c>
      <c r="E699" t="s">
        <v>15150</v>
      </c>
      <c r="F699" t="s">
        <v>15151</v>
      </c>
      <c r="G699">
        <v>7005876446</v>
      </c>
      <c r="H699" t="s">
        <v>164</v>
      </c>
      <c r="I699" t="s">
        <v>15152</v>
      </c>
      <c r="J699" t="s">
        <v>166</v>
      </c>
      <c r="K699" t="s">
        <v>218</v>
      </c>
      <c r="L699" t="s">
        <v>15153</v>
      </c>
      <c r="M699" t="s">
        <v>15154</v>
      </c>
      <c r="N699" t="s">
        <v>170</v>
      </c>
      <c r="AI699" t="s">
        <v>15155</v>
      </c>
      <c r="AJ699" t="s">
        <v>8835</v>
      </c>
      <c r="AK699" t="s">
        <v>15156</v>
      </c>
      <c r="AL699">
        <v>75</v>
      </c>
      <c r="AN699">
        <v>1999</v>
      </c>
      <c r="AO699" t="s">
        <v>174</v>
      </c>
      <c r="AP699" t="s">
        <v>8837</v>
      </c>
      <c r="AQ699" t="s">
        <v>8838</v>
      </c>
      <c r="AR699" t="s">
        <v>627</v>
      </c>
      <c r="AS699">
        <v>51</v>
      </c>
      <c r="AU699">
        <v>2001</v>
      </c>
      <c r="AV699" t="s">
        <v>170</v>
      </c>
      <c r="BC699" t="s">
        <v>174</v>
      </c>
      <c r="BD699" t="s">
        <v>15157</v>
      </c>
      <c r="BE699" t="s">
        <v>15158</v>
      </c>
      <c r="BF699" t="s">
        <v>15159</v>
      </c>
      <c r="BG699">
        <v>67</v>
      </c>
      <c r="BI699">
        <v>2005</v>
      </c>
      <c r="BJ699">
        <v>19</v>
      </c>
      <c r="BK699" t="s">
        <v>15160</v>
      </c>
      <c r="BL699">
        <v>53</v>
      </c>
      <c r="BM699" t="s">
        <v>15159</v>
      </c>
      <c r="BN699" t="s">
        <v>174</v>
      </c>
      <c r="BO699" t="s">
        <v>15161</v>
      </c>
      <c r="BP699" t="s">
        <v>15161</v>
      </c>
      <c r="BQ699" t="s">
        <v>15162</v>
      </c>
      <c r="BR699">
        <v>84</v>
      </c>
      <c r="BT699">
        <v>2008</v>
      </c>
      <c r="BU699">
        <v>31</v>
      </c>
      <c r="BV699" t="s">
        <v>15163</v>
      </c>
      <c r="BW699">
        <v>53</v>
      </c>
      <c r="BX699" t="s">
        <v>15162</v>
      </c>
      <c r="BY699" t="s">
        <v>170</v>
      </c>
      <c r="CF699" t="s">
        <v>174</v>
      </c>
      <c r="CG699" t="s">
        <v>1336</v>
      </c>
      <c r="CH699" t="s">
        <v>15161</v>
      </c>
      <c r="CI699" t="s">
        <v>193</v>
      </c>
      <c r="CJ699">
        <v>2014</v>
      </c>
      <c r="CL699" t="s">
        <v>174</v>
      </c>
      <c r="CM699" t="s">
        <v>15164</v>
      </c>
      <c r="CN699" t="s">
        <v>174</v>
      </c>
      <c r="CO699" t="s">
        <v>15165</v>
      </c>
      <c r="CP699" t="s">
        <v>15166</v>
      </c>
      <c r="CQ699" t="s">
        <v>174</v>
      </c>
      <c r="CR699">
        <v>1</v>
      </c>
      <c r="CS699">
        <v>2</v>
      </c>
      <c r="CT699">
        <v>3</v>
      </c>
      <c r="CU699" t="s">
        <v>15167</v>
      </c>
      <c r="CV699" t="s">
        <v>170</v>
      </c>
      <c r="CZ699" t="s">
        <v>174</v>
      </c>
      <c r="DA699" t="s">
        <v>15168</v>
      </c>
      <c r="DB699" t="s">
        <v>15169</v>
      </c>
      <c r="DC699" t="s">
        <v>2646</v>
      </c>
      <c r="DD699" t="s">
        <v>174</v>
      </c>
      <c r="DE699" t="s">
        <v>15170</v>
      </c>
      <c r="DF699" t="s">
        <v>174</v>
      </c>
      <c r="DG699" t="s">
        <v>15171</v>
      </c>
      <c r="DH699" t="s">
        <v>378</v>
      </c>
      <c r="DI699" t="s">
        <v>15172</v>
      </c>
      <c r="DJ699" t="s">
        <v>378</v>
      </c>
      <c r="DK699">
        <v>8</v>
      </c>
      <c r="DL699" t="s">
        <v>170</v>
      </c>
      <c r="DN699" t="s">
        <v>170</v>
      </c>
      <c r="DP699" t="s">
        <v>15173</v>
      </c>
      <c r="DQ699" t="s">
        <v>202</v>
      </c>
      <c r="DR699" t="str">
        <f>HYPERLINK("https://nconnect.nicmar.ac.in/pdf/846_resume_1772398356.pdf/Y2FyZWVy","View Resume")</f>
        <v>0</v>
      </c>
      <c r="DS699" t="s">
        <v>335</v>
      </c>
      <c r="DT699" t="s">
        <v>15174</v>
      </c>
      <c r="DU699" t="s">
        <v>15175</v>
      </c>
      <c r="DV699" t="s">
        <v>2839</v>
      </c>
      <c r="DW699" t="s">
        <v>246</v>
      </c>
      <c r="DX699" t="s">
        <v>2528</v>
      </c>
      <c r="DY699" t="s">
        <v>209</v>
      </c>
      <c r="DZ699" t="s">
        <v>906</v>
      </c>
      <c r="EA699" t="s">
        <v>15176</v>
      </c>
      <c r="EB699" t="s">
        <v>211</v>
      </c>
      <c r="EC699" t="s">
        <v>6800</v>
      </c>
      <c r="ED699" t="s">
        <v>246</v>
      </c>
      <c r="EE699" t="s">
        <v>1725</v>
      </c>
      <c r="EF699" t="s">
        <v>2757</v>
      </c>
      <c r="EG699" t="s">
        <v>6451</v>
      </c>
      <c r="EH699" t="s">
        <v>5521</v>
      </c>
      <c r="EI699" t="s">
        <v>211</v>
      </c>
      <c r="EJ699" t="s">
        <v>6271</v>
      </c>
      <c r="EK699" t="s">
        <v>246</v>
      </c>
      <c r="EL699" t="s">
        <v>579</v>
      </c>
      <c r="EM699" t="s">
        <v>1724</v>
      </c>
      <c r="EN699" t="s">
        <v>4128</v>
      </c>
    </row>
    <row r="700" spans="1:158">
      <c r="A700" t="s">
        <v>584</v>
      </c>
      <c r="B700" t="s">
        <v>211</v>
      </c>
      <c r="C700" t="s">
        <v>471</v>
      </c>
      <c r="D700" t="s">
        <v>585</v>
      </c>
      <c r="E700" t="s">
        <v>15177</v>
      </c>
      <c r="F700" t="s">
        <v>15178</v>
      </c>
      <c r="G700">
        <v>9322976276</v>
      </c>
      <c r="H700" t="s">
        <v>164</v>
      </c>
      <c r="I700" t="s">
        <v>15179</v>
      </c>
      <c r="J700" t="s">
        <v>166</v>
      </c>
      <c r="K700" t="s">
        <v>831</v>
      </c>
      <c r="L700" t="s">
        <v>15180</v>
      </c>
      <c r="M700" t="s">
        <v>15181</v>
      </c>
      <c r="N700" t="s">
        <v>170</v>
      </c>
      <c r="AI700" t="s">
        <v>15182</v>
      </c>
      <c r="AJ700" t="s">
        <v>15183</v>
      </c>
      <c r="AK700" t="s">
        <v>783</v>
      </c>
      <c r="AL700">
        <v>78.66</v>
      </c>
      <c r="AN700">
        <v>2002</v>
      </c>
      <c r="AO700" t="s">
        <v>174</v>
      </c>
      <c r="AP700" t="s">
        <v>15184</v>
      </c>
      <c r="AQ700" t="s">
        <v>15183</v>
      </c>
      <c r="AR700" t="s">
        <v>438</v>
      </c>
      <c r="AS700">
        <v>60.5</v>
      </c>
      <c r="AU700">
        <v>2004</v>
      </c>
      <c r="AV700" t="s">
        <v>170</v>
      </c>
      <c r="BC700" t="s">
        <v>174</v>
      </c>
      <c r="BD700" t="s">
        <v>4955</v>
      </c>
      <c r="BE700" t="s">
        <v>15185</v>
      </c>
      <c r="BF700" t="s">
        <v>485</v>
      </c>
      <c r="BG700">
        <v>72.73</v>
      </c>
      <c r="BI700">
        <v>2008</v>
      </c>
      <c r="BJ700">
        <v>2</v>
      </c>
      <c r="BL700">
        <v>9</v>
      </c>
      <c r="BN700" t="s">
        <v>174</v>
      </c>
      <c r="BO700" t="s">
        <v>5976</v>
      </c>
      <c r="BP700" t="s">
        <v>5976</v>
      </c>
      <c r="BQ700" t="s">
        <v>969</v>
      </c>
      <c r="BR700">
        <v>66</v>
      </c>
      <c r="BS700">
        <v>6.6</v>
      </c>
      <c r="BT700">
        <v>2009</v>
      </c>
      <c r="BU700">
        <v>12</v>
      </c>
      <c r="BW700">
        <v>15</v>
      </c>
      <c r="BY700" t="s">
        <v>174</v>
      </c>
      <c r="BZ700" t="s">
        <v>15186</v>
      </c>
      <c r="CA700" t="s">
        <v>15186</v>
      </c>
      <c r="CB700" t="s">
        <v>5171</v>
      </c>
      <c r="CC700">
        <v>97</v>
      </c>
      <c r="CD700">
        <v>7.76</v>
      </c>
      <c r="CE700">
        <v>2023</v>
      </c>
      <c r="CF700" t="s">
        <v>174</v>
      </c>
      <c r="CG700" t="s">
        <v>485</v>
      </c>
      <c r="CH700" t="s">
        <v>15187</v>
      </c>
      <c r="CI700" t="s">
        <v>193</v>
      </c>
      <c r="CJ700">
        <v>2023</v>
      </c>
      <c r="CL700" t="s">
        <v>174</v>
      </c>
      <c r="CM700" t="s">
        <v>15188</v>
      </c>
      <c r="CN700" t="s">
        <v>174</v>
      </c>
      <c r="CO700" t="s">
        <v>15189</v>
      </c>
      <c r="CP700" t="s">
        <v>15190</v>
      </c>
      <c r="CQ700" t="s">
        <v>174</v>
      </c>
      <c r="CR700">
        <v>3</v>
      </c>
      <c r="CS700">
        <v>2</v>
      </c>
      <c r="CT700">
        <v>18</v>
      </c>
      <c r="CU700" t="s">
        <v>15191</v>
      </c>
      <c r="CV700" t="s">
        <v>170</v>
      </c>
      <c r="CZ700" t="s">
        <v>170</v>
      </c>
      <c r="DB700" t="s">
        <v>15192</v>
      </c>
      <c r="DC700" t="s">
        <v>15193</v>
      </c>
      <c r="DD700" t="s">
        <v>174</v>
      </c>
      <c r="DE700" t="s">
        <v>15194</v>
      </c>
      <c r="DF700" t="s">
        <v>174</v>
      </c>
      <c r="DG700" t="s">
        <v>15195</v>
      </c>
      <c r="DH700" t="s">
        <v>15196</v>
      </c>
      <c r="DI700" t="s">
        <v>15197</v>
      </c>
      <c r="DJ700" t="s">
        <v>783</v>
      </c>
      <c r="DK700">
        <v>10</v>
      </c>
      <c r="DL700" t="s">
        <v>174</v>
      </c>
      <c r="DM700" t="s">
        <v>15198</v>
      </c>
      <c r="DN700" t="s">
        <v>174</v>
      </c>
      <c r="DO700" t="s">
        <v>15199</v>
      </c>
      <c r="DP700" t="s">
        <v>15200</v>
      </c>
      <c r="DQ700" t="str">
        <f>HYPERLINK("https://nconnect.nicmar.ac.in/storage/profile/69a4f12a399a6.png","Download")</f>
        <v>0</v>
      </c>
      <c r="DR700" t="str">
        <f>HYPERLINK("https://nconnect.nicmar.ac.in/pdf/488_resume_1772417706.pdf/Y2FyZWVy","View Resume")</f>
        <v>0</v>
      </c>
      <c r="DS700" t="s">
        <v>414</v>
      </c>
      <c r="DT700" t="s">
        <v>15201</v>
      </c>
      <c r="DU700" t="s">
        <v>211</v>
      </c>
      <c r="DV700" t="s">
        <v>818</v>
      </c>
      <c r="DW700" t="s">
        <v>246</v>
      </c>
      <c r="DX700" t="s">
        <v>1717</v>
      </c>
      <c r="DY700" t="s">
        <v>418</v>
      </c>
      <c r="DZ700" t="s">
        <v>2694</v>
      </c>
      <c r="EA700" t="s">
        <v>15202</v>
      </c>
      <c r="EB700" t="s">
        <v>211</v>
      </c>
      <c r="EC700" t="s">
        <v>818</v>
      </c>
      <c r="ED700" t="s">
        <v>246</v>
      </c>
      <c r="EE700" t="s">
        <v>418</v>
      </c>
      <c r="EF700" t="s">
        <v>209</v>
      </c>
      <c r="EG700" t="s">
        <v>865</v>
      </c>
    </row>
    <row r="701" spans="1:158">
      <c r="A701" t="s">
        <v>1136</v>
      </c>
      <c r="B701" t="s">
        <v>211</v>
      </c>
      <c r="C701" t="s">
        <v>1137</v>
      </c>
      <c r="D701" t="s">
        <v>1138</v>
      </c>
      <c r="E701" t="s">
        <v>15203</v>
      </c>
      <c r="F701" t="s">
        <v>15204</v>
      </c>
      <c r="G701">
        <v>8999617284</v>
      </c>
      <c r="H701" t="s">
        <v>271</v>
      </c>
      <c r="I701" t="s">
        <v>15205</v>
      </c>
      <c r="J701" t="s">
        <v>217</v>
      </c>
      <c r="K701" t="s">
        <v>701</v>
      </c>
      <c r="L701" t="s">
        <v>15206</v>
      </c>
      <c r="M701" t="s">
        <v>15207</v>
      </c>
      <c r="N701" t="s">
        <v>170</v>
      </c>
      <c r="AI701" t="s">
        <v>15208</v>
      </c>
      <c r="AJ701" t="s">
        <v>3749</v>
      </c>
      <c r="AK701" t="s">
        <v>15209</v>
      </c>
      <c r="AL701">
        <v>95.2</v>
      </c>
      <c r="AN701">
        <v>2014</v>
      </c>
      <c r="AO701" t="s">
        <v>174</v>
      </c>
      <c r="AP701" t="s">
        <v>15210</v>
      </c>
      <c r="AQ701" t="s">
        <v>5017</v>
      </c>
      <c r="AR701" t="s">
        <v>15211</v>
      </c>
      <c r="AS701">
        <v>84.15</v>
      </c>
      <c r="AU701">
        <v>2016</v>
      </c>
      <c r="AV701" t="s">
        <v>170</v>
      </c>
      <c r="BC701" t="s">
        <v>174</v>
      </c>
      <c r="BD701" t="s">
        <v>1440</v>
      </c>
      <c r="BE701" t="s">
        <v>15212</v>
      </c>
      <c r="BF701" t="s">
        <v>15213</v>
      </c>
      <c r="BG701">
        <v>81.5</v>
      </c>
      <c r="BH701">
        <v>8.15</v>
      </c>
      <c r="BI701">
        <v>2021</v>
      </c>
      <c r="BJ701">
        <v>8</v>
      </c>
      <c r="BL701">
        <v>2</v>
      </c>
      <c r="BN701" t="s">
        <v>174</v>
      </c>
      <c r="BO701" t="s">
        <v>1440</v>
      </c>
      <c r="BP701" t="s">
        <v>15214</v>
      </c>
      <c r="BQ701" t="s">
        <v>5229</v>
      </c>
      <c r="BR701">
        <v>78.8</v>
      </c>
      <c r="BS701">
        <v>7.88</v>
      </c>
      <c r="BT701">
        <v>2024</v>
      </c>
      <c r="BU701">
        <v>31</v>
      </c>
      <c r="BV701" t="s">
        <v>5229</v>
      </c>
      <c r="BW701">
        <v>53</v>
      </c>
      <c r="BY701" t="s">
        <v>170</v>
      </c>
      <c r="CF701" t="s">
        <v>170</v>
      </c>
      <c r="CL701" t="s">
        <v>170</v>
      </c>
      <c r="CN701" t="s">
        <v>174</v>
      </c>
      <c r="CO701" t="s">
        <v>15215</v>
      </c>
      <c r="CP701" t="s">
        <v>15216</v>
      </c>
      <c r="CQ701" t="s">
        <v>170</v>
      </c>
      <c r="CV701" t="s">
        <v>170</v>
      </c>
      <c r="CZ701" t="s">
        <v>170</v>
      </c>
      <c r="DB701" t="s">
        <v>783</v>
      </c>
      <c r="DC701" t="s">
        <v>4882</v>
      </c>
      <c r="DD701" t="s">
        <v>170</v>
      </c>
      <c r="DF701" t="s">
        <v>170</v>
      </c>
      <c r="DL701" t="s">
        <v>170</v>
      </c>
      <c r="DN701" t="s">
        <v>170</v>
      </c>
      <c r="DP701" t="s">
        <v>15217</v>
      </c>
      <c r="DQ701" t="s">
        <v>202</v>
      </c>
      <c r="DR701" t="str">
        <f>HYPERLINK("https://nconnect.nicmar.ac.in/pdf/847_resume_1772424219.pdf/Y2FyZWVy","View Resume")</f>
        <v>0</v>
      </c>
      <c r="DS701" t="s">
        <v>259</v>
      </c>
      <c r="DT701" t="s">
        <v>15218</v>
      </c>
      <c r="DU701" t="s">
        <v>5245</v>
      </c>
      <c r="DV701" t="s">
        <v>1426</v>
      </c>
      <c r="DW701" t="s">
        <v>207</v>
      </c>
      <c r="DX701" t="s">
        <v>2433</v>
      </c>
      <c r="DY701" t="s">
        <v>209</v>
      </c>
      <c r="DZ701" t="s">
        <v>906</v>
      </c>
      <c r="EA701" t="s">
        <v>15219</v>
      </c>
      <c r="EB701" t="s">
        <v>6237</v>
      </c>
      <c r="EC701" t="s">
        <v>15220</v>
      </c>
      <c r="ED701" t="s">
        <v>207</v>
      </c>
      <c r="EE701" t="s">
        <v>1501</v>
      </c>
      <c r="EF701" t="s">
        <v>252</v>
      </c>
      <c r="EG701" t="s">
        <v>1316</v>
      </c>
    </row>
    <row r="702" spans="1:158">
      <c r="A702" t="s">
        <v>210</v>
      </c>
      <c r="B702" t="s">
        <v>211</v>
      </c>
      <c r="C702" t="s">
        <v>212</v>
      </c>
      <c r="D702" t="s">
        <v>213</v>
      </c>
      <c r="E702" t="s">
        <v>15221</v>
      </c>
      <c r="F702" t="s">
        <v>15222</v>
      </c>
      <c r="G702">
        <v>7905117948</v>
      </c>
      <c r="H702" t="s">
        <v>164</v>
      </c>
      <c r="I702" t="s">
        <v>15223</v>
      </c>
      <c r="J702" t="s">
        <v>166</v>
      </c>
      <c r="K702" t="s">
        <v>218</v>
      </c>
      <c r="L702" t="s">
        <v>15224</v>
      </c>
      <c r="M702" t="s">
        <v>15225</v>
      </c>
      <c r="N702" t="s">
        <v>170</v>
      </c>
      <c r="AI702" t="s">
        <v>15226</v>
      </c>
      <c r="AJ702" t="s">
        <v>1435</v>
      </c>
      <c r="AK702" t="s">
        <v>15227</v>
      </c>
      <c r="AL702">
        <v>74.3</v>
      </c>
      <c r="AN702">
        <v>2007</v>
      </c>
      <c r="AO702" t="s">
        <v>174</v>
      </c>
      <c r="AP702" t="s">
        <v>15228</v>
      </c>
      <c r="AQ702" t="s">
        <v>1435</v>
      </c>
      <c r="AR702" t="s">
        <v>15229</v>
      </c>
      <c r="AS702">
        <v>65</v>
      </c>
      <c r="AU702">
        <v>2009</v>
      </c>
      <c r="AV702" t="s">
        <v>170</v>
      </c>
      <c r="BB702">
        <v>2009</v>
      </c>
      <c r="BC702" t="s">
        <v>174</v>
      </c>
      <c r="BD702" t="s">
        <v>15230</v>
      </c>
      <c r="BE702" t="s">
        <v>15231</v>
      </c>
      <c r="BF702" t="s">
        <v>15232</v>
      </c>
      <c r="BG702">
        <v>71.3</v>
      </c>
      <c r="BI702">
        <v>2015</v>
      </c>
      <c r="BJ702">
        <v>2</v>
      </c>
      <c r="BL702">
        <v>7</v>
      </c>
      <c r="BN702" t="s">
        <v>174</v>
      </c>
      <c r="BO702" t="s">
        <v>15233</v>
      </c>
      <c r="BP702" t="s">
        <v>15234</v>
      </c>
      <c r="BQ702" t="s">
        <v>15235</v>
      </c>
      <c r="BR702">
        <v>87.4</v>
      </c>
      <c r="BT702">
        <v>2018</v>
      </c>
      <c r="BU702">
        <v>14</v>
      </c>
      <c r="BW702">
        <v>7</v>
      </c>
      <c r="BY702" t="s">
        <v>170</v>
      </c>
      <c r="CF702" t="s">
        <v>174</v>
      </c>
      <c r="CG702" t="s">
        <v>213</v>
      </c>
      <c r="CH702" t="s">
        <v>15236</v>
      </c>
      <c r="CI702" t="s">
        <v>193</v>
      </c>
      <c r="CJ702">
        <v>2026</v>
      </c>
      <c r="CL702" t="s">
        <v>170</v>
      </c>
      <c r="CN702" t="s">
        <v>174</v>
      </c>
      <c r="CO702" t="s">
        <v>15237</v>
      </c>
      <c r="CP702" t="s">
        <v>15238</v>
      </c>
      <c r="CQ702" t="s">
        <v>174</v>
      </c>
      <c r="CR702">
        <v>3</v>
      </c>
      <c r="CS702">
        <v>2</v>
      </c>
      <c r="CT702">
        <v>3</v>
      </c>
      <c r="CU702" t="s">
        <v>15239</v>
      </c>
      <c r="CV702" t="s">
        <v>170</v>
      </c>
      <c r="CX702" t="s">
        <v>193</v>
      </c>
      <c r="CY702">
        <v>2025</v>
      </c>
      <c r="CZ702" t="s">
        <v>170</v>
      </c>
      <c r="DB702" t="s">
        <v>15240</v>
      </c>
      <c r="DC702" t="s">
        <v>15241</v>
      </c>
      <c r="DD702" t="s">
        <v>174</v>
      </c>
      <c r="DE702" t="s">
        <v>15242</v>
      </c>
      <c r="DF702" t="s">
        <v>174</v>
      </c>
      <c r="DG702" t="s">
        <v>15243</v>
      </c>
      <c r="DH702" t="s">
        <v>378</v>
      </c>
      <c r="DI702" t="s">
        <v>15244</v>
      </c>
      <c r="DJ702" t="s">
        <v>15245</v>
      </c>
      <c r="DK702">
        <v>10</v>
      </c>
      <c r="DL702" t="s">
        <v>174</v>
      </c>
      <c r="DM702" t="s">
        <v>15246</v>
      </c>
      <c r="DN702" t="s">
        <v>170</v>
      </c>
      <c r="DP702" t="s">
        <v>15247</v>
      </c>
      <c r="DQ702" t="str">
        <f>HYPERLINK("https://nconnect.nicmar.ac.in/storage/profile/69a502451cecb.png","Download")</f>
        <v>0</v>
      </c>
      <c r="DR702" t="str">
        <f>HYPERLINK("https://nconnect.nicmar.ac.in/pdf/850_resume_1772427003.pdf/Y2FyZWVy","View Resume")</f>
        <v>0</v>
      </c>
      <c r="DS702" t="s">
        <v>989</v>
      </c>
      <c r="DT702" t="s">
        <v>15248</v>
      </c>
      <c r="DU702" t="s">
        <v>211</v>
      </c>
      <c r="DV702" t="s">
        <v>4344</v>
      </c>
      <c r="DW702" t="s">
        <v>246</v>
      </c>
      <c r="DX702" t="s">
        <v>941</v>
      </c>
      <c r="DY702" t="s">
        <v>209</v>
      </c>
      <c r="DZ702" t="s">
        <v>949</v>
      </c>
      <c r="EA702" t="s">
        <v>15249</v>
      </c>
      <c r="EB702" t="s">
        <v>211</v>
      </c>
      <c r="EC702" t="s">
        <v>15250</v>
      </c>
      <c r="ED702" t="s">
        <v>246</v>
      </c>
      <c r="EE702" t="s">
        <v>982</v>
      </c>
      <c r="EF702" t="s">
        <v>383</v>
      </c>
      <c r="EG702" t="s">
        <v>265</v>
      </c>
    </row>
    <row r="703" spans="1:158">
      <c r="A703" t="s">
        <v>584</v>
      </c>
      <c r="B703" t="s">
        <v>211</v>
      </c>
      <c r="C703" t="s">
        <v>471</v>
      </c>
      <c r="D703" t="s">
        <v>585</v>
      </c>
      <c r="E703" t="s">
        <v>15251</v>
      </c>
      <c r="F703" t="s">
        <v>15252</v>
      </c>
      <c r="G703">
        <v>9665187450</v>
      </c>
      <c r="H703" t="s">
        <v>271</v>
      </c>
      <c r="I703" t="s">
        <v>15253</v>
      </c>
      <c r="J703" t="s">
        <v>217</v>
      </c>
      <c r="K703" t="s">
        <v>657</v>
      </c>
      <c r="L703" t="s">
        <v>15254</v>
      </c>
      <c r="M703" t="s">
        <v>15255</v>
      </c>
      <c r="N703" t="s">
        <v>170</v>
      </c>
      <c r="AI703" t="s">
        <v>15256</v>
      </c>
      <c r="AJ703" t="s">
        <v>15257</v>
      </c>
      <c r="AK703" t="s">
        <v>15258</v>
      </c>
      <c r="AL703">
        <v>86.73</v>
      </c>
      <c r="AN703">
        <v>2012</v>
      </c>
      <c r="AO703" t="s">
        <v>174</v>
      </c>
      <c r="AP703" t="s">
        <v>8131</v>
      </c>
      <c r="AQ703" t="s">
        <v>15259</v>
      </c>
      <c r="AR703" t="s">
        <v>15260</v>
      </c>
      <c r="AS703">
        <v>68.92</v>
      </c>
      <c r="AU703">
        <v>2014</v>
      </c>
      <c r="AV703" t="s">
        <v>170</v>
      </c>
      <c r="BC703" t="s">
        <v>174</v>
      </c>
      <c r="BD703" t="s">
        <v>3883</v>
      </c>
      <c r="BE703" t="s">
        <v>15261</v>
      </c>
      <c r="BF703" t="s">
        <v>485</v>
      </c>
      <c r="BG703">
        <v>68.13</v>
      </c>
      <c r="BI703">
        <v>2018</v>
      </c>
      <c r="BJ703">
        <v>2</v>
      </c>
      <c r="BL703">
        <v>9</v>
      </c>
      <c r="BN703" t="s">
        <v>174</v>
      </c>
      <c r="BO703" t="s">
        <v>440</v>
      </c>
      <c r="BP703" t="s">
        <v>15262</v>
      </c>
      <c r="BQ703" t="s">
        <v>3979</v>
      </c>
      <c r="BR703">
        <v>88.4</v>
      </c>
      <c r="BS703">
        <v>9.45</v>
      </c>
      <c r="BT703">
        <v>2021</v>
      </c>
      <c r="BU703">
        <v>12</v>
      </c>
      <c r="BW703">
        <v>13</v>
      </c>
      <c r="BY703" t="s">
        <v>170</v>
      </c>
      <c r="CF703" t="s">
        <v>174</v>
      </c>
      <c r="CG703" t="s">
        <v>15263</v>
      </c>
      <c r="CH703" t="s">
        <v>3988</v>
      </c>
      <c r="CI703" t="s">
        <v>373</v>
      </c>
      <c r="CK703" t="s">
        <v>170</v>
      </c>
      <c r="CL703" t="s">
        <v>174</v>
      </c>
      <c r="CM703" t="s">
        <v>15264</v>
      </c>
      <c r="CN703" t="s">
        <v>170</v>
      </c>
      <c r="CP703" t="s">
        <v>5922</v>
      </c>
      <c r="CQ703" t="s">
        <v>170</v>
      </c>
      <c r="CV703" t="s">
        <v>170</v>
      </c>
      <c r="CZ703" t="s">
        <v>170</v>
      </c>
      <c r="DB703" t="s">
        <v>15265</v>
      </c>
      <c r="DC703" t="s">
        <v>15266</v>
      </c>
      <c r="DD703" t="s">
        <v>174</v>
      </c>
      <c r="DE703" t="s">
        <v>15267</v>
      </c>
      <c r="DF703" t="s">
        <v>174</v>
      </c>
      <c r="DG703">
        <v>9</v>
      </c>
      <c r="DH703">
        <v>2</v>
      </c>
      <c r="DI703">
        <v>1</v>
      </c>
      <c r="DJ703">
        <v>1</v>
      </c>
      <c r="DK703">
        <v>8</v>
      </c>
      <c r="DL703" t="s">
        <v>170</v>
      </c>
      <c r="DN703" t="s">
        <v>170</v>
      </c>
      <c r="DP703" t="s">
        <v>15268</v>
      </c>
      <c r="DQ703" t="s">
        <v>202</v>
      </c>
      <c r="DR703" t="str">
        <f>HYPERLINK("https://nconnect.nicmar.ac.in/pdf/851_resume_1772427271.pdf/Y2FyZWVy","View Resume")</f>
        <v>0</v>
      </c>
      <c r="DS703" t="s">
        <v>984</v>
      </c>
      <c r="DT703" t="s">
        <v>3988</v>
      </c>
      <c r="DU703" t="s">
        <v>211</v>
      </c>
      <c r="DV703" t="s">
        <v>818</v>
      </c>
      <c r="DW703" t="s">
        <v>246</v>
      </c>
      <c r="DX703" t="s">
        <v>757</v>
      </c>
      <c r="DY703" t="s">
        <v>209</v>
      </c>
      <c r="DZ703" t="s">
        <v>355</v>
      </c>
      <c r="EA703" t="s">
        <v>15269</v>
      </c>
      <c r="EB703" t="s">
        <v>211</v>
      </c>
      <c r="EC703" t="s">
        <v>14971</v>
      </c>
      <c r="ED703" t="s">
        <v>246</v>
      </c>
      <c r="EE703" t="s">
        <v>1501</v>
      </c>
      <c r="EF703" t="s">
        <v>983</v>
      </c>
      <c r="EG703" t="s">
        <v>1688</v>
      </c>
    </row>
    <row r="704" spans="1:158">
      <c r="A704" t="s">
        <v>581</v>
      </c>
      <c r="B704" t="s">
        <v>211</v>
      </c>
      <c r="C704" t="s">
        <v>471</v>
      </c>
      <c r="D704" t="s">
        <v>582</v>
      </c>
      <c r="E704" t="s">
        <v>15251</v>
      </c>
      <c r="F704" t="s">
        <v>15252</v>
      </c>
      <c r="G704">
        <v>9665187450</v>
      </c>
      <c r="H704" t="s">
        <v>271</v>
      </c>
      <c r="I704" t="s">
        <v>15253</v>
      </c>
      <c r="J704" t="s">
        <v>217</v>
      </c>
      <c r="K704" t="s">
        <v>657</v>
      </c>
      <c r="L704" t="s">
        <v>15254</v>
      </c>
      <c r="M704" t="s">
        <v>15255</v>
      </c>
      <c r="N704" t="s">
        <v>170</v>
      </c>
      <c r="AI704" t="s">
        <v>15256</v>
      </c>
      <c r="AJ704" t="s">
        <v>15257</v>
      </c>
      <c r="AK704" t="s">
        <v>15258</v>
      </c>
      <c r="AL704">
        <v>86.73</v>
      </c>
      <c r="AN704">
        <v>2012</v>
      </c>
      <c r="AO704" t="s">
        <v>174</v>
      </c>
      <c r="AP704" t="s">
        <v>8131</v>
      </c>
      <c r="AQ704" t="s">
        <v>15259</v>
      </c>
      <c r="AR704" t="s">
        <v>15260</v>
      </c>
      <c r="AS704">
        <v>68.92</v>
      </c>
      <c r="AU704">
        <v>2014</v>
      </c>
      <c r="AV704" t="s">
        <v>170</v>
      </c>
      <c r="BC704" t="s">
        <v>174</v>
      </c>
      <c r="BD704" t="s">
        <v>3883</v>
      </c>
      <c r="BE704" t="s">
        <v>15261</v>
      </c>
      <c r="BF704" t="s">
        <v>485</v>
      </c>
      <c r="BG704">
        <v>68.13</v>
      </c>
      <c r="BI704">
        <v>2018</v>
      </c>
      <c r="BJ704">
        <v>2</v>
      </c>
      <c r="BL704">
        <v>9</v>
      </c>
      <c r="BN704" t="s">
        <v>174</v>
      </c>
      <c r="BO704" t="s">
        <v>440</v>
      </c>
      <c r="BP704" t="s">
        <v>15262</v>
      </c>
      <c r="BQ704" t="s">
        <v>3979</v>
      </c>
      <c r="BR704">
        <v>88.4</v>
      </c>
      <c r="BS704">
        <v>9.45</v>
      </c>
      <c r="BT704">
        <v>2021</v>
      </c>
      <c r="BU704">
        <v>12</v>
      </c>
      <c r="BW704">
        <v>13</v>
      </c>
      <c r="BY704" t="s">
        <v>170</v>
      </c>
      <c r="CF704" t="s">
        <v>174</v>
      </c>
      <c r="CG704" t="s">
        <v>15263</v>
      </c>
      <c r="CH704" t="s">
        <v>3988</v>
      </c>
      <c r="CI704" t="s">
        <v>373</v>
      </c>
      <c r="CK704" t="s">
        <v>170</v>
      </c>
      <c r="CL704" t="s">
        <v>174</v>
      </c>
      <c r="CM704" t="s">
        <v>15264</v>
      </c>
      <c r="CN704" t="s">
        <v>170</v>
      </c>
      <c r="CP704" t="s">
        <v>5922</v>
      </c>
      <c r="CQ704" t="s">
        <v>170</v>
      </c>
      <c r="CV704" t="s">
        <v>170</v>
      </c>
      <c r="CZ704" t="s">
        <v>170</v>
      </c>
      <c r="DB704" t="s">
        <v>15265</v>
      </c>
      <c r="DC704" t="s">
        <v>15266</v>
      </c>
      <c r="DD704" t="s">
        <v>174</v>
      </c>
      <c r="DE704" t="s">
        <v>15267</v>
      </c>
      <c r="DF704" t="s">
        <v>174</v>
      </c>
      <c r="DG704">
        <v>9</v>
      </c>
      <c r="DH704">
        <v>2</v>
      </c>
      <c r="DI704">
        <v>1</v>
      </c>
      <c r="DJ704">
        <v>1</v>
      </c>
      <c r="DK704">
        <v>8</v>
      </c>
      <c r="DL704" t="s">
        <v>170</v>
      </c>
      <c r="DN704" t="s">
        <v>170</v>
      </c>
      <c r="DP704" t="s">
        <v>15270</v>
      </c>
      <c r="DQ704" t="s">
        <v>202</v>
      </c>
      <c r="DR704" t="str">
        <f>HYPERLINK("https://nconnect.nicmar.ac.in/pdf/851_resume_1772427271.pdf/Y2FyZWVy","View Resume")</f>
        <v>0</v>
      </c>
      <c r="DS704" t="s">
        <v>984</v>
      </c>
      <c r="DT704" t="s">
        <v>3988</v>
      </c>
      <c r="DU704" t="s">
        <v>211</v>
      </c>
      <c r="DV704" t="s">
        <v>818</v>
      </c>
      <c r="DW704" t="s">
        <v>246</v>
      </c>
      <c r="DX704" t="s">
        <v>757</v>
      </c>
      <c r="DY704" t="s">
        <v>209</v>
      </c>
      <c r="DZ704" t="s">
        <v>355</v>
      </c>
      <c r="EA704" t="s">
        <v>15269</v>
      </c>
      <c r="EB704" t="s">
        <v>211</v>
      </c>
      <c r="EC704" t="s">
        <v>14971</v>
      </c>
      <c r="ED704" t="s">
        <v>246</v>
      </c>
      <c r="EE704" t="s">
        <v>1501</v>
      </c>
      <c r="EF704" t="s">
        <v>983</v>
      </c>
      <c r="EG704" t="s">
        <v>1688</v>
      </c>
    </row>
    <row r="705" spans="1:158">
      <c r="A705" t="s">
        <v>356</v>
      </c>
      <c r="B705" t="s">
        <v>211</v>
      </c>
      <c r="C705" t="s">
        <v>267</v>
      </c>
      <c r="D705" t="s">
        <v>357</v>
      </c>
      <c r="E705" t="s">
        <v>15251</v>
      </c>
      <c r="F705" t="s">
        <v>15252</v>
      </c>
      <c r="G705">
        <v>9665187450</v>
      </c>
      <c r="H705" t="s">
        <v>271</v>
      </c>
      <c r="I705" t="s">
        <v>15253</v>
      </c>
      <c r="J705" t="s">
        <v>217</v>
      </c>
      <c r="K705" t="s">
        <v>657</v>
      </c>
      <c r="L705" t="s">
        <v>15254</v>
      </c>
      <c r="M705" t="s">
        <v>15255</v>
      </c>
      <c r="N705" t="s">
        <v>170</v>
      </c>
      <c r="AI705" t="s">
        <v>15256</v>
      </c>
      <c r="AJ705" t="s">
        <v>15257</v>
      </c>
      <c r="AK705" t="s">
        <v>15258</v>
      </c>
      <c r="AL705">
        <v>86.73</v>
      </c>
      <c r="AN705">
        <v>2012</v>
      </c>
      <c r="AO705" t="s">
        <v>174</v>
      </c>
      <c r="AP705" t="s">
        <v>8131</v>
      </c>
      <c r="AQ705" t="s">
        <v>15259</v>
      </c>
      <c r="AR705" t="s">
        <v>15260</v>
      </c>
      <c r="AS705">
        <v>68.92</v>
      </c>
      <c r="AU705">
        <v>2014</v>
      </c>
      <c r="AV705" t="s">
        <v>170</v>
      </c>
      <c r="BC705" t="s">
        <v>174</v>
      </c>
      <c r="BD705" t="s">
        <v>3883</v>
      </c>
      <c r="BE705" t="s">
        <v>15261</v>
      </c>
      <c r="BF705" t="s">
        <v>485</v>
      </c>
      <c r="BG705">
        <v>68.13</v>
      </c>
      <c r="BI705">
        <v>2018</v>
      </c>
      <c r="BJ705">
        <v>2</v>
      </c>
      <c r="BL705">
        <v>9</v>
      </c>
      <c r="BN705" t="s">
        <v>174</v>
      </c>
      <c r="BO705" t="s">
        <v>440</v>
      </c>
      <c r="BP705" t="s">
        <v>15262</v>
      </c>
      <c r="BQ705" t="s">
        <v>3979</v>
      </c>
      <c r="BR705">
        <v>88.4</v>
      </c>
      <c r="BS705">
        <v>9.45</v>
      </c>
      <c r="BT705">
        <v>2021</v>
      </c>
      <c r="BU705">
        <v>12</v>
      </c>
      <c r="BW705">
        <v>13</v>
      </c>
      <c r="BY705" t="s">
        <v>170</v>
      </c>
      <c r="CF705" t="s">
        <v>174</v>
      </c>
      <c r="CG705" t="s">
        <v>15263</v>
      </c>
      <c r="CH705" t="s">
        <v>3988</v>
      </c>
      <c r="CI705" t="s">
        <v>373</v>
      </c>
      <c r="CK705" t="s">
        <v>170</v>
      </c>
      <c r="CL705" t="s">
        <v>174</v>
      </c>
      <c r="CM705" t="s">
        <v>15264</v>
      </c>
      <c r="CN705" t="s">
        <v>170</v>
      </c>
      <c r="CP705" t="s">
        <v>5922</v>
      </c>
      <c r="CQ705" t="s">
        <v>170</v>
      </c>
      <c r="CV705" t="s">
        <v>170</v>
      </c>
      <c r="CZ705" t="s">
        <v>170</v>
      </c>
      <c r="DB705" t="s">
        <v>15265</v>
      </c>
      <c r="DC705" t="s">
        <v>15266</v>
      </c>
      <c r="DD705" t="s">
        <v>174</v>
      </c>
      <c r="DE705" t="s">
        <v>15267</v>
      </c>
      <c r="DF705" t="s">
        <v>174</v>
      </c>
      <c r="DG705">
        <v>9</v>
      </c>
      <c r="DH705">
        <v>2</v>
      </c>
      <c r="DI705">
        <v>1</v>
      </c>
      <c r="DJ705">
        <v>1</v>
      </c>
      <c r="DK705">
        <v>8</v>
      </c>
      <c r="DL705" t="s">
        <v>170</v>
      </c>
      <c r="DN705" t="s">
        <v>170</v>
      </c>
      <c r="DP705" t="s">
        <v>15271</v>
      </c>
      <c r="DQ705" t="s">
        <v>202</v>
      </c>
      <c r="DR705" t="str">
        <f>HYPERLINK("https://nconnect.nicmar.ac.in/pdf/851_resume_1772427271.pdf/Y2FyZWVy","View Resume")</f>
        <v>0</v>
      </c>
      <c r="DS705" t="s">
        <v>984</v>
      </c>
      <c r="DT705" t="s">
        <v>3988</v>
      </c>
      <c r="DU705" t="s">
        <v>211</v>
      </c>
      <c r="DV705" t="s">
        <v>818</v>
      </c>
      <c r="DW705" t="s">
        <v>246</v>
      </c>
      <c r="DX705" t="s">
        <v>757</v>
      </c>
      <c r="DY705" t="s">
        <v>209</v>
      </c>
      <c r="DZ705" t="s">
        <v>355</v>
      </c>
      <c r="EA705" t="s">
        <v>15269</v>
      </c>
      <c r="EB705" t="s">
        <v>211</v>
      </c>
      <c r="EC705" t="s">
        <v>14971</v>
      </c>
      <c r="ED705" t="s">
        <v>246</v>
      </c>
      <c r="EE705" t="s">
        <v>1501</v>
      </c>
      <c r="EF705" t="s">
        <v>983</v>
      </c>
      <c r="EG705" t="s">
        <v>1688</v>
      </c>
    </row>
    <row r="706" spans="1:158">
      <c r="A706" t="s">
        <v>1136</v>
      </c>
      <c r="B706" t="s">
        <v>211</v>
      </c>
      <c r="C706" t="s">
        <v>1137</v>
      </c>
      <c r="D706" t="s">
        <v>1138</v>
      </c>
      <c r="E706" t="s">
        <v>15251</v>
      </c>
      <c r="F706" t="s">
        <v>15252</v>
      </c>
      <c r="G706">
        <v>9665187450</v>
      </c>
      <c r="H706" t="s">
        <v>271</v>
      </c>
      <c r="I706" t="s">
        <v>15253</v>
      </c>
      <c r="J706" t="s">
        <v>217</v>
      </c>
      <c r="K706" t="s">
        <v>657</v>
      </c>
      <c r="L706" t="s">
        <v>15254</v>
      </c>
      <c r="M706" t="s">
        <v>15255</v>
      </c>
      <c r="N706" t="s">
        <v>170</v>
      </c>
      <c r="AI706" t="s">
        <v>15256</v>
      </c>
      <c r="AJ706" t="s">
        <v>15257</v>
      </c>
      <c r="AK706" t="s">
        <v>15258</v>
      </c>
      <c r="AL706">
        <v>86.73</v>
      </c>
      <c r="AN706">
        <v>2012</v>
      </c>
      <c r="AO706" t="s">
        <v>174</v>
      </c>
      <c r="AP706" t="s">
        <v>8131</v>
      </c>
      <c r="AQ706" t="s">
        <v>15259</v>
      </c>
      <c r="AR706" t="s">
        <v>15260</v>
      </c>
      <c r="AS706">
        <v>68.92</v>
      </c>
      <c r="AU706">
        <v>2014</v>
      </c>
      <c r="AV706" t="s">
        <v>170</v>
      </c>
      <c r="BC706" t="s">
        <v>174</v>
      </c>
      <c r="BD706" t="s">
        <v>3883</v>
      </c>
      <c r="BE706" t="s">
        <v>15261</v>
      </c>
      <c r="BF706" t="s">
        <v>485</v>
      </c>
      <c r="BG706">
        <v>68.13</v>
      </c>
      <c r="BI706">
        <v>2018</v>
      </c>
      <c r="BJ706">
        <v>2</v>
      </c>
      <c r="BL706">
        <v>9</v>
      </c>
      <c r="BN706" t="s">
        <v>174</v>
      </c>
      <c r="BO706" t="s">
        <v>440</v>
      </c>
      <c r="BP706" t="s">
        <v>15262</v>
      </c>
      <c r="BQ706" t="s">
        <v>3979</v>
      </c>
      <c r="BR706">
        <v>88.4</v>
      </c>
      <c r="BS706">
        <v>9.45</v>
      </c>
      <c r="BT706">
        <v>2021</v>
      </c>
      <c r="BU706">
        <v>12</v>
      </c>
      <c r="BW706">
        <v>13</v>
      </c>
      <c r="BY706" t="s">
        <v>170</v>
      </c>
      <c r="CF706" t="s">
        <v>174</v>
      </c>
      <c r="CG706" t="s">
        <v>15263</v>
      </c>
      <c r="CH706" t="s">
        <v>3988</v>
      </c>
      <c r="CI706" t="s">
        <v>373</v>
      </c>
      <c r="CK706" t="s">
        <v>170</v>
      </c>
      <c r="CL706" t="s">
        <v>174</v>
      </c>
      <c r="CM706" t="s">
        <v>15264</v>
      </c>
      <c r="CN706" t="s">
        <v>170</v>
      </c>
      <c r="CP706" t="s">
        <v>5922</v>
      </c>
      <c r="CQ706" t="s">
        <v>170</v>
      </c>
      <c r="CV706" t="s">
        <v>170</v>
      </c>
      <c r="CZ706" t="s">
        <v>170</v>
      </c>
      <c r="DB706" t="s">
        <v>15265</v>
      </c>
      <c r="DC706" t="s">
        <v>15266</v>
      </c>
      <c r="DD706" t="s">
        <v>174</v>
      </c>
      <c r="DE706" t="s">
        <v>15267</v>
      </c>
      <c r="DF706" t="s">
        <v>174</v>
      </c>
      <c r="DG706">
        <v>9</v>
      </c>
      <c r="DH706">
        <v>2</v>
      </c>
      <c r="DI706">
        <v>1</v>
      </c>
      <c r="DJ706">
        <v>1</v>
      </c>
      <c r="DK706">
        <v>8</v>
      </c>
      <c r="DL706" t="s">
        <v>170</v>
      </c>
      <c r="DN706" t="s">
        <v>170</v>
      </c>
      <c r="DP706" t="s">
        <v>15272</v>
      </c>
      <c r="DQ706" t="s">
        <v>202</v>
      </c>
      <c r="DR706" t="str">
        <f>HYPERLINK("https://nconnect.nicmar.ac.in/pdf/851_resume_1772427271.pdf/Y2FyZWVy","View Resume")</f>
        <v>0</v>
      </c>
      <c r="DS706" t="s">
        <v>984</v>
      </c>
      <c r="DT706" t="s">
        <v>3988</v>
      </c>
      <c r="DU706" t="s">
        <v>211</v>
      </c>
      <c r="DV706" t="s">
        <v>818</v>
      </c>
      <c r="DW706" t="s">
        <v>246</v>
      </c>
      <c r="DX706" t="s">
        <v>757</v>
      </c>
      <c r="DY706" t="s">
        <v>209</v>
      </c>
      <c r="DZ706" t="s">
        <v>355</v>
      </c>
      <c r="EA706" t="s">
        <v>15269</v>
      </c>
      <c r="EB706" t="s">
        <v>211</v>
      </c>
      <c r="EC706" t="s">
        <v>14971</v>
      </c>
      <c r="ED706" t="s">
        <v>246</v>
      </c>
      <c r="EE706" t="s">
        <v>1501</v>
      </c>
      <c r="EF706" t="s">
        <v>983</v>
      </c>
      <c r="EG706" t="s">
        <v>1688</v>
      </c>
    </row>
    <row r="707" spans="1:158">
      <c r="A707" t="s">
        <v>356</v>
      </c>
      <c r="B707" t="s">
        <v>211</v>
      </c>
      <c r="C707" t="s">
        <v>267</v>
      </c>
      <c r="D707" t="s">
        <v>357</v>
      </c>
      <c r="E707" t="s">
        <v>3966</v>
      </c>
      <c r="F707" t="s">
        <v>3967</v>
      </c>
      <c r="G707">
        <v>9075412474</v>
      </c>
      <c r="H707" t="s">
        <v>271</v>
      </c>
      <c r="I707" t="s">
        <v>3968</v>
      </c>
      <c r="J707" t="s">
        <v>217</v>
      </c>
      <c r="K707" t="s">
        <v>3969</v>
      </c>
      <c r="L707" t="s">
        <v>3970</v>
      </c>
      <c r="M707" t="s">
        <v>3971</v>
      </c>
      <c r="N707" t="s">
        <v>170</v>
      </c>
      <c r="AI707" t="s">
        <v>3972</v>
      </c>
      <c r="AJ707" t="s">
        <v>2383</v>
      </c>
      <c r="AK707" t="s">
        <v>3973</v>
      </c>
      <c r="AL707">
        <v>93.07</v>
      </c>
      <c r="AN707">
        <v>2008</v>
      </c>
      <c r="AO707" t="s">
        <v>174</v>
      </c>
      <c r="AP707" t="s">
        <v>3974</v>
      </c>
      <c r="AQ707" t="s">
        <v>2383</v>
      </c>
      <c r="AR707" t="s">
        <v>3975</v>
      </c>
      <c r="AS707">
        <v>83.67</v>
      </c>
      <c r="AU707">
        <v>2010</v>
      </c>
      <c r="AV707" t="s">
        <v>170</v>
      </c>
      <c r="BC707" t="s">
        <v>174</v>
      </c>
      <c r="BD707" t="s">
        <v>3976</v>
      </c>
      <c r="BE707" t="s">
        <v>3977</v>
      </c>
      <c r="BF707" t="s">
        <v>485</v>
      </c>
      <c r="BG707">
        <v>76.44</v>
      </c>
      <c r="BH707">
        <v>8.69</v>
      </c>
      <c r="BI707">
        <v>2014</v>
      </c>
      <c r="BJ707">
        <v>2</v>
      </c>
      <c r="BL707">
        <v>9</v>
      </c>
      <c r="BN707" t="s">
        <v>174</v>
      </c>
      <c r="BO707" t="s">
        <v>1440</v>
      </c>
      <c r="BP707" t="s">
        <v>3978</v>
      </c>
      <c r="BQ707" t="s">
        <v>3979</v>
      </c>
      <c r="BR707">
        <v>76.4</v>
      </c>
      <c r="BS707">
        <v>7.64</v>
      </c>
      <c r="BT707">
        <v>2017</v>
      </c>
      <c r="BU707">
        <v>12</v>
      </c>
      <c r="BW707">
        <v>13</v>
      </c>
      <c r="BY707" t="s">
        <v>170</v>
      </c>
      <c r="CF707" t="s">
        <v>174</v>
      </c>
      <c r="CG707" t="s">
        <v>485</v>
      </c>
      <c r="CH707" t="s">
        <v>566</v>
      </c>
      <c r="CI707" t="s">
        <v>193</v>
      </c>
      <c r="CJ707">
        <v>2024</v>
      </c>
      <c r="CL707" t="s">
        <v>174</v>
      </c>
      <c r="CM707" t="s">
        <v>3980</v>
      </c>
      <c r="CN707" t="s">
        <v>174</v>
      </c>
      <c r="CO707" t="s">
        <v>3981</v>
      </c>
      <c r="CP707" t="s">
        <v>3982</v>
      </c>
      <c r="CQ707" t="s">
        <v>174</v>
      </c>
      <c r="CR707">
        <v>2</v>
      </c>
      <c r="CS707">
        <v>3</v>
      </c>
      <c r="CT707">
        <v>5</v>
      </c>
      <c r="CU707" t="s">
        <v>3983</v>
      </c>
      <c r="CV707" t="s">
        <v>170</v>
      </c>
      <c r="CZ707" t="s">
        <v>170</v>
      </c>
      <c r="DB707" t="s">
        <v>3984</v>
      </c>
      <c r="DC707" t="s">
        <v>3985</v>
      </c>
      <c r="DD707" t="s">
        <v>174</v>
      </c>
      <c r="DE707" t="s">
        <v>3986</v>
      </c>
      <c r="DF707" t="s">
        <v>174</v>
      </c>
      <c r="DG707">
        <v>4</v>
      </c>
      <c r="DH707">
        <v>2</v>
      </c>
      <c r="DI707">
        <v>1</v>
      </c>
      <c r="DJ707">
        <v>1</v>
      </c>
      <c r="DK707">
        <v>8</v>
      </c>
      <c r="DL707" t="s">
        <v>174</v>
      </c>
      <c r="DM707" t="s">
        <v>3981</v>
      </c>
      <c r="DN707" t="s">
        <v>170</v>
      </c>
      <c r="DP707" t="s">
        <v>15273</v>
      </c>
      <c r="DQ707" t="str">
        <f>HYPERLINK("https://nconnect.nicmar.ac.in/storage/profile/69a6ec581fb4f.png","Download")</f>
        <v>0</v>
      </c>
      <c r="DR707" t="str">
        <f>HYPERLINK("https://nconnect.nicmar.ac.in/pdf/199_resume_1772547204.pdf/Y2FyZWVy","View Resume")</f>
        <v>0</v>
      </c>
      <c r="DS707" t="s">
        <v>865</v>
      </c>
      <c r="DT707" t="s">
        <v>3988</v>
      </c>
      <c r="DU707" t="s">
        <v>211</v>
      </c>
      <c r="DV707" t="s">
        <v>3989</v>
      </c>
      <c r="DW707" t="s">
        <v>246</v>
      </c>
      <c r="DX707" t="s">
        <v>418</v>
      </c>
      <c r="DY707" t="s">
        <v>209</v>
      </c>
      <c r="DZ707" t="s">
        <v>865</v>
      </c>
    </row>
    <row r="708" spans="1:158">
      <c r="A708" t="s">
        <v>1778</v>
      </c>
      <c r="B708" t="s">
        <v>159</v>
      </c>
      <c r="C708" t="s">
        <v>160</v>
      </c>
      <c r="D708" t="s">
        <v>1779</v>
      </c>
      <c r="E708" t="s">
        <v>15274</v>
      </c>
      <c r="F708" t="s">
        <v>15275</v>
      </c>
      <c r="G708">
        <v>9767838998</v>
      </c>
      <c r="H708" t="s">
        <v>271</v>
      </c>
      <c r="I708" t="s">
        <v>15276</v>
      </c>
      <c r="J708" t="s">
        <v>166</v>
      </c>
      <c r="K708" t="s">
        <v>831</v>
      </c>
      <c r="L708" t="s">
        <v>15277</v>
      </c>
      <c r="M708" t="s">
        <v>15278</v>
      </c>
      <c r="N708" t="s">
        <v>170</v>
      </c>
      <c r="AI708" t="s">
        <v>15279</v>
      </c>
      <c r="AJ708" t="s">
        <v>15280</v>
      </c>
      <c r="AK708" t="s">
        <v>15281</v>
      </c>
      <c r="AL708">
        <v>80.66</v>
      </c>
      <c r="AN708">
        <v>1991</v>
      </c>
      <c r="AO708" t="s">
        <v>174</v>
      </c>
      <c r="AP708" t="s">
        <v>15282</v>
      </c>
      <c r="AQ708" t="s">
        <v>15283</v>
      </c>
      <c r="AR708" t="s">
        <v>15284</v>
      </c>
      <c r="AS708">
        <v>74.99</v>
      </c>
      <c r="AU708">
        <v>1993</v>
      </c>
      <c r="AV708" t="s">
        <v>170</v>
      </c>
      <c r="BC708" t="s">
        <v>174</v>
      </c>
      <c r="BD708" t="s">
        <v>15285</v>
      </c>
      <c r="BE708" t="s">
        <v>15286</v>
      </c>
      <c r="BF708" t="s">
        <v>15287</v>
      </c>
      <c r="BG708">
        <v>58.96</v>
      </c>
      <c r="BH708">
        <v>6.2</v>
      </c>
      <c r="BI708">
        <v>1998</v>
      </c>
      <c r="BJ708">
        <v>8</v>
      </c>
      <c r="BL708">
        <v>2</v>
      </c>
      <c r="BN708" t="s">
        <v>174</v>
      </c>
      <c r="BO708" t="s">
        <v>15288</v>
      </c>
      <c r="BP708" t="s">
        <v>15289</v>
      </c>
      <c r="BQ708" t="s">
        <v>15290</v>
      </c>
      <c r="BR708">
        <v>66.5</v>
      </c>
      <c r="BS708">
        <v>7</v>
      </c>
      <c r="BT708">
        <v>2012</v>
      </c>
      <c r="BU708">
        <v>27</v>
      </c>
      <c r="BW708">
        <v>13</v>
      </c>
      <c r="BY708" t="s">
        <v>170</v>
      </c>
      <c r="CF708" t="s">
        <v>170</v>
      </c>
      <c r="CL708" t="s">
        <v>174</v>
      </c>
      <c r="CM708" t="s">
        <v>15291</v>
      </c>
      <c r="CN708" t="s">
        <v>174</v>
      </c>
      <c r="CO708" t="s">
        <v>15292</v>
      </c>
      <c r="CP708" t="s">
        <v>15293</v>
      </c>
      <c r="CQ708" t="s">
        <v>174</v>
      </c>
      <c r="CR708">
        <v>3</v>
      </c>
      <c r="CS708">
        <v>1</v>
      </c>
      <c r="CV708" t="s">
        <v>170</v>
      </c>
      <c r="CZ708" t="s">
        <v>170</v>
      </c>
      <c r="DB708" t="s">
        <v>15294</v>
      </c>
      <c r="DC708" t="s">
        <v>15295</v>
      </c>
      <c r="DD708" t="s">
        <v>174</v>
      </c>
      <c r="DE708" t="s">
        <v>15296</v>
      </c>
      <c r="DF708" t="s">
        <v>174</v>
      </c>
      <c r="DG708" t="s">
        <v>15297</v>
      </c>
      <c r="DH708" t="s">
        <v>15298</v>
      </c>
      <c r="DI708" t="s">
        <v>15299</v>
      </c>
      <c r="DJ708" t="s">
        <v>15300</v>
      </c>
      <c r="DK708">
        <v>9</v>
      </c>
      <c r="DL708" t="s">
        <v>174</v>
      </c>
      <c r="DM708" t="s">
        <v>15301</v>
      </c>
      <c r="DN708" t="s">
        <v>170</v>
      </c>
      <c r="DP708" t="s">
        <v>15302</v>
      </c>
      <c r="DQ708" t="s">
        <v>202</v>
      </c>
      <c r="DR708" t="str">
        <f>HYPERLINK("https://nconnect.nicmar.ac.in/pdf/735_resume_1772428192.pdf/Y2FyZWVy","View Resume")</f>
        <v>0</v>
      </c>
      <c r="DS708" t="s">
        <v>292</v>
      </c>
    </row>
    <row r="709" spans="1:158">
      <c r="A709" t="s">
        <v>581</v>
      </c>
      <c r="B709" t="s">
        <v>211</v>
      </c>
      <c r="C709" t="s">
        <v>471</v>
      </c>
      <c r="D709" t="s">
        <v>582</v>
      </c>
      <c r="E709" t="s">
        <v>3966</v>
      </c>
      <c r="F709" t="s">
        <v>3967</v>
      </c>
      <c r="G709">
        <v>9075412474</v>
      </c>
      <c r="H709" t="s">
        <v>271</v>
      </c>
      <c r="I709" t="s">
        <v>3968</v>
      </c>
      <c r="J709" t="s">
        <v>217</v>
      </c>
      <c r="K709" t="s">
        <v>3969</v>
      </c>
      <c r="L709" t="s">
        <v>3970</v>
      </c>
      <c r="M709" t="s">
        <v>3971</v>
      </c>
      <c r="N709" t="s">
        <v>170</v>
      </c>
      <c r="AI709" t="s">
        <v>3972</v>
      </c>
      <c r="AJ709" t="s">
        <v>2383</v>
      </c>
      <c r="AK709" t="s">
        <v>3973</v>
      </c>
      <c r="AL709">
        <v>93.07</v>
      </c>
      <c r="AN709">
        <v>2008</v>
      </c>
      <c r="AO709" t="s">
        <v>174</v>
      </c>
      <c r="AP709" t="s">
        <v>3974</v>
      </c>
      <c r="AQ709" t="s">
        <v>2383</v>
      </c>
      <c r="AR709" t="s">
        <v>3975</v>
      </c>
      <c r="AS709">
        <v>83.67</v>
      </c>
      <c r="AU709">
        <v>2010</v>
      </c>
      <c r="AV709" t="s">
        <v>170</v>
      </c>
      <c r="BC709" t="s">
        <v>174</v>
      </c>
      <c r="BD709" t="s">
        <v>3976</v>
      </c>
      <c r="BE709" t="s">
        <v>3977</v>
      </c>
      <c r="BF709" t="s">
        <v>485</v>
      </c>
      <c r="BG709">
        <v>76.44</v>
      </c>
      <c r="BH709">
        <v>8.69</v>
      </c>
      <c r="BI709">
        <v>2014</v>
      </c>
      <c r="BJ709">
        <v>2</v>
      </c>
      <c r="BL709">
        <v>9</v>
      </c>
      <c r="BN709" t="s">
        <v>174</v>
      </c>
      <c r="BO709" t="s">
        <v>1440</v>
      </c>
      <c r="BP709" t="s">
        <v>3978</v>
      </c>
      <c r="BQ709" t="s">
        <v>3979</v>
      </c>
      <c r="BR709">
        <v>76.4</v>
      </c>
      <c r="BS709">
        <v>7.64</v>
      </c>
      <c r="BT709">
        <v>2017</v>
      </c>
      <c r="BU709">
        <v>12</v>
      </c>
      <c r="BW709">
        <v>13</v>
      </c>
      <c r="BY709" t="s">
        <v>170</v>
      </c>
      <c r="CF709" t="s">
        <v>174</v>
      </c>
      <c r="CG709" t="s">
        <v>485</v>
      </c>
      <c r="CH709" t="s">
        <v>566</v>
      </c>
      <c r="CI709" t="s">
        <v>193</v>
      </c>
      <c r="CJ709">
        <v>2024</v>
      </c>
      <c r="CL709" t="s">
        <v>174</v>
      </c>
      <c r="CM709" t="s">
        <v>3980</v>
      </c>
      <c r="CN709" t="s">
        <v>174</v>
      </c>
      <c r="CO709" t="s">
        <v>3981</v>
      </c>
      <c r="CP709" t="s">
        <v>3982</v>
      </c>
      <c r="CQ709" t="s">
        <v>174</v>
      </c>
      <c r="CR709">
        <v>2</v>
      </c>
      <c r="CS709">
        <v>3</v>
      </c>
      <c r="CT709">
        <v>5</v>
      </c>
      <c r="CU709" t="s">
        <v>3983</v>
      </c>
      <c r="CV709" t="s">
        <v>170</v>
      </c>
      <c r="CZ709" t="s">
        <v>170</v>
      </c>
      <c r="DB709" t="s">
        <v>3984</v>
      </c>
      <c r="DC709" t="s">
        <v>3985</v>
      </c>
      <c r="DD709" t="s">
        <v>174</v>
      </c>
      <c r="DE709" t="s">
        <v>3986</v>
      </c>
      <c r="DF709" t="s">
        <v>174</v>
      </c>
      <c r="DG709">
        <v>4</v>
      </c>
      <c r="DH709">
        <v>2</v>
      </c>
      <c r="DI709">
        <v>1</v>
      </c>
      <c r="DJ709">
        <v>1</v>
      </c>
      <c r="DK709">
        <v>8</v>
      </c>
      <c r="DL709" t="s">
        <v>174</v>
      </c>
      <c r="DM709" t="s">
        <v>3981</v>
      </c>
      <c r="DN709" t="s">
        <v>170</v>
      </c>
      <c r="DP709" t="s">
        <v>15303</v>
      </c>
      <c r="DQ709" t="str">
        <f>HYPERLINK("https://nconnect.nicmar.ac.in/storage/profile/69a6ec581fb4f.png","Download")</f>
        <v>0</v>
      </c>
      <c r="DR709" t="str">
        <f>HYPERLINK("https://nconnect.nicmar.ac.in/pdf/199_resume_1772547204.pdf/Y2FyZWVy","View Resume")</f>
        <v>0</v>
      </c>
      <c r="DS709" t="s">
        <v>865</v>
      </c>
      <c r="DT709" t="s">
        <v>3988</v>
      </c>
      <c r="DU709" t="s">
        <v>211</v>
      </c>
      <c r="DV709" t="s">
        <v>3989</v>
      </c>
      <c r="DW709" t="s">
        <v>246</v>
      </c>
      <c r="DX709" t="s">
        <v>418</v>
      </c>
      <c r="DY709" t="s">
        <v>209</v>
      </c>
      <c r="DZ709" t="s">
        <v>865</v>
      </c>
    </row>
    <row r="710" spans="1:158">
      <c r="A710" t="s">
        <v>266</v>
      </c>
      <c r="B710" t="s">
        <v>211</v>
      </c>
      <c r="C710" t="s">
        <v>267</v>
      </c>
      <c r="D710" t="s">
        <v>268</v>
      </c>
      <c r="E710" t="s">
        <v>15304</v>
      </c>
      <c r="F710" t="s">
        <v>15305</v>
      </c>
      <c r="G710">
        <v>9685734023</v>
      </c>
      <c r="H710" t="s">
        <v>164</v>
      </c>
      <c r="I710" t="s">
        <v>15306</v>
      </c>
      <c r="J710" t="s">
        <v>217</v>
      </c>
      <c r="K710" t="s">
        <v>218</v>
      </c>
      <c r="L710" t="s">
        <v>15307</v>
      </c>
      <c r="M710" t="s">
        <v>15308</v>
      </c>
      <c r="N710" t="s">
        <v>170</v>
      </c>
      <c r="AI710" t="s">
        <v>15309</v>
      </c>
      <c r="AJ710" t="s">
        <v>15310</v>
      </c>
      <c r="AK710" t="s">
        <v>15311</v>
      </c>
      <c r="AL710">
        <v>88.2</v>
      </c>
      <c r="AN710">
        <v>2007</v>
      </c>
      <c r="AO710" t="s">
        <v>174</v>
      </c>
      <c r="AP710" t="s">
        <v>15312</v>
      </c>
      <c r="AQ710" t="s">
        <v>15313</v>
      </c>
      <c r="AR710" t="s">
        <v>15314</v>
      </c>
      <c r="AS710">
        <v>82</v>
      </c>
      <c r="AU710">
        <v>2009</v>
      </c>
      <c r="AV710" t="s">
        <v>170</v>
      </c>
      <c r="BC710" t="s">
        <v>174</v>
      </c>
      <c r="BD710" t="s">
        <v>15315</v>
      </c>
      <c r="BE710" t="s">
        <v>15316</v>
      </c>
      <c r="BF710" t="s">
        <v>1667</v>
      </c>
      <c r="BG710">
        <v>82</v>
      </c>
      <c r="BH710">
        <v>8.2</v>
      </c>
      <c r="BI710">
        <v>2014</v>
      </c>
      <c r="BJ710">
        <v>19</v>
      </c>
      <c r="BK710" t="s">
        <v>15317</v>
      </c>
      <c r="BL710">
        <v>34</v>
      </c>
      <c r="BN710" t="s">
        <v>174</v>
      </c>
      <c r="BO710" t="s">
        <v>15315</v>
      </c>
      <c r="BP710" t="s">
        <v>15316</v>
      </c>
      <c r="BQ710" t="s">
        <v>6158</v>
      </c>
      <c r="BR710">
        <v>88</v>
      </c>
      <c r="BS710">
        <v>8.8</v>
      </c>
      <c r="BT710">
        <v>2016</v>
      </c>
      <c r="BU710">
        <v>31</v>
      </c>
      <c r="BV710" t="s">
        <v>15318</v>
      </c>
      <c r="BW710">
        <v>53</v>
      </c>
      <c r="BX710" t="s">
        <v>15319</v>
      </c>
      <c r="BY710" t="s">
        <v>170</v>
      </c>
      <c r="CF710" t="s">
        <v>174</v>
      </c>
      <c r="CG710" t="s">
        <v>8854</v>
      </c>
      <c r="CH710" t="s">
        <v>15320</v>
      </c>
      <c r="CI710" t="s">
        <v>193</v>
      </c>
      <c r="CJ710">
        <v>2022</v>
      </c>
      <c r="CL710" t="s">
        <v>170</v>
      </c>
      <c r="CN710" t="s">
        <v>174</v>
      </c>
      <c r="CO710" t="s">
        <v>15321</v>
      </c>
      <c r="CP710" t="s">
        <v>15322</v>
      </c>
      <c r="CQ710" t="s">
        <v>174</v>
      </c>
      <c r="CR710" t="s">
        <v>15323</v>
      </c>
      <c r="CS710">
        <v>0</v>
      </c>
      <c r="CT710">
        <v>0</v>
      </c>
      <c r="CU710" t="s">
        <v>15324</v>
      </c>
      <c r="CV710" t="s">
        <v>170</v>
      </c>
      <c r="CZ710" t="s">
        <v>170</v>
      </c>
      <c r="DB710" t="s">
        <v>15325</v>
      </c>
      <c r="DC710" t="s">
        <v>781</v>
      </c>
      <c r="DD710" t="s">
        <v>174</v>
      </c>
      <c r="DE710" t="s">
        <v>15326</v>
      </c>
      <c r="DF710" t="s">
        <v>174</v>
      </c>
      <c r="DG710">
        <v>2</v>
      </c>
      <c r="DH710">
        <v>2</v>
      </c>
      <c r="DI710">
        <v>2</v>
      </c>
      <c r="DJ710" t="s">
        <v>783</v>
      </c>
      <c r="DK710">
        <v>7</v>
      </c>
      <c r="DL710" t="s">
        <v>174</v>
      </c>
      <c r="DM710" t="s">
        <v>15327</v>
      </c>
      <c r="DN710" t="s">
        <v>170</v>
      </c>
      <c r="DP710" t="s">
        <v>15328</v>
      </c>
      <c r="DQ710" t="str">
        <f>HYPERLINK("https://nconnect.nicmar.ac.in/storage/profile/69a6f623ac922.png","Download")</f>
        <v>0</v>
      </c>
      <c r="DR710" t="str">
        <f>HYPERLINK("https://nconnect.nicmar.ac.in/pdf/854_resume_1772556589.pdf/Y2FyZWVy","View Resume")</f>
        <v>0</v>
      </c>
      <c r="DS710" t="s">
        <v>1316</v>
      </c>
      <c r="DT710" t="s">
        <v>15329</v>
      </c>
      <c r="DU710" t="s">
        <v>9889</v>
      </c>
      <c r="DV710" t="s">
        <v>818</v>
      </c>
      <c r="DW710" t="s">
        <v>246</v>
      </c>
      <c r="DX710" t="s">
        <v>1321</v>
      </c>
      <c r="DY710" t="s">
        <v>209</v>
      </c>
      <c r="DZ710" t="s">
        <v>1316</v>
      </c>
    </row>
    <row r="711" spans="1:158">
      <c r="A711" t="s">
        <v>210</v>
      </c>
      <c r="B711" t="s">
        <v>211</v>
      </c>
      <c r="C711" t="s">
        <v>212</v>
      </c>
      <c r="D711" t="s">
        <v>213</v>
      </c>
      <c r="E711" t="s">
        <v>15330</v>
      </c>
      <c r="F711" t="s">
        <v>15331</v>
      </c>
      <c r="G711">
        <v>9326940617</v>
      </c>
      <c r="H711" t="s">
        <v>164</v>
      </c>
      <c r="I711" t="s">
        <v>15332</v>
      </c>
      <c r="J711" t="s">
        <v>166</v>
      </c>
      <c r="K711" t="s">
        <v>831</v>
      </c>
      <c r="L711" t="s">
        <v>15333</v>
      </c>
      <c r="M711" t="s">
        <v>15334</v>
      </c>
      <c r="N711" t="s">
        <v>170</v>
      </c>
      <c r="AI711" t="s">
        <v>15335</v>
      </c>
      <c r="AJ711" t="s">
        <v>2383</v>
      </c>
      <c r="AK711" t="s">
        <v>438</v>
      </c>
      <c r="AL711">
        <v>71.73</v>
      </c>
      <c r="AN711">
        <v>2003</v>
      </c>
      <c r="AO711" t="s">
        <v>174</v>
      </c>
      <c r="AP711" t="s">
        <v>15336</v>
      </c>
      <c r="AQ711" t="s">
        <v>2383</v>
      </c>
      <c r="AR711" t="s">
        <v>438</v>
      </c>
      <c r="AS711">
        <v>65.33</v>
      </c>
      <c r="AU711">
        <v>2005</v>
      </c>
      <c r="AV711" t="s">
        <v>170</v>
      </c>
      <c r="BC711" t="s">
        <v>174</v>
      </c>
      <c r="BD711" t="s">
        <v>15337</v>
      </c>
      <c r="BE711" t="s">
        <v>15338</v>
      </c>
      <c r="BF711" t="s">
        <v>485</v>
      </c>
      <c r="BG711">
        <v>70.38</v>
      </c>
      <c r="BI711">
        <v>2010</v>
      </c>
      <c r="BJ711">
        <v>2</v>
      </c>
      <c r="BL711">
        <v>9</v>
      </c>
      <c r="BN711" t="s">
        <v>174</v>
      </c>
      <c r="BO711" t="s">
        <v>15339</v>
      </c>
      <c r="BP711" t="s">
        <v>15340</v>
      </c>
      <c r="BQ711" t="s">
        <v>213</v>
      </c>
      <c r="BR711">
        <v>79</v>
      </c>
      <c r="BT711">
        <v>2012</v>
      </c>
      <c r="BU711">
        <v>14</v>
      </c>
      <c r="BW711">
        <v>47</v>
      </c>
      <c r="BY711" t="s">
        <v>170</v>
      </c>
      <c r="CF711" t="s">
        <v>174</v>
      </c>
      <c r="CG711" t="s">
        <v>213</v>
      </c>
      <c r="CH711" t="s">
        <v>3569</v>
      </c>
      <c r="CI711" t="s">
        <v>193</v>
      </c>
      <c r="CJ711">
        <v>2019</v>
      </c>
      <c r="CL711" t="s">
        <v>174</v>
      </c>
      <c r="CM711" t="s">
        <v>15341</v>
      </c>
      <c r="CN711" t="s">
        <v>174</v>
      </c>
      <c r="CO711" t="s">
        <v>15342</v>
      </c>
      <c r="CP711" t="s">
        <v>15343</v>
      </c>
      <c r="CQ711" t="s">
        <v>174</v>
      </c>
      <c r="CR711">
        <v>12</v>
      </c>
      <c r="CS711">
        <v>17</v>
      </c>
      <c r="CT711">
        <v>0</v>
      </c>
      <c r="CU711" t="s">
        <v>15344</v>
      </c>
      <c r="CV711" t="s">
        <v>170</v>
      </c>
      <c r="CZ711" t="s">
        <v>170</v>
      </c>
      <c r="DB711" t="s">
        <v>15345</v>
      </c>
      <c r="DC711" t="s">
        <v>15346</v>
      </c>
      <c r="DD711" t="s">
        <v>174</v>
      </c>
      <c r="DE711" t="s">
        <v>15347</v>
      </c>
      <c r="DF711" t="s">
        <v>174</v>
      </c>
      <c r="DG711">
        <v>6</v>
      </c>
      <c r="DH711">
        <v>4</v>
      </c>
      <c r="DI711">
        <v>8</v>
      </c>
      <c r="DJ711">
        <v>0</v>
      </c>
      <c r="DK711">
        <v>9</v>
      </c>
      <c r="DL711" t="s">
        <v>174</v>
      </c>
      <c r="DM711" t="s">
        <v>15348</v>
      </c>
      <c r="DN711" t="s">
        <v>170</v>
      </c>
      <c r="DP711" t="s">
        <v>15349</v>
      </c>
      <c r="DQ711" t="s">
        <v>202</v>
      </c>
      <c r="DR711" t="str">
        <f>HYPERLINK("https://nconnect.nicmar.ac.in/pdf/502_resume_1772430320.pdf/Y2FyZWVy","View Resume")</f>
        <v>0</v>
      </c>
      <c r="DS711" t="s">
        <v>640</v>
      </c>
      <c r="DT711" t="s">
        <v>15350</v>
      </c>
      <c r="DU711" t="s">
        <v>15351</v>
      </c>
      <c r="DV711" t="s">
        <v>818</v>
      </c>
      <c r="DW711" t="s">
        <v>207</v>
      </c>
      <c r="DX711" t="s">
        <v>464</v>
      </c>
      <c r="DY711" t="s">
        <v>209</v>
      </c>
      <c r="DZ711" t="s">
        <v>949</v>
      </c>
      <c r="EA711" t="s">
        <v>15352</v>
      </c>
      <c r="EB711" t="s">
        <v>211</v>
      </c>
      <c r="EC711" t="s">
        <v>818</v>
      </c>
      <c r="ED711" t="s">
        <v>246</v>
      </c>
      <c r="EE711" t="s">
        <v>2857</v>
      </c>
      <c r="EF711" t="s">
        <v>941</v>
      </c>
      <c r="EG711" t="s">
        <v>349</v>
      </c>
      <c r="EH711" t="s">
        <v>15353</v>
      </c>
      <c r="EI711" t="s">
        <v>507</v>
      </c>
      <c r="EJ711" t="s">
        <v>1629</v>
      </c>
      <c r="EK711" t="s">
        <v>246</v>
      </c>
      <c r="EL711" t="s">
        <v>2318</v>
      </c>
      <c r="EM711" t="s">
        <v>647</v>
      </c>
      <c r="EN711" t="s">
        <v>1682</v>
      </c>
      <c r="EO711" t="s">
        <v>15354</v>
      </c>
      <c r="EP711" t="s">
        <v>211</v>
      </c>
      <c r="EQ711" t="s">
        <v>2128</v>
      </c>
      <c r="ER711" t="s">
        <v>246</v>
      </c>
      <c r="ES711" t="s">
        <v>5755</v>
      </c>
      <c r="ET711" t="s">
        <v>1584</v>
      </c>
      <c r="EU711" t="s">
        <v>2053</v>
      </c>
    </row>
    <row r="712" spans="1:158">
      <c r="A712" t="s">
        <v>581</v>
      </c>
      <c r="B712" t="s">
        <v>211</v>
      </c>
      <c r="C712" t="s">
        <v>471</v>
      </c>
      <c r="D712" t="s">
        <v>582</v>
      </c>
      <c r="E712" t="s">
        <v>15355</v>
      </c>
      <c r="F712" t="s">
        <v>15356</v>
      </c>
      <c r="G712">
        <v>7209904101</v>
      </c>
      <c r="H712" t="s">
        <v>271</v>
      </c>
      <c r="I712" t="s">
        <v>15357</v>
      </c>
      <c r="J712" t="s">
        <v>217</v>
      </c>
      <c r="K712" t="s">
        <v>797</v>
      </c>
      <c r="L712" t="s">
        <v>15358</v>
      </c>
      <c r="M712" t="s">
        <v>15359</v>
      </c>
      <c r="N712" t="s">
        <v>174</v>
      </c>
      <c r="O712" t="s">
        <v>15360</v>
      </c>
      <c r="P712" t="s">
        <v>15361</v>
      </c>
      <c r="AI712" t="s">
        <v>15362</v>
      </c>
      <c r="AJ712" t="s">
        <v>12723</v>
      </c>
      <c r="AK712" t="s">
        <v>15363</v>
      </c>
      <c r="AL712">
        <v>91.2</v>
      </c>
      <c r="AM712">
        <v>9.6</v>
      </c>
      <c r="AN712">
        <v>2011</v>
      </c>
      <c r="AO712" t="s">
        <v>174</v>
      </c>
      <c r="AP712" t="s">
        <v>15362</v>
      </c>
      <c r="AQ712" t="s">
        <v>12723</v>
      </c>
      <c r="AR712" t="s">
        <v>15364</v>
      </c>
      <c r="AS712">
        <v>73.4</v>
      </c>
      <c r="AU712">
        <v>2013</v>
      </c>
      <c r="AV712" t="s">
        <v>170</v>
      </c>
      <c r="BC712" t="s">
        <v>174</v>
      </c>
      <c r="BD712" t="s">
        <v>2225</v>
      </c>
      <c r="BE712" t="s">
        <v>15365</v>
      </c>
      <c r="BF712" t="s">
        <v>15366</v>
      </c>
      <c r="BG712">
        <v>75</v>
      </c>
      <c r="BH712">
        <v>7.5</v>
      </c>
      <c r="BI712">
        <v>2018</v>
      </c>
      <c r="BJ712">
        <v>8</v>
      </c>
      <c r="BL712">
        <v>2</v>
      </c>
      <c r="BN712" t="s">
        <v>174</v>
      </c>
      <c r="BO712" t="s">
        <v>15367</v>
      </c>
      <c r="BP712" t="s">
        <v>15367</v>
      </c>
      <c r="BQ712" t="s">
        <v>15368</v>
      </c>
      <c r="BR712">
        <v>84.9</v>
      </c>
      <c r="BS712">
        <v>8.49</v>
      </c>
      <c r="BT712">
        <v>2021</v>
      </c>
      <c r="BU712">
        <v>31</v>
      </c>
      <c r="BV712" t="s">
        <v>15369</v>
      </c>
      <c r="BW712">
        <v>13</v>
      </c>
      <c r="BY712" t="s">
        <v>170</v>
      </c>
      <c r="CF712" t="s">
        <v>174</v>
      </c>
      <c r="CG712" t="s">
        <v>15370</v>
      </c>
      <c r="CH712" t="s">
        <v>12606</v>
      </c>
      <c r="CI712" t="s">
        <v>373</v>
      </c>
      <c r="CK712" t="s">
        <v>170</v>
      </c>
      <c r="CL712" t="s">
        <v>174</v>
      </c>
      <c r="CM712" t="s">
        <v>15371</v>
      </c>
      <c r="CN712" t="s">
        <v>174</v>
      </c>
      <c r="CO712" t="s">
        <v>15372</v>
      </c>
      <c r="CP712" t="s">
        <v>15373</v>
      </c>
      <c r="CQ712" t="s">
        <v>174</v>
      </c>
      <c r="CR712">
        <v>2</v>
      </c>
      <c r="CS712">
        <v>1</v>
      </c>
      <c r="CT712">
        <v>5</v>
      </c>
      <c r="CU712" t="s">
        <v>15374</v>
      </c>
      <c r="CV712" t="s">
        <v>170</v>
      </c>
      <c r="CZ712" t="s">
        <v>170</v>
      </c>
      <c r="DB712" t="s">
        <v>15375</v>
      </c>
      <c r="DC712" t="s">
        <v>326</v>
      </c>
      <c r="DD712" t="s">
        <v>174</v>
      </c>
      <c r="DE712" t="s">
        <v>15376</v>
      </c>
      <c r="DF712" t="s">
        <v>174</v>
      </c>
      <c r="DG712" t="s">
        <v>15377</v>
      </c>
      <c r="DH712">
        <v>0</v>
      </c>
      <c r="DI712" t="s">
        <v>15378</v>
      </c>
      <c r="DJ712" t="s">
        <v>15379</v>
      </c>
      <c r="DK712">
        <v>0</v>
      </c>
      <c r="DL712" t="s">
        <v>174</v>
      </c>
      <c r="DM712" t="s">
        <v>15380</v>
      </c>
      <c r="DN712" t="s">
        <v>174</v>
      </c>
      <c r="DO712" t="s">
        <v>15381</v>
      </c>
      <c r="DP712" t="s">
        <v>15382</v>
      </c>
      <c r="DQ712" t="str">
        <f>HYPERLINK("https://nconnect.nicmar.ac.in/storage/profile/699d2953df19b.png","Download")</f>
        <v>0</v>
      </c>
      <c r="DR712" t="str">
        <f>HYPERLINK("https://nconnect.nicmar.ac.in/pdf/699_resume_1772431380.pdf/Y2FyZWVy","View Resume")</f>
        <v>0</v>
      </c>
      <c r="DS712" t="s">
        <v>355</v>
      </c>
      <c r="DT712" t="s">
        <v>15383</v>
      </c>
      <c r="DU712" t="s">
        <v>6242</v>
      </c>
      <c r="DV712" t="s">
        <v>15384</v>
      </c>
      <c r="DW712" t="s">
        <v>207</v>
      </c>
      <c r="DX712" t="s">
        <v>988</v>
      </c>
      <c r="DY712" t="s">
        <v>2318</v>
      </c>
      <c r="DZ712" t="s">
        <v>429</v>
      </c>
      <c r="EA712" t="s">
        <v>15385</v>
      </c>
      <c r="EB712" t="s">
        <v>950</v>
      </c>
      <c r="EC712" t="s">
        <v>1208</v>
      </c>
      <c r="ED712" t="s">
        <v>246</v>
      </c>
      <c r="EE712" t="s">
        <v>647</v>
      </c>
      <c r="EF712" t="s">
        <v>2853</v>
      </c>
      <c r="EG712" t="s">
        <v>908</v>
      </c>
      <c r="EH712" t="s">
        <v>15385</v>
      </c>
      <c r="EI712" t="s">
        <v>950</v>
      </c>
      <c r="EJ712" t="s">
        <v>1208</v>
      </c>
      <c r="EK712" t="s">
        <v>246</v>
      </c>
      <c r="EL712" t="s">
        <v>422</v>
      </c>
      <c r="EM712" t="s">
        <v>983</v>
      </c>
      <c r="EN712" t="s">
        <v>945</v>
      </c>
    </row>
    <row r="713" spans="1:158">
      <c r="A713" t="s">
        <v>295</v>
      </c>
      <c r="B713" t="s">
        <v>211</v>
      </c>
      <c r="C713" t="s">
        <v>267</v>
      </c>
      <c r="D713" t="s">
        <v>296</v>
      </c>
      <c r="E713" t="s">
        <v>15386</v>
      </c>
      <c r="F713" t="s">
        <v>15387</v>
      </c>
      <c r="G713">
        <v>9993249243</v>
      </c>
      <c r="H713" t="s">
        <v>164</v>
      </c>
      <c r="I713" t="s">
        <v>15388</v>
      </c>
      <c r="J713" t="s">
        <v>166</v>
      </c>
      <c r="K713" t="s">
        <v>2437</v>
      </c>
      <c r="L713" t="s">
        <v>15389</v>
      </c>
      <c r="M713" t="s">
        <v>15390</v>
      </c>
      <c r="N713" t="s">
        <v>170</v>
      </c>
      <c r="AI713" t="s">
        <v>15391</v>
      </c>
      <c r="AJ713" t="s">
        <v>15392</v>
      </c>
      <c r="AK713" t="s">
        <v>15393</v>
      </c>
      <c r="AL713">
        <v>76.6</v>
      </c>
      <c r="AN713">
        <v>2001</v>
      </c>
      <c r="AO713" t="s">
        <v>174</v>
      </c>
      <c r="AP713" t="s">
        <v>15391</v>
      </c>
      <c r="AQ713" t="s">
        <v>15392</v>
      </c>
      <c r="AR713" t="s">
        <v>15394</v>
      </c>
      <c r="AS713">
        <v>57.4</v>
      </c>
      <c r="AU713">
        <v>2003</v>
      </c>
      <c r="AV713" t="s">
        <v>170</v>
      </c>
      <c r="BC713" t="s">
        <v>174</v>
      </c>
      <c r="BD713" t="s">
        <v>524</v>
      </c>
      <c r="BE713" t="s">
        <v>2003</v>
      </c>
      <c r="BF713" t="s">
        <v>15395</v>
      </c>
      <c r="BG713">
        <v>57.27</v>
      </c>
      <c r="BI713">
        <v>2006</v>
      </c>
      <c r="BJ713">
        <v>19</v>
      </c>
      <c r="BK713" t="s">
        <v>524</v>
      </c>
      <c r="BL713">
        <v>53</v>
      </c>
      <c r="BM713" t="s">
        <v>15396</v>
      </c>
      <c r="BN713" t="s">
        <v>174</v>
      </c>
      <c r="BO713" t="s">
        <v>528</v>
      </c>
      <c r="BP713" t="s">
        <v>15397</v>
      </c>
      <c r="BQ713" t="s">
        <v>15398</v>
      </c>
      <c r="BR713">
        <v>63.8</v>
      </c>
      <c r="BT713">
        <v>2009</v>
      </c>
      <c r="BU713">
        <v>31</v>
      </c>
      <c r="BV713" t="s">
        <v>15399</v>
      </c>
      <c r="BW713">
        <v>53</v>
      </c>
      <c r="BX713" t="s">
        <v>296</v>
      </c>
      <c r="BY713" t="s">
        <v>170</v>
      </c>
      <c r="CF713" t="s">
        <v>174</v>
      </c>
      <c r="CG713" t="s">
        <v>296</v>
      </c>
      <c r="CH713" t="s">
        <v>3405</v>
      </c>
      <c r="CI713" t="s">
        <v>193</v>
      </c>
      <c r="CJ713">
        <v>2018</v>
      </c>
      <c r="CL713" t="s">
        <v>174</v>
      </c>
      <c r="CM713" t="s">
        <v>15400</v>
      </c>
      <c r="CN713" t="s">
        <v>174</v>
      </c>
      <c r="CO713" t="s">
        <v>15401</v>
      </c>
      <c r="CP713" t="s">
        <v>15402</v>
      </c>
      <c r="CQ713" t="s">
        <v>174</v>
      </c>
      <c r="CR713">
        <v>6</v>
      </c>
      <c r="CS713">
        <v>2</v>
      </c>
      <c r="CU713" t="s">
        <v>15403</v>
      </c>
      <c r="CV713" t="s">
        <v>170</v>
      </c>
      <c r="CZ713" t="s">
        <v>170</v>
      </c>
      <c r="DB713" t="s">
        <v>15404</v>
      </c>
      <c r="DC713" t="s">
        <v>15405</v>
      </c>
      <c r="DD713" t="s">
        <v>174</v>
      </c>
      <c r="DE713" t="s">
        <v>15406</v>
      </c>
      <c r="DF713" t="s">
        <v>170</v>
      </c>
      <c r="DL713" t="s">
        <v>174</v>
      </c>
      <c r="DM713" t="s">
        <v>15407</v>
      </c>
      <c r="DN713" t="s">
        <v>170</v>
      </c>
      <c r="DP713" t="s">
        <v>15408</v>
      </c>
      <c r="DQ713" t="str">
        <f>HYPERLINK("https://nconnect.nicmar.ac.in/storage/profile/69a51ee570fdc.png","Download")</f>
        <v>0</v>
      </c>
      <c r="DR713" t="str">
        <f>HYPERLINK("https://nconnect.nicmar.ac.in/pdf/152_resume_1772431897.pdf/Y2FyZWVy","View Resume")</f>
        <v>0</v>
      </c>
      <c r="DS713" t="s">
        <v>5758</v>
      </c>
      <c r="DT713" t="s">
        <v>15409</v>
      </c>
      <c r="DU713" t="s">
        <v>15410</v>
      </c>
      <c r="DV713" t="s">
        <v>12105</v>
      </c>
      <c r="DW713" t="s">
        <v>246</v>
      </c>
      <c r="DX713" t="s">
        <v>4831</v>
      </c>
      <c r="DY713" t="s">
        <v>209</v>
      </c>
      <c r="DZ713" t="s">
        <v>4832</v>
      </c>
      <c r="EA713" t="s">
        <v>15411</v>
      </c>
      <c r="EB713" t="s">
        <v>15410</v>
      </c>
      <c r="EC713" t="s">
        <v>2020</v>
      </c>
      <c r="ED713" t="s">
        <v>246</v>
      </c>
      <c r="EE713" t="s">
        <v>1394</v>
      </c>
      <c r="EF713" t="s">
        <v>4216</v>
      </c>
      <c r="EG713" t="s">
        <v>989</v>
      </c>
      <c r="EH713" t="s">
        <v>15412</v>
      </c>
      <c r="EI713" t="s">
        <v>15410</v>
      </c>
      <c r="EJ713" t="s">
        <v>2020</v>
      </c>
      <c r="EK713" t="s">
        <v>246</v>
      </c>
      <c r="EL713" t="s">
        <v>988</v>
      </c>
      <c r="EM713" t="s">
        <v>208</v>
      </c>
      <c r="EN713" t="s">
        <v>419</v>
      </c>
    </row>
    <row r="714" spans="1:158">
      <c r="A714" t="s">
        <v>295</v>
      </c>
      <c r="B714" t="s">
        <v>211</v>
      </c>
      <c r="C714" t="s">
        <v>267</v>
      </c>
      <c r="D714" t="s">
        <v>296</v>
      </c>
      <c r="E714" t="s">
        <v>15413</v>
      </c>
      <c r="F714" t="s">
        <v>15414</v>
      </c>
      <c r="G714">
        <v>8084084604</v>
      </c>
      <c r="H714" t="s">
        <v>271</v>
      </c>
      <c r="I714" t="s">
        <v>15415</v>
      </c>
      <c r="J714" t="s">
        <v>217</v>
      </c>
      <c r="K714" t="s">
        <v>657</v>
      </c>
      <c r="L714" t="s">
        <v>15416</v>
      </c>
      <c r="M714" t="s">
        <v>15417</v>
      </c>
      <c r="N714" t="s">
        <v>170</v>
      </c>
      <c r="AI714" t="s">
        <v>15418</v>
      </c>
      <c r="AJ714" t="s">
        <v>1174</v>
      </c>
      <c r="AK714" t="s">
        <v>2892</v>
      </c>
      <c r="AL714">
        <v>85</v>
      </c>
      <c r="AN714">
        <v>2012</v>
      </c>
      <c r="AO714" t="s">
        <v>174</v>
      </c>
      <c r="AP714" t="s">
        <v>15419</v>
      </c>
      <c r="AQ714" t="s">
        <v>15420</v>
      </c>
      <c r="AR714" t="s">
        <v>1334</v>
      </c>
      <c r="AS714">
        <v>75</v>
      </c>
      <c r="AU714">
        <v>2014</v>
      </c>
      <c r="AV714" t="s">
        <v>170</v>
      </c>
      <c r="BC714" t="s">
        <v>174</v>
      </c>
      <c r="BD714" t="s">
        <v>15421</v>
      </c>
      <c r="BE714" t="s">
        <v>15422</v>
      </c>
      <c r="BF714" t="s">
        <v>1184</v>
      </c>
      <c r="BG714">
        <v>83</v>
      </c>
      <c r="BI714">
        <v>2017</v>
      </c>
      <c r="BJ714">
        <v>7</v>
      </c>
      <c r="BL714">
        <v>33</v>
      </c>
      <c r="BN714" t="s">
        <v>174</v>
      </c>
      <c r="BO714" t="s">
        <v>15423</v>
      </c>
      <c r="BP714" t="s">
        <v>15424</v>
      </c>
      <c r="BQ714" t="s">
        <v>1184</v>
      </c>
      <c r="BR714">
        <v>69</v>
      </c>
      <c r="BT714">
        <v>2019</v>
      </c>
      <c r="BU714">
        <v>4</v>
      </c>
      <c r="BW714">
        <v>33</v>
      </c>
      <c r="BY714" t="s">
        <v>170</v>
      </c>
      <c r="CF714" t="s">
        <v>174</v>
      </c>
      <c r="CG714" t="s">
        <v>1184</v>
      </c>
      <c r="CH714" t="s">
        <v>15425</v>
      </c>
      <c r="CI714" t="s">
        <v>193</v>
      </c>
      <c r="CJ714">
        <v>2025</v>
      </c>
      <c r="CL714" t="s">
        <v>170</v>
      </c>
      <c r="CN714" t="s">
        <v>170</v>
      </c>
      <c r="CP714" t="s">
        <v>15426</v>
      </c>
      <c r="CQ714" t="s">
        <v>174</v>
      </c>
      <c r="CR714">
        <v>1</v>
      </c>
      <c r="CS714">
        <v>4</v>
      </c>
      <c r="CT714">
        <v>1</v>
      </c>
      <c r="CV714" t="s">
        <v>170</v>
      </c>
      <c r="CZ714" t="s">
        <v>170</v>
      </c>
      <c r="DB714" t="s">
        <v>5405</v>
      </c>
      <c r="DC714" t="s">
        <v>15427</v>
      </c>
      <c r="DD714" t="s">
        <v>170</v>
      </c>
      <c r="DF714" t="s">
        <v>170</v>
      </c>
      <c r="DL714" t="s">
        <v>170</v>
      </c>
      <c r="DN714" t="s">
        <v>174</v>
      </c>
      <c r="DO714" t="s">
        <v>15428</v>
      </c>
      <c r="DP714" t="s">
        <v>15408</v>
      </c>
      <c r="DQ714" t="s">
        <v>202</v>
      </c>
      <c r="DR714" t="str">
        <f>HYPERLINK("https://nconnect.nicmar.ac.in/pdf/595_resume_1772431930.pdf/Y2FyZWVy","View Resume")</f>
        <v>0</v>
      </c>
      <c r="DS714" t="s">
        <v>1030</v>
      </c>
      <c r="DT714" t="s">
        <v>15429</v>
      </c>
      <c r="DU714" t="s">
        <v>211</v>
      </c>
      <c r="DV714" t="s">
        <v>2819</v>
      </c>
      <c r="DW714" t="s">
        <v>246</v>
      </c>
      <c r="DX714" t="s">
        <v>3389</v>
      </c>
      <c r="DY714" t="s">
        <v>209</v>
      </c>
      <c r="DZ714" t="s">
        <v>1387</v>
      </c>
      <c r="EA714" t="s">
        <v>15430</v>
      </c>
      <c r="EB714" t="s">
        <v>6907</v>
      </c>
      <c r="EC714" t="s">
        <v>352</v>
      </c>
      <c r="ED714" t="s">
        <v>246</v>
      </c>
      <c r="EE714" t="s">
        <v>1584</v>
      </c>
      <c r="EF714" t="s">
        <v>1462</v>
      </c>
      <c r="EG714" t="s">
        <v>1382</v>
      </c>
    </row>
    <row r="715" spans="1:158">
      <c r="A715" t="s">
        <v>506</v>
      </c>
      <c r="B715" t="s">
        <v>507</v>
      </c>
      <c r="C715" t="s">
        <v>267</v>
      </c>
      <c r="D715" t="s">
        <v>508</v>
      </c>
      <c r="E715" t="s">
        <v>15431</v>
      </c>
      <c r="F715" t="s">
        <v>15432</v>
      </c>
      <c r="G715">
        <v>8308009387</v>
      </c>
      <c r="H715" t="s">
        <v>164</v>
      </c>
      <c r="I715" t="s">
        <v>15433</v>
      </c>
      <c r="J715" t="s">
        <v>166</v>
      </c>
      <c r="K715" t="s">
        <v>361</v>
      </c>
      <c r="L715" t="s">
        <v>15434</v>
      </c>
      <c r="M715" t="s">
        <v>818</v>
      </c>
      <c r="N715" t="s">
        <v>170</v>
      </c>
      <c r="AI715" t="s">
        <v>15435</v>
      </c>
      <c r="AJ715" t="s">
        <v>15436</v>
      </c>
      <c r="AK715" t="s">
        <v>438</v>
      </c>
      <c r="AL715">
        <v>81</v>
      </c>
      <c r="AN715">
        <v>2002</v>
      </c>
      <c r="AO715" t="s">
        <v>174</v>
      </c>
      <c r="AP715" t="s">
        <v>15437</v>
      </c>
      <c r="AQ715" t="s">
        <v>15438</v>
      </c>
      <c r="AR715" t="s">
        <v>1514</v>
      </c>
      <c r="AS715">
        <v>78</v>
      </c>
      <c r="AU715">
        <v>2004</v>
      </c>
      <c r="AV715" t="s">
        <v>170</v>
      </c>
      <c r="BC715" t="s">
        <v>174</v>
      </c>
      <c r="BD715" t="s">
        <v>818</v>
      </c>
      <c r="BE715" t="s">
        <v>15439</v>
      </c>
      <c r="BF715" t="s">
        <v>15440</v>
      </c>
      <c r="BG715">
        <v>66</v>
      </c>
      <c r="BI715">
        <v>2008</v>
      </c>
      <c r="BJ715">
        <v>19</v>
      </c>
      <c r="BK715" t="s">
        <v>8846</v>
      </c>
      <c r="BL715">
        <v>11</v>
      </c>
      <c r="BN715" t="s">
        <v>174</v>
      </c>
      <c r="BO715" t="s">
        <v>818</v>
      </c>
      <c r="BP715" t="s">
        <v>15441</v>
      </c>
      <c r="BQ715" t="s">
        <v>527</v>
      </c>
      <c r="BR715">
        <v>62</v>
      </c>
      <c r="BT715">
        <v>2011</v>
      </c>
      <c r="BU715">
        <v>31</v>
      </c>
      <c r="BV715" t="s">
        <v>1564</v>
      </c>
      <c r="BW715">
        <v>23</v>
      </c>
      <c r="BY715" t="s">
        <v>170</v>
      </c>
      <c r="CF715" t="s">
        <v>174</v>
      </c>
      <c r="CG715" t="s">
        <v>2358</v>
      </c>
      <c r="CH715" t="s">
        <v>8657</v>
      </c>
      <c r="CI715" t="s">
        <v>193</v>
      </c>
      <c r="CJ715">
        <v>2021</v>
      </c>
      <c r="CL715" t="s">
        <v>174</v>
      </c>
      <c r="CM715" t="s">
        <v>15442</v>
      </c>
      <c r="CN715" t="s">
        <v>174</v>
      </c>
      <c r="CO715" t="s">
        <v>15443</v>
      </c>
      <c r="CP715" t="s">
        <v>721</v>
      </c>
      <c r="CQ715" t="s">
        <v>174</v>
      </c>
      <c r="CR715">
        <v>6</v>
      </c>
      <c r="CS715">
        <v>9</v>
      </c>
      <c r="CU715" t="s">
        <v>15444</v>
      </c>
      <c r="CV715" t="s">
        <v>170</v>
      </c>
      <c r="CZ715" t="s">
        <v>170</v>
      </c>
      <c r="DB715" t="s">
        <v>15445</v>
      </c>
      <c r="DC715" t="s">
        <v>15446</v>
      </c>
      <c r="DD715" t="s">
        <v>170</v>
      </c>
      <c r="DF715" t="s">
        <v>170</v>
      </c>
      <c r="DL715" t="s">
        <v>170</v>
      </c>
      <c r="DN715" t="s">
        <v>170</v>
      </c>
      <c r="DP715" t="s">
        <v>15447</v>
      </c>
      <c r="DQ715" t="s">
        <v>202</v>
      </c>
      <c r="DR715" t="str">
        <f>HYPERLINK("https://nconnect.nicmar.ac.in/pdf/756_resume_1772432086.pdf/Y2FyZWVy","View Resume")</f>
        <v>0</v>
      </c>
      <c r="DS715" t="s">
        <v>15448</v>
      </c>
      <c r="DT715" t="s">
        <v>4911</v>
      </c>
      <c r="DU715" t="s">
        <v>507</v>
      </c>
      <c r="DV715" t="s">
        <v>818</v>
      </c>
      <c r="DW715" t="s">
        <v>246</v>
      </c>
      <c r="DX715" t="s">
        <v>824</v>
      </c>
      <c r="DY715" t="s">
        <v>209</v>
      </c>
      <c r="DZ715" t="s">
        <v>816</v>
      </c>
      <c r="EA715" t="s">
        <v>15449</v>
      </c>
      <c r="EB715" t="s">
        <v>211</v>
      </c>
      <c r="EC715" t="s">
        <v>818</v>
      </c>
      <c r="ED715" t="s">
        <v>246</v>
      </c>
      <c r="EE715" t="s">
        <v>3109</v>
      </c>
      <c r="EF715" t="s">
        <v>824</v>
      </c>
      <c r="EG715" t="s">
        <v>2125</v>
      </c>
      <c r="EH715" t="s">
        <v>15450</v>
      </c>
      <c r="EI715" t="s">
        <v>15451</v>
      </c>
      <c r="EJ715" t="s">
        <v>5017</v>
      </c>
      <c r="EK715" t="s">
        <v>207</v>
      </c>
      <c r="EL715" t="s">
        <v>2202</v>
      </c>
      <c r="EM715" t="s">
        <v>578</v>
      </c>
      <c r="EN715" t="s">
        <v>574</v>
      </c>
    </row>
    <row r="716" spans="1:158">
      <c r="A716" t="s">
        <v>5429</v>
      </c>
      <c r="B716" t="s">
        <v>5430</v>
      </c>
      <c r="C716" t="s">
        <v>471</v>
      </c>
      <c r="D716" t="s">
        <v>472</v>
      </c>
      <c r="E716" t="s">
        <v>15452</v>
      </c>
      <c r="F716" t="s">
        <v>15453</v>
      </c>
      <c r="G716">
        <v>8762330599</v>
      </c>
      <c r="H716" t="s">
        <v>164</v>
      </c>
      <c r="I716" t="s">
        <v>7349</v>
      </c>
      <c r="J716" t="s">
        <v>166</v>
      </c>
      <c r="K716" t="s">
        <v>831</v>
      </c>
      <c r="L716" t="s">
        <v>15454</v>
      </c>
      <c r="M716" t="s">
        <v>15455</v>
      </c>
      <c r="N716" t="s">
        <v>170</v>
      </c>
      <c r="AI716" t="s">
        <v>15456</v>
      </c>
      <c r="AJ716" t="s">
        <v>15457</v>
      </c>
      <c r="AK716" t="s">
        <v>15458</v>
      </c>
      <c r="AL716">
        <v>87</v>
      </c>
      <c r="AN716">
        <v>2000</v>
      </c>
      <c r="AO716" t="s">
        <v>174</v>
      </c>
      <c r="AP716" t="s">
        <v>15459</v>
      </c>
      <c r="AQ716" t="s">
        <v>15460</v>
      </c>
      <c r="AR716" t="s">
        <v>15461</v>
      </c>
      <c r="AS716">
        <v>66</v>
      </c>
      <c r="AU716">
        <v>2002</v>
      </c>
      <c r="AV716" t="s">
        <v>170</v>
      </c>
      <c r="BC716" t="s">
        <v>174</v>
      </c>
      <c r="BD716" t="s">
        <v>10350</v>
      </c>
      <c r="BE716" t="s">
        <v>15462</v>
      </c>
      <c r="BF716" t="s">
        <v>485</v>
      </c>
      <c r="BG716">
        <v>74.7</v>
      </c>
      <c r="BI716">
        <v>2006</v>
      </c>
      <c r="BJ716">
        <v>2</v>
      </c>
      <c r="BL716">
        <v>9</v>
      </c>
      <c r="BN716" t="s">
        <v>174</v>
      </c>
      <c r="BO716" t="s">
        <v>5504</v>
      </c>
      <c r="BP716" t="s">
        <v>15463</v>
      </c>
      <c r="BQ716" t="s">
        <v>213</v>
      </c>
      <c r="BR716">
        <v>82</v>
      </c>
      <c r="BS716">
        <v>8.94</v>
      </c>
      <c r="BT716">
        <v>2012</v>
      </c>
      <c r="BU716">
        <v>14</v>
      </c>
      <c r="BW716">
        <v>47</v>
      </c>
      <c r="BY716" t="s">
        <v>170</v>
      </c>
      <c r="CF716" t="s">
        <v>170</v>
      </c>
      <c r="CL716" t="s">
        <v>174</v>
      </c>
      <c r="CN716" t="s">
        <v>174</v>
      </c>
      <c r="CO716" t="s">
        <v>15464</v>
      </c>
      <c r="CP716" t="s">
        <v>15166</v>
      </c>
      <c r="CQ716" t="s">
        <v>170</v>
      </c>
      <c r="CV716" t="s">
        <v>170</v>
      </c>
      <c r="CZ716" t="s">
        <v>170</v>
      </c>
      <c r="DC716" t="s">
        <v>2123</v>
      </c>
      <c r="DD716" t="s">
        <v>170</v>
      </c>
      <c r="DF716" t="s">
        <v>170</v>
      </c>
      <c r="DL716" t="s">
        <v>174</v>
      </c>
      <c r="DM716" t="s">
        <v>15464</v>
      </c>
      <c r="DN716" t="s">
        <v>170</v>
      </c>
      <c r="DP716" t="s">
        <v>15465</v>
      </c>
      <c r="DQ716" t="s">
        <v>202</v>
      </c>
      <c r="DR716" t="str">
        <f>HYPERLINK("https://nconnect.nicmar.ac.in/pdf/858_resume_1772432760.pdf/Y2FyZWVy","View Resume")</f>
        <v>0</v>
      </c>
      <c r="DS716" t="s">
        <v>8325</v>
      </c>
      <c r="DT716" t="s">
        <v>15466</v>
      </c>
      <c r="DU716" t="s">
        <v>15467</v>
      </c>
      <c r="DV716" t="s">
        <v>15468</v>
      </c>
      <c r="DW716" t="s">
        <v>207</v>
      </c>
      <c r="DX716" t="s">
        <v>4687</v>
      </c>
      <c r="DY716" t="s">
        <v>252</v>
      </c>
      <c r="DZ716" t="s">
        <v>8325</v>
      </c>
    </row>
    <row r="717" spans="1:158">
      <c r="A717" t="s">
        <v>5429</v>
      </c>
      <c r="B717" t="s">
        <v>5430</v>
      </c>
      <c r="C717" t="s">
        <v>471</v>
      </c>
      <c r="D717" t="s">
        <v>472</v>
      </c>
      <c r="E717" t="s">
        <v>15355</v>
      </c>
      <c r="F717" t="s">
        <v>15356</v>
      </c>
      <c r="G717">
        <v>7209904101</v>
      </c>
      <c r="H717" t="s">
        <v>271</v>
      </c>
      <c r="I717" t="s">
        <v>15357</v>
      </c>
      <c r="J717" t="s">
        <v>217</v>
      </c>
      <c r="K717" t="s">
        <v>797</v>
      </c>
      <c r="L717" t="s">
        <v>15358</v>
      </c>
      <c r="M717" t="s">
        <v>15359</v>
      </c>
      <c r="N717" t="s">
        <v>174</v>
      </c>
      <c r="O717" t="s">
        <v>15360</v>
      </c>
      <c r="P717" t="s">
        <v>15361</v>
      </c>
      <c r="AI717" t="s">
        <v>15362</v>
      </c>
      <c r="AJ717" t="s">
        <v>12723</v>
      </c>
      <c r="AK717" t="s">
        <v>15363</v>
      </c>
      <c r="AL717">
        <v>91.2</v>
      </c>
      <c r="AM717">
        <v>9.6</v>
      </c>
      <c r="AN717">
        <v>2011</v>
      </c>
      <c r="AO717" t="s">
        <v>174</v>
      </c>
      <c r="AP717" t="s">
        <v>15362</v>
      </c>
      <c r="AQ717" t="s">
        <v>12723</v>
      </c>
      <c r="AR717" t="s">
        <v>15364</v>
      </c>
      <c r="AS717">
        <v>73.4</v>
      </c>
      <c r="AU717">
        <v>2013</v>
      </c>
      <c r="AV717" t="s">
        <v>170</v>
      </c>
      <c r="BC717" t="s">
        <v>174</v>
      </c>
      <c r="BD717" t="s">
        <v>2225</v>
      </c>
      <c r="BE717" t="s">
        <v>15365</v>
      </c>
      <c r="BF717" t="s">
        <v>15366</v>
      </c>
      <c r="BG717">
        <v>75</v>
      </c>
      <c r="BH717">
        <v>7.5</v>
      </c>
      <c r="BI717">
        <v>2018</v>
      </c>
      <c r="BJ717">
        <v>8</v>
      </c>
      <c r="BL717">
        <v>2</v>
      </c>
      <c r="BN717" t="s">
        <v>174</v>
      </c>
      <c r="BO717" t="s">
        <v>15367</v>
      </c>
      <c r="BP717" t="s">
        <v>15367</v>
      </c>
      <c r="BQ717" t="s">
        <v>15368</v>
      </c>
      <c r="BR717">
        <v>84.9</v>
      </c>
      <c r="BS717">
        <v>8.49</v>
      </c>
      <c r="BT717">
        <v>2021</v>
      </c>
      <c r="BU717">
        <v>31</v>
      </c>
      <c r="BV717" t="s">
        <v>15369</v>
      </c>
      <c r="BW717">
        <v>13</v>
      </c>
      <c r="BY717" t="s">
        <v>170</v>
      </c>
      <c r="CF717" t="s">
        <v>174</v>
      </c>
      <c r="CG717" t="s">
        <v>15370</v>
      </c>
      <c r="CH717" t="s">
        <v>12606</v>
      </c>
      <c r="CI717" t="s">
        <v>373</v>
      </c>
      <c r="CK717" t="s">
        <v>170</v>
      </c>
      <c r="CL717" t="s">
        <v>174</v>
      </c>
      <c r="CM717" t="s">
        <v>15371</v>
      </c>
      <c r="CN717" t="s">
        <v>174</v>
      </c>
      <c r="CO717" t="s">
        <v>15372</v>
      </c>
      <c r="CP717" t="s">
        <v>15373</v>
      </c>
      <c r="CQ717" t="s">
        <v>174</v>
      </c>
      <c r="CR717">
        <v>2</v>
      </c>
      <c r="CS717">
        <v>1</v>
      </c>
      <c r="CT717">
        <v>5</v>
      </c>
      <c r="CU717" t="s">
        <v>15374</v>
      </c>
      <c r="CV717" t="s">
        <v>170</v>
      </c>
      <c r="CZ717" t="s">
        <v>170</v>
      </c>
      <c r="DB717" t="s">
        <v>15375</v>
      </c>
      <c r="DC717" t="s">
        <v>326</v>
      </c>
      <c r="DD717" t="s">
        <v>174</v>
      </c>
      <c r="DE717" t="s">
        <v>15376</v>
      </c>
      <c r="DF717" t="s">
        <v>174</v>
      </c>
      <c r="DG717" t="s">
        <v>15377</v>
      </c>
      <c r="DH717">
        <v>0</v>
      </c>
      <c r="DI717" t="s">
        <v>15378</v>
      </c>
      <c r="DJ717" t="s">
        <v>15379</v>
      </c>
      <c r="DK717">
        <v>0</v>
      </c>
      <c r="DL717" t="s">
        <v>174</v>
      </c>
      <c r="DM717" t="s">
        <v>15380</v>
      </c>
      <c r="DN717" t="s">
        <v>174</v>
      </c>
      <c r="DO717" t="s">
        <v>15381</v>
      </c>
      <c r="DP717" t="s">
        <v>15469</v>
      </c>
      <c r="DQ717" t="str">
        <f>HYPERLINK("https://nconnect.nicmar.ac.in/storage/profile/699d2953df19b.png","Download")</f>
        <v>0</v>
      </c>
      <c r="DR717" t="str">
        <f>HYPERLINK("https://nconnect.nicmar.ac.in/pdf/699_resume_1772431380.pdf/Y2FyZWVy","View Resume")</f>
        <v>0</v>
      </c>
      <c r="DS717" t="s">
        <v>355</v>
      </c>
      <c r="DT717" t="s">
        <v>15383</v>
      </c>
      <c r="DU717" t="s">
        <v>6242</v>
      </c>
      <c r="DV717" t="s">
        <v>15384</v>
      </c>
      <c r="DW717" t="s">
        <v>207</v>
      </c>
      <c r="DX717" t="s">
        <v>988</v>
      </c>
      <c r="DY717" t="s">
        <v>2318</v>
      </c>
      <c r="DZ717" t="s">
        <v>429</v>
      </c>
      <c r="EA717" t="s">
        <v>15385</v>
      </c>
      <c r="EB717" t="s">
        <v>950</v>
      </c>
      <c r="EC717" t="s">
        <v>1208</v>
      </c>
      <c r="ED717" t="s">
        <v>246</v>
      </c>
      <c r="EE717" t="s">
        <v>647</v>
      </c>
      <c r="EF717" t="s">
        <v>2853</v>
      </c>
      <c r="EG717" t="s">
        <v>908</v>
      </c>
      <c r="EH717" t="s">
        <v>15385</v>
      </c>
      <c r="EI717" t="s">
        <v>950</v>
      </c>
      <c r="EJ717" t="s">
        <v>1208</v>
      </c>
      <c r="EK717" t="s">
        <v>246</v>
      </c>
      <c r="EL717" t="s">
        <v>422</v>
      </c>
      <c r="EM717" t="s">
        <v>983</v>
      </c>
      <c r="EN717" t="s">
        <v>945</v>
      </c>
    </row>
    <row r="718" spans="1:158">
      <c r="A718" t="s">
        <v>584</v>
      </c>
      <c r="B718" t="s">
        <v>211</v>
      </c>
      <c r="C718" t="s">
        <v>471</v>
      </c>
      <c r="D718" t="s">
        <v>585</v>
      </c>
      <c r="E718" t="s">
        <v>15355</v>
      </c>
      <c r="F718" t="s">
        <v>15356</v>
      </c>
      <c r="G718">
        <v>7209904101</v>
      </c>
      <c r="H718" t="s">
        <v>271</v>
      </c>
      <c r="I718" t="s">
        <v>15357</v>
      </c>
      <c r="J718" t="s">
        <v>217</v>
      </c>
      <c r="K718" t="s">
        <v>797</v>
      </c>
      <c r="L718" t="s">
        <v>15358</v>
      </c>
      <c r="M718" t="s">
        <v>15359</v>
      </c>
      <c r="N718" t="s">
        <v>174</v>
      </c>
      <c r="O718" t="s">
        <v>15360</v>
      </c>
      <c r="P718" t="s">
        <v>15361</v>
      </c>
      <c r="AI718" t="s">
        <v>15362</v>
      </c>
      <c r="AJ718" t="s">
        <v>12723</v>
      </c>
      <c r="AK718" t="s">
        <v>15363</v>
      </c>
      <c r="AL718">
        <v>91.2</v>
      </c>
      <c r="AM718">
        <v>9.6</v>
      </c>
      <c r="AN718">
        <v>2011</v>
      </c>
      <c r="AO718" t="s">
        <v>174</v>
      </c>
      <c r="AP718" t="s">
        <v>15362</v>
      </c>
      <c r="AQ718" t="s">
        <v>12723</v>
      </c>
      <c r="AR718" t="s">
        <v>15364</v>
      </c>
      <c r="AS718">
        <v>73.4</v>
      </c>
      <c r="AU718">
        <v>2013</v>
      </c>
      <c r="AV718" t="s">
        <v>170</v>
      </c>
      <c r="BC718" t="s">
        <v>174</v>
      </c>
      <c r="BD718" t="s">
        <v>2225</v>
      </c>
      <c r="BE718" t="s">
        <v>15365</v>
      </c>
      <c r="BF718" t="s">
        <v>15366</v>
      </c>
      <c r="BG718">
        <v>75</v>
      </c>
      <c r="BH718">
        <v>7.5</v>
      </c>
      <c r="BI718">
        <v>2018</v>
      </c>
      <c r="BJ718">
        <v>8</v>
      </c>
      <c r="BL718">
        <v>2</v>
      </c>
      <c r="BN718" t="s">
        <v>174</v>
      </c>
      <c r="BO718" t="s">
        <v>15367</v>
      </c>
      <c r="BP718" t="s">
        <v>15367</v>
      </c>
      <c r="BQ718" t="s">
        <v>15368</v>
      </c>
      <c r="BR718">
        <v>84.9</v>
      </c>
      <c r="BS718">
        <v>8.49</v>
      </c>
      <c r="BT718">
        <v>2021</v>
      </c>
      <c r="BU718">
        <v>31</v>
      </c>
      <c r="BV718" t="s">
        <v>15369</v>
      </c>
      <c r="BW718">
        <v>13</v>
      </c>
      <c r="BY718" t="s">
        <v>170</v>
      </c>
      <c r="CF718" t="s">
        <v>174</v>
      </c>
      <c r="CG718" t="s">
        <v>15370</v>
      </c>
      <c r="CH718" t="s">
        <v>12606</v>
      </c>
      <c r="CI718" t="s">
        <v>373</v>
      </c>
      <c r="CK718" t="s">
        <v>170</v>
      </c>
      <c r="CL718" t="s">
        <v>174</v>
      </c>
      <c r="CM718" t="s">
        <v>15371</v>
      </c>
      <c r="CN718" t="s">
        <v>174</v>
      </c>
      <c r="CO718" t="s">
        <v>15372</v>
      </c>
      <c r="CP718" t="s">
        <v>15373</v>
      </c>
      <c r="CQ718" t="s">
        <v>174</v>
      </c>
      <c r="CR718">
        <v>2</v>
      </c>
      <c r="CS718">
        <v>1</v>
      </c>
      <c r="CT718">
        <v>5</v>
      </c>
      <c r="CU718" t="s">
        <v>15374</v>
      </c>
      <c r="CV718" t="s">
        <v>170</v>
      </c>
      <c r="CZ718" t="s">
        <v>170</v>
      </c>
      <c r="DB718" t="s">
        <v>15375</v>
      </c>
      <c r="DC718" t="s">
        <v>326</v>
      </c>
      <c r="DD718" t="s">
        <v>174</v>
      </c>
      <c r="DE718" t="s">
        <v>15376</v>
      </c>
      <c r="DF718" t="s">
        <v>174</v>
      </c>
      <c r="DG718" t="s">
        <v>15377</v>
      </c>
      <c r="DH718">
        <v>0</v>
      </c>
      <c r="DI718" t="s">
        <v>15378</v>
      </c>
      <c r="DJ718" t="s">
        <v>15379</v>
      </c>
      <c r="DK718">
        <v>0</v>
      </c>
      <c r="DL718" t="s">
        <v>174</v>
      </c>
      <c r="DM718" t="s">
        <v>15380</v>
      </c>
      <c r="DN718" t="s">
        <v>174</v>
      </c>
      <c r="DO718" t="s">
        <v>15381</v>
      </c>
      <c r="DP718" t="s">
        <v>15470</v>
      </c>
      <c r="DQ718" t="str">
        <f>HYPERLINK("https://nconnect.nicmar.ac.in/storage/profile/699d2953df19b.png","Download")</f>
        <v>0</v>
      </c>
      <c r="DR718" t="str">
        <f>HYPERLINK("https://nconnect.nicmar.ac.in/pdf/699_resume_1772431380.pdf/Y2FyZWVy","View Resume")</f>
        <v>0</v>
      </c>
      <c r="DS718" t="s">
        <v>355</v>
      </c>
      <c r="DT718" t="s">
        <v>15383</v>
      </c>
      <c r="DU718" t="s">
        <v>6242</v>
      </c>
      <c r="DV718" t="s">
        <v>15384</v>
      </c>
      <c r="DW718" t="s">
        <v>207</v>
      </c>
      <c r="DX718" t="s">
        <v>988</v>
      </c>
      <c r="DY718" t="s">
        <v>2318</v>
      </c>
      <c r="DZ718" t="s">
        <v>429</v>
      </c>
      <c r="EA718" t="s">
        <v>15385</v>
      </c>
      <c r="EB718" t="s">
        <v>950</v>
      </c>
      <c r="EC718" t="s">
        <v>1208</v>
      </c>
      <c r="ED718" t="s">
        <v>246</v>
      </c>
      <c r="EE718" t="s">
        <v>647</v>
      </c>
      <c r="EF718" t="s">
        <v>2853</v>
      </c>
      <c r="EG718" t="s">
        <v>908</v>
      </c>
      <c r="EH718" t="s">
        <v>15385</v>
      </c>
      <c r="EI718" t="s">
        <v>950</v>
      </c>
      <c r="EJ718" t="s">
        <v>1208</v>
      </c>
      <c r="EK718" t="s">
        <v>246</v>
      </c>
      <c r="EL718" t="s">
        <v>422</v>
      </c>
      <c r="EM718" t="s">
        <v>983</v>
      </c>
      <c r="EN718" t="s">
        <v>945</v>
      </c>
    </row>
    <row r="719" spans="1:158">
      <c r="A719" t="s">
        <v>581</v>
      </c>
      <c r="B719" t="s">
        <v>211</v>
      </c>
      <c r="C719" t="s">
        <v>471</v>
      </c>
      <c r="D719" t="s">
        <v>582</v>
      </c>
      <c r="E719" t="s">
        <v>15471</v>
      </c>
      <c r="F719" t="s">
        <v>15472</v>
      </c>
      <c r="G719">
        <v>7992306145</v>
      </c>
      <c r="H719" t="s">
        <v>164</v>
      </c>
      <c r="I719" t="s">
        <v>15473</v>
      </c>
      <c r="J719" t="s">
        <v>217</v>
      </c>
      <c r="K719" t="s">
        <v>1994</v>
      </c>
      <c r="L719" t="s">
        <v>15474</v>
      </c>
      <c r="M719" t="s">
        <v>15475</v>
      </c>
      <c r="N719" t="s">
        <v>170</v>
      </c>
      <c r="AI719" t="s">
        <v>15476</v>
      </c>
      <c r="AJ719" t="s">
        <v>15477</v>
      </c>
      <c r="AK719" t="s">
        <v>438</v>
      </c>
      <c r="AL719">
        <v>85.5</v>
      </c>
      <c r="AM719">
        <v>9</v>
      </c>
      <c r="AN719">
        <v>2010</v>
      </c>
      <c r="AO719" t="s">
        <v>174</v>
      </c>
      <c r="AP719" t="s">
        <v>2032</v>
      </c>
      <c r="AQ719" t="s">
        <v>15477</v>
      </c>
      <c r="AR719" t="s">
        <v>438</v>
      </c>
      <c r="AS719">
        <v>70.8</v>
      </c>
      <c r="AU719">
        <v>2012</v>
      </c>
      <c r="AV719" t="s">
        <v>170</v>
      </c>
      <c r="BC719" t="s">
        <v>174</v>
      </c>
      <c r="BD719" t="s">
        <v>15478</v>
      </c>
      <c r="BE719" t="s">
        <v>15478</v>
      </c>
      <c r="BF719" t="s">
        <v>1779</v>
      </c>
      <c r="BG719">
        <v>69.3</v>
      </c>
      <c r="BH719">
        <v>6.93</v>
      </c>
      <c r="BI719">
        <v>2018</v>
      </c>
      <c r="BJ719">
        <v>8</v>
      </c>
      <c r="BL719">
        <v>2</v>
      </c>
      <c r="BN719" t="s">
        <v>174</v>
      </c>
      <c r="BO719" t="s">
        <v>15479</v>
      </c>
      <c r="BP719" t="s">
        <v>15479</v>
      </c>
      <c r="BQ719" t="s">
        <v>15480</v>
      </c>
      <c r="BR719">
        <v>81</v>
      </c>
      <c r="BS719">
        <v>7.6</v>
      </c>
      <c r="BT719">
        <v>2021</v>
      </c>
      <c r="BU719">
        <v>31</v>
      </c>
      <c r="BV719" t="s">
        <v>8892</v>
      </c>
      <c r="BW719">
        <v>53</v>
      </c>
      <c r="BX719" t="s">
        <v>15481</v>
      </c>
      <c r="BY719" t="s">
        <v>174</v>
      </c>
      <c r="BZ719" t="s">
        <v>2897</v>
      </c>
      <c r="CA719" t="s">
        <v>7600</v>
      </c>
      <c r="CB719" t="s">
        <v>8369</v>
      </c>
      <c r="CC719">
        <v>56.6</v>
      </c>
      <c r="CE719">
        <v>2024</v>
      </c>
      <c r="CF719" t="s">
        <v>174</v>
      </c>
      <c r="CG719" t="s">
        <v>15482</v>
      </c>
      <c r="CH719" t="s">
        <v>15483</v>
      </c>
      <c r="CI719" t="s">
        <v>193</v>
      </c>
      <c r="CJ719">
        <v>2026</v>
      </c>
      <c r="CL719" t="s">
        <v>174</v>
      </c>
      <c r="CN719" t="s">
        <v>174</v>
      </c>
      <c r="CO719" t="s">
        <v>15484</v>
      </c>
      <c r="CP719" t="s">
        <v>15485</v>
      </c>
      <c r="CQ719" t="s">
        <v>174</v>
      </c>
      <c r="CR719">
        <v>9</v>
      </c>
      <c r="CS719">
        <v>0</v>
      </c>
      <c r="CT719">
        <v>3</v>
      </c>
      <c r="CU719" t="s">
        <v>15486</v>
      </c>
      <c r="CV719" t="s">
        <v>174</v>
      </c>
      <c r="CW719" t="s">
        <v>15487</v>
      </c>
      <c r="CX719" t="s">
        <v>193</v>
      </c>
      <c r="CY719">
        <v>2024</v>
      </c>
      <c r="CZ719" t="s">
        <v>170</v>
      </c>
      <c r="DC719" t="s">
        <v>15488</v>
      </c>
      <c r="DD719" t="s">
        <v>170</v>
      </c>
      <c r="DF719" t="s">
        <v>170</v>
      </c>
      <c r="DL719" t="s">
        <v>174</v>
      </c>
      <c r="DM719" t="s">
        <v>15484</v>
      </c>
      <c r="DN719" t="s">
        <v>174</v>
      </c>
      <c r="DO719" t="s">
        <v>15489</v>
      </c>
      <c r="DP719" t="s">
        <v>15490</v>
      </c>
      <c r="DQ719" t="str">
        <f>HYPERLINK("https://nconnect.nicmar.ac.in/storage/profile/69a5439dd991a.png","Download")</f>
        <v>0</v>
      </c>
      <c r="DR719" t="str">
        <f>HYPERLINK("https://nconnect.nicmar.ac.in/pdf/387_resume_1772438292.pdf/Y2FyZWVy","View Resume")</f>
        <v>0</v>
      </c>
      <c r="DS719" t="s">
        <v>1030</v>
      </c>
      <c r="DT719" t="s">
        <v>10179</v>
      </c>
      <c r="DU719" t="s">
        <v>211</v>
      </c>
      <c r="DV719" t="s">
        <v>4474</v>
      </c>
      <c r="DW719" t="s">
        <v>246</v>
      </c>
      <c r="DX719" t="s">
        <v>1717</v>
      </c>
      <c r="DY719" t="s">
        <v>2853</v>
      </c>
      <c r="DZ719" t="s">
        <v>248</v>
      </c>
      <c r="EA719" t="s">
        <v>15491</v>
      </c>
      <c r="EB719" t="s">
        <v>6237</v>
      </c>
      <c r="EC719" t="s">
        <v>15492</v>
      </c>
      <c r="ED719" t="s">
        <v>207</v>
      </c>
      <c r="EE719" t="s">
        <v>1725</v>
      </c>
      <c r="EF719" t="s">
        <v>383</v>
      </c>
      <c r="EG719" t="s">
        <v>248</v>
      </c>
      <c r="EH719" t="s">
        <v>15493</v>
      </c>
      <c r="EI719" t="s">
        <v>15494</v>
      </c>
      <c r="EJ719" t="s">
        <v>15495</v>
      </c>
      <c r="EK719" t="s">
        <v>207</v>
      </c>
      <c r="EL719" t="s">
        <v>3625</v>
      </c>
      <c r="EM719" t="s">
        <v>4270</v>
      </c>
      <c r="EN719" t="s">
        <v>465</v>
      </c>
    </row>
    <row r="720" spans="1:158">
      <c r="A720" t="s">
        <v>1778</v>
      </c>
      <c r="B720" t="s">
        <v>159</v>
      </c>
      <c r="C720" t="s">
        <v>160</v>
      </c>
      <c r="D720" t="s">
        <v>1779</v>
      </c>
      <c r="E720" t="s">
        <v>15496</v>
      </c>
      <c r="F720" t="s">
        <v>15497</v>
      </c>
      <c r="G720">
        <v>8983658265</v>
      </c>
      <c r="H720" t="s">
        <v>271</v>
      </c>
      <c r="I720" t="s">
        <v>15498</v>
      </c>
      <c r="J720" t="s">
        <v>166</v>
      </c>
      <c r="K720" t="s">
        <v>701</v>
      </c>
      <c r="L720" t="s">
        <v>15499</v>
      </c>
      <c r="M720" t="s">
        <v>15500</v>
      </c>
      <c r="N720" t="s">
        <v>170</v>
      </c>
      <c r="AI720" t="s">
        <v>15501</v>
      </c>
      <c r="AJ720" t="s">
        <v>15502</v>
      </c>
      <c r="AK720" t="s">
        <v>15503</v>
      </c>
      <c r="AL720">
        <v>84.71</v>
      </c>
      <c r="AN720">
        <v>2011</v>
      </c>
      <c r="AO720" t="s">
        <v>174</v>
      </c>
      <c r="AP720" t="s">
        <v>15504</v>
      </c>
      <c r="AQ720" t="s">
        <v>15259</v>
      </c>
      <c r="AR720" t="s">
        <v>15505</v>
      </c>
      <c r="AS720">
        <v>72.83</v>
      </c>
      <c r="AU720">
        <v>2013</v>
      </c>
      <c r="AV720" t="s">
        <v>170</v>
      </c>
      <c r="BC720" t="s">
        <v>174</v>
      </c>
      <c r="BD720" t="s">
        <v>440</v>
      </c>
      <c r="BE720" t="s">
        <v>15506</v>
      </c>
      <c r="BF720" t="s">
        <v>4819</v>
      </c>
      <c r="BG720">
        <v>57.73</v>
      </c>
      <c r="BI720">
        <v>2018</v>
      </c>
      <c r="BJ720">
        <v>8</v>
      </c>
      <c r="BL720">
        <v>3</v>
      </c>
      <c r="BN720" t="s">
        <v>174</v>
      </c>
      <c r="BO720" t="s">
        <v>440</v>
      </c>
      <c r="BP720" t="s">
        <v>15507</v>
      </c>
      <c r="BQ720" t="s">
        <v>15508</v>
      </c>
      <c r="BR720">
        <v>84.9</v>
      </c>
      <c r="BS720">
        <v>8.49</v>
      </c>
      <c r="BT720">
        <v>2024</v>
      </c>
      <c r="BU720">
        <v>31</v>
      </c>
      <c r="BV720" t="s">
        <v>15509</v>
      </c>
      <c r="BW720">
        <v>53</v>
      </c>
      <c r="BY720" t="s">
        <v>170</v>
      </c>
      <c r="CF720" t="s">
        <v>170</v>
      </c>
      <c r="CJ720">
        <v>2026</v>
      </c>
      <c r="CL720" t="s">
        <v>170</v>
      </c>
      <c r="CN720" t="s">
        <v>174</v>
      </c>
      <c r="CO720" t="s">
        <v>15510</v>
      </c>
      <c r="CP720" t="s">
        <v>15511</v>
      </c>
      <c r="CQ720" t="s">
        <v>170</v>
      </c>
      <c r="CV720" t="s">
        <v>170</v>
      </c>
      <c r="CZ720" t="s">
        <v>170</v>
      </c>
      <c r="DB720" t="s">
        <v>378</v>
      </c>
      <c r="DC720" t="s">
        <v>326</v>
      </c>
      <c r="DD720" t="s">
        <v>174</v>
      </c>
      <c r="DE720" t="s">
        <v>15512</v>
      </c>
      <c r="DF720" t="s">
        <v>170</v>
      </c>
      <c r="DL720" t="s">
        <v>170</v>
      </c>
      <c r="DN720" t="s">
        <v>174</v>
      </c>
      <c r="DO720" t="s">
        <v>15513</v>
      </c>
      <c r="DP720" t="s">
        <v>15514</v>
      </c>
      <c r="DQ720" t="s">
        <v>202</v>
      </c>
      <c r="DR720" t="str">
        <f>HYPERLINK("https://nconnect.nicmar.ac.in/pdf/859_resume_1772439544.pdf/Y2FyZWVy","View Resume")</f>
        <v>0</v>
      </c>
      <c r="DS720" t="s">
        <v>1595</v>
      </c>
      <c r="DT720" t="s">
        <v>15515</v>
      </c>
      <c r="DU720" t="s">
        <v>15516</v>
      </c>
      <c r="DV720" t="s">
        <v>14971</v>
      </c>
      <c r="DW720" t="s">
        <v>207</v>
      </c>
      <c r="DX720" t="s">
        <v>824</v>
      </c>
      <c r="DY720" t="s">
        <v>209</v>
      </c>
      <c r="DZ720" t="s">
        <v>816</v>
      </c>
      <c r="EA720" t="s">
        <v>15517</v>
      </c>
      <c r="EB720" t="s">
        <v>6242</v>
      </c>
      <c r="EC720" t="s">
        <v>818</v>
      </c>
      <c r="ED720" t="s">
        <v>207</v>
      </c>
      <c r="EE720" t="s">
        <v>258</v>
      </c>
      <c r="EF720" t="s">
        <v>1395</v>
      </c>
      <c r="EG720" t="s">
        <v>821</v>
      </c>
    </row>
    <row r="721" spans="1:158">
      <c r="A721" t="s">
        <v>1871</v>
      </c>
      <c r="B721" t="s">
        <v>507</v>
      </c>
      <c r="C721" t="s">
        <v>160</v>
      </c>
      <c r="D721" t="s">
        <v>1872</v>
      </c>
      <c r="E721" t="s">
        <v>15496</v>
      </c>
      <c r="F721" t="s">
        <v>15497</v>
      </c>
      <c r="G721">
        <v>8983658265</v>
      </c>
      <c r="H721" t="s">
        <v>271</v>
      </c>
      <c r="I721" t="s">
        <v>15498</v>
      </c>
      <c r="J721" t="s">
        <v>166</v>
      </c>
      <c r="K721" t="s">
        <v>701</v>
      </c>
      <c r="L721" t="s">
        <v>15499</v>
      </c>
      <c r="M721" t="s">
        <v>15500</v>
      </c>
      <c r="N721" t="s">
        <v>170</v>
      </c>
      <c r="AI721" t="s">
        <v>15501</v>
      </c>
      <c r="AJ721" t="s">
        <v>15502</v>
      </c>
      <c r="AK721" t="s">
        <v>15503</v>
      </c>
      <c r="AL721">
        <v>84.71</v>
      </c>
      <c r="AN721">
        <v>2011</v>
      </c>
      <c r="AO721" t="s">
        <v>174</v>
      </c>
      <c r="AP721" t="s">
        <v>15504</v>
      </c>
      <c r="AQ721" t="s">
        <v>15259</v>
      </c>
      <c r="AR721" t="s">
        <v>15505</v>
      </c>
      <c r="AS721">
        <v>72.83</v>
      </c>
      <c r="AU721">
        <v>2013</v>
      </c>
      <c r="AV721" t="s">
        <v>170</v>
      </c>
      <c r="BC721" t="s">
        <v>174</v>
      </c>
      <c r="BD721" t="s">
        <v>440</v>
      </c>
      <c r="BE721" t="s">
        <v>15506</v>
      </c>
      <c r="BF721" t="s">
        <v>4819</v>
      </c>
      <c r="BG721">
        <v>57.73</v>
      </c>
      <c r="BI721">
        <v>2018</v>
      </c>
      <c r="BJ721">
        <v>8</v>
      </c>
      <c r="BL721">
        <v>3</v>
      </c>
      <c r="BN721" t="s">
        <v>174</v>
      </c>
      <c r="BO721" t="s">
        <v>440</v>
      </c>
      <c r="BP721" t="s">
        <v>15507</v>
      </c>
      <c r="BQ721" t="s">
        <v>15508</v>
      </c>
      <c r="BR721">
        <v>84.9</v>
      </c>
      <c r="BS721">
        <v>8.49</v>
      </c>
      <c r="BT721">
        <v>2024</v>
      </c>
      <c r="BU721">
        <v>31</v>
      </c>
      <c r="BV721" t="s">
        <v>15509</v>
      </c>
      <c r="BW721">
        <v>53</v>
      </c>
      <c r="BY721" t="s">
        <v>170</v>
      </c>
      <c r="CF721" t="s">
        <v>170</v>
      </c>
      <c r="CJ721">
        <v>2026</v>
      </c>
      <c r="CL721" t="s">
        <v>170</v>
      </c>
      <c r="CN721" t="s">
        <v>174</v>
      </c>
      <c r="CO721" t="s">
        <v>15510</v>
      </c>
      <c r="CP721" t="s">
        <v>15511</v>
      </c>
      <c r="CQ721" t="s">
        <v>170</v>
      </c>
      <c r="CV721" t="s">
        <v>170</v>
      </c>
      <c r="CZ721" t="s">
        <v>170</v>
      </c>
      <c r="DB721" t="s">
        <v>378</v>
      </c>
      <c r="DC721" t="s">
        <v>326</v>
      </c>
      <c r="DD721" t="s">
        <v>174</v>
      </c>
      <c r="DE721" t="s">
        <v>15512</v>
      </c>
      <c r="DF721" t="s">
        <v>170</v>
      </c>
      <c r="DL721" t="s">
        <v>170</v>
      </c>
      <c r="DN721" t="s">
        <v>174</v>
      </c>
      <c r="DO721" t="s">
        <v>15513</v>
      </c>
      <c r="DP721" t="s">
        <v>15514</v>
      </c>
      <c r="DQ721" t="s">
        <v>202</v>
      </c>
      <c r="DR721" t="str">
        <f>HYPERLINK("https://nconnect.nicmar.ac.in/pdf/859_resume_1772439544.pdf/Y2FyZWVy","View Resume")</f>
        <v>0</v>
      </c>
      <c r="DS721" t="s">
        <v>1595</v>
      </c>
      <c r="DT721" t="s">
        <v>15515</v>
      </c>
      <c r="DU721" t="s">
        <v>15516</v>
      </c>
      <c r="DV721" t="s">
        <v>14971</v>
      </c>
      <c r="DW721" t="s">
        <v>207</v>
      </c>
      <c r="DX721" t="s">
        <v>824</v>
      </c>
      <c r="DY721" t="s">
        <v>209</v>
      </c>
      <c r="DZ721" t="s">
        <v>816</v>
      </c>
      <c r="EA721" t="s">
        <v>15517</v>
      </c>
      <c r="EB721" t="s">
        <v>6242</v>
      </c>
      <c r="EC721" t="s">
        <v>818</v>
      </c>
      <c r="ED721" t="s">
        <v>207</v>
      </c>
      <c r="EE721" t="s">
        <v>258</v>
      </c>
      <c r="EF721" t="s">
        <v>1395</v>
      </c>
      <c r="EG721" t="s">
        <v>821</v>
      </c>
    </row>
    <row r="722" spans="1:158">
      <c r="A722" t="s">
        <v>2493</v>
      </c>
      <c r="B722" t="s">
        <v>507</v>
      </c>
      <c r="C722" t="s">
        <v>160</v>
      </c>
      <c r="D722" t="s">
        <v>2494</v>
      </c>
      <c r="E722" t="s">
        <v>15496</v>
      </c>
      <c r="F722" t="s">
        <v>15497</v>
      </c>
      <c r="G722">
        <v>8983658265</v>
      </c>
      <c r="H722" t="s">
        <v>271</v>
      </c>
      <c r="I722" t="s">
        <v>15498</v>
      </c>
      <c r="J722" t="s">
        <v>166</v>
      </c>
      <c r="K722" t="s">
        <v>701</v>
      </c>
      <c r="L722" t="s">
        <v>15499</v>
      </c>
      <c r="M722" t="s">
        <v>15500</v>
      </c>
      <c r="N722" t="s">
        <v>170</v>
      </c>
      <c r="AI722" t="s">
        <v>15501</v>
      </c>
      <c r="AJ722" t="s">
        <v>15502</v>
      </c>
      <c r="AK722" t="s">
        <v>15503</v>
      </c>
      <c r="AL722">
        <v>84.71</v>
      </c>
      <c r="AN722">
        <v>2011</v>
      </c>
      <c r="AO722" t="s">
        <v>174</v>
      </c>
      <c r="AP722" t="s">
        <v>15504</v>
      </c>
      <c r="AQ722" t="s">
        <v>15259</v>
      </c>
      <c r="AR722" t="s">
        <v>15505</v>
      </c>
      <c r="AS722">
        <v>72.83</v>
      </c>
      <c r="AU722">
        <v>2013</v>
      </c>
      <c r="AV722" t="s">
        <v>170</v>
      </c>
      <c r="BC722" t="s">
        <v>174</v>
      </c>
      <c r="BD722" t="s">
        <v>440</v>
      </c>
      <c r="BE722" t="s">
        <v>15506</v>
      </c>
      <c r="BF722" t="s">
        <v>4819</v>
      </c>
      <c r="BG722">
        <v>57.73</v>
      </c>
      <c r="BI722">
        <v>2018</v>
      </c>
      <c r="BJ722">
        <v>8</v>
      </c>
      <c r="BL722">
        <v>3</v>
      </c>
      <c r="BN722" t="s">
        <v>174</v>
      </c>
      <c r="BO722" t="s">
        <v>440</v>
      </c>
      <c r="BP722" t="s">
        <v>15507</v>
      </c>
      <c r="BQ722" t="s">
        <v>15508</v>
      </c>
      <c r="BR722">
        <v>84.9</v>
      </c>
      <c r="BS722">
        <v>8.49</v>
      </c>
      <c r="BT722">
        <v>2024</v>
      </c>
      <c r="BU722">
        <v>31</v>
      </c>
      <c r="BV722" t="s">
        <v>15509</v>
      </c>
      <c r="BW722">
        <v>53</v>
      </c>
      <c r="BY722" t="s">
        <v>170</v>
      </c>
      <c r="CF722" t="s">
        <v>170</v>
      </c>
      <c r="CJ722">
        <v>2026</v>
      </c>
      <c r="CL722" t="s">
        <v>170</v>
      </c>
      <c r="CN722" t="s">
        <v>174</v>
      </c>
      <c r="CO722" t="s">
        <v>15510</v>
      </c>
      <c r="CP722" t="s">
        <v>15511</v>
      </c>
      <c r="CQ722" t="s">
        <v>170</v>
      </c>
      <c r="CV722" t="s">
        <v>170</v>
      </c>
      <c r="CZ722" t="s">
        <v>170</v>
      </c>
      <c r="DB722" t="s">
        <v>378</v>
      </c>
      <c r="DC722" t="s">
        <v>326</v>
      </c>
      <c r="DD722" t="s">
        <v>174</v>
      </c>
      <c r="DE722" t="s">
        <v>15512</v>
      </c>
      <c r="DF722" t="s">
        <v>170</v>
      </c>
      <c r="DL722" t="s">
        <v>170</v>
      </c>
      <c r="DN722" t="s">
        <v>174</v>
      </c>
      <c r="DO722" t="s">
        <v>15513</v>
      </c>
      <c r="DP722" t="s">
        <v>15518</v>
      </c>
      <c r="DQ722" t="s">
        <v>202</v>
      </c>
      <c r="DR722" t="str">
        <f>HYPERLINK("https://nconnect.nicmar.ac.in/pdf/859_resume_1772439544.pdf/Y2FyZWVy","View Resume")</f>
        <v>0</v>
      </c>
      <c r="DS722" t="s">
        <v>1595</v>
      </c>
      <c r="DT722" t="s">
        <v>15515</v>
      </c>
      <c r="DU722" t="s">
        <v>15516</v>
      </c>
      <c r="DV722" t="s">
        <v>14971</v>
      </c>
      <c r="DW722" t="s">
        <v>207</v>
      </c>
      <c r="DX722" t="s">
        <v>824</v>
      </c>
      <c r="DY722" t="s">
        <v>209</v>
      </c>
      <c r="DZ722" t="s">
        <v>816</v>
      </c>
      <c r="EA722" t="s">
        <v>15517</v>
      </c>
      <c r="EB722" t="s">
        <v>6242</v>
      </c>
      <c r="EC722" t="s">
        <v>818</v>
      </c>
      <c r="ED722" t="s">
        <v>207</v>
      </c>
      <c r="EE722" t="s">
        <v>258</v>
      </c>
      <c r="EF722" t="s">
        <v>1395</v>
      </c>
      <c r="EG722" t="s">
        <v>821</v>
      </c>
    </row>
    <row r="723" spans="1:158">
      <c r="A723" t="s">
        <v>5303</v>
      </c>
      <c r="B723" t="s">
        <v>507</v>
      </c>
      <c r="C723" t="s">
        <v>160</v>
      </c>
      <c r="D723" t="s">
        <v>5304</v>
      </c>
      <c r="E723" t="s">
        <v>15496</v>
      </c>
      <c r="F723" t="s">
        <v>15497</v>
      </c>
      <c r="G723">
        <v>8983658265</v>
      </c>
      <c r="H723" t="s">
        <v>271</v>
      </c>
      <c r="I723" t="s">
        <v>15498</v>
      </c>
      <c r="J723" t="s">
        <v>166</v>
      </c>
      <c r="K723" t="s">
        <v>701</v>
      </c>
      <c r="L723" t="s">
        <v>15499</v>
      </c>
      <c r="M723" t="s">
        <v>15500</v>
      </c>
      <c r="N723" t="s">
        <v>170</v>
      </c>
      <c r="AI723" t="s">
        <v>15501</v>
      </c>
      <c r="AJ723" t="s">
        <v>15502</v>
      </c>
      <c r="AK723" t="s">
        <v>15503</v>
      </c>
      <c r="AL723">
        <v>84.71</v>
      </c>
      <c r="AN723">
        <v>2011</v>
      </c>
      <c r="AO723" t="s">
        <v>174</v>
      </c>
      <c r="AP723" t="s">
        <v>15504</v>
      </c>
      <c r="AQ723" t="s">
        <v>15259</v>
      </c>
      <c r="AR723" t="s">
        <v>15505</v>
      </c>
      <c r="AS723">
        <v>72.83</v>
      </c>
      <c r="AU723">
        <v>2013</v>
      </c>
      <c r="AV723" t="s">
        <v>170</v>
      </c>
      <c r="BC723" t="s">
        <v>174</v>
      </c>
      <c r="BD723" t="s">
        <v>440</v>
      </c>
      <c r="BE723" t="s">
        <v>15506</v>
      </c>
      <c r="BF723" t="s">
        <v>4819</v>
      </c>
      <c r="BG723">
        <v>57.73</v>
      </c>
      <c r="BI723">
        <v>2018</v>
      </c>
      <c r="BJ723">
        <v>8</v>
      </c>
      <c r="BL723">
        <v>3</v>
      </c>
      <c r="BN723" t="s">
        <v>174</v>
      </c>
      <c r="BO723" t="s">
        <v>440</v>
      </c>
      <c r="BP723" t="s">
        <v>15507</v>
      </c>
      <c r="BQ723" t="s">
        <v>15508</v>
      </c>
      <c r="BR723">
        <v>84.9</v>
      </c>
      <c r="BS723">
        <v>8.49</v>
      </c>
      <c r="BT723">
        <v>2024</v>
      </c>
      <c r="BU723">
        <v>31</v>
      </c>
      <c r="BV723" t="s">
        <v>15509</v>
      </c>
      <c r="BW723">
        <v>53</v>
      </c>
      <c r="BY723" t="s">
        <v>170</v>
      </c>
      <c r="CF723" t="s">
        <v>170</v>
      </c>
      <c r="CJ723">
        <v>2026</v>
      </c>
      <c r="CL723" t="s">
        <v>170</v>
      </c>
      <c r="CN723" t="s">
        <v>174</v>
      </c>
      <c r="CO723" t="s">
        <v>15510</v>
      </c>
      <c r="CP723" t="s">
        <v>15511</v>
      </c>
      <c r="CQ723" t="s">
        <v>170</v>
      </c>
      <c r="CV723" t="s">
        <v>170</v>
      </c>
      <c r="CZ723" t="s">
        <v>170</v>
      </c>
      <c r="DB723" t="s">
        <v>378</v>
      </c>
      <c r="DC723" t="s">
        <v>326</v>
      </c>
      <c r="DD723" t="s">
        <v>174</v>
      </c>
      <c r="DE723" t="s">
        <v>15512</v>
      </c>
      <c r="DF723" t="s">
        <v>170</v>
      </c>
      <c r="DL723" t="s">
        <v>170</v>
      </c>
      <c r="DN723" t="s">
        <v>174</v>
      </c>
      <c r="DO723" t="s">
        <v>15513</v>
      </c>
      <c r="DP723" t="s">
        <v>15519</v>
      </c>
      <c r="DQ723" t="s">
        <v>202</v>
      </c>
      <c r="DR723" t="str">
        <f>HYPERLINK("https://nconnect.nicmar.ac.in/pdf/859_resume_1772439544.pdf/Y2FyZWVy","View Resume")</f>
        <v>0</v>
      </c>
      <c r="DS723" t="s">
        <v>1595</v>
      </c>
      <c r="DT723" t="s">
        <v>15515</v>
      </c>
      <c r="DU723" t="s">
        <v>15516</v>
      </c>
      <c r="DV723" t="s">
        <v>14971</v>
      </c>
      <c r="DW723" t="s">
        <v>207</v>
      </c>
      <c r="DX723" t="s">
        <v>824</v>
      </c>
      <c r="DY723" t="s">
        <v>209</v>
      </c>
      <c r="DZ723" t="s">
        <v>816</v>
      </c>
      <c r="EA723" t="s">
        <v>15517</v>
      </c>
      <c r="EB723" t="s">
        <v>6242</v>
      </c>
      <c r="EC723" t="s">
        <v>818</v>
      </c>
      <c r="ED723" t="s">
        <v>207</v>
      </c>
      <c r="EE723" t="s">
        <v>258</v>
      </c>
      <c r="EF723" t="s">
        <v>1395</v>
      </c>
      <c r="EG723" t="s">
        <v>821</v>
      </c>
    </row>
    <row r="724" spans="1:158">
      <c r="A724" t="s">
        <v>470</v>
      </c>
      <c r="B724" t="s">
        <v>211</v>
      </c>
      <c r="C724" t="s">
        <v>471</v>
      </c>
      <c r="D724" t="s">
        <v>472</v>
      </c>
      <c r="E724" t="s">
        <v>15520</v>
      </c>
      <c r="F724" t="s">
        <v>15521</v>
      </c>
      <c r="G724">
        <v>7036125207</v>
      </c>
      <c r="H724" t="s">
        <v>271</v>
      </c>
      <c r="I724" t="s">
        <v>15522</v>
      </c>
      <c r="J724" t="s">
        <v>166</v>
      </c>
      <c r="K724" t="s">
        <v>15523</v>
      </c>
      <c r="L724" t="s">
        <v>15524</v>
      </c>
      <c r="M724" t="s">
        <v>15525</v>
      </c>
      <c r="N724" t="s">
        <v>170</v>
      </c>
      <c r="AI724" t="s">
        <v>15526</v>
      </c>
      <c r="AJ724" t="s">
        <v>15527</v>
      </c>
      <c r="AK724" t="s">
        <v>15528</v>
      </c>
      <c r="AL724">
        <v>83.6</v>
      </c>
      <c r="AM724">
        <v>8.8</v>
      </c>
      <c r="AN724">
        <v>2013</v>
      </c>
      <c r="AO724" t="s">
        <v>174</v>
      </c>
      <c r="AP724" t="s">
        <v>15529</v>
      </c>
      <c r="AQ724" t="s">
        <v>15530</v>
      </c>
      <c r="AR724" t="s">
        <v>15531</v>
      </c>
      <c r="AS724">
        <v>76</v>
      </c>
      <c r="AU724">
        <v>2015</v>
      </c>
      <c r="AV724" t="s">
        <v>170</v>
      </c>
      <c r="BC724" t="s">
        <v>170</v>
      </c>
      <c r="BK724" t="s">
        <v>15532</v>
      </c>
      <c r="BM724" t="s">
        <v>229</v>
      </c>
      <c r="BN724" t="s">
        <v>174</v>
      </c>
      <c r="BO724" t="s">
        <v>12486</v>
      </c>
      <c r="BP724" t="s">
        <v>15121</v>
      </c>
      <c r="BQ724" t="s">
        <v>15533</v>
      </c>
      <c r="BR724">
        <v>91.01</v>
      </c>
      <c r="BT724">
        <v>2023</v>
      </c>
      <c r="BU724">
        <v>12</v>
      </c>
      <c r="BW724">
        <v>15</v>
      </c>
      <c r="BY724" t="s">
        <v>170</v>
      </c>
      <c r="CF724" t="s">
        <v>170</v>
      </c>
      <c r="CI724" t="s">
        <v>193</v>
      </c>
      <c r="CJ724">
        <v>2023</v>
      </c>
      <c r="CL724" t="s">
        <v>174</v>
      </c>
      <c r="CM724" t="s">
        <v>15534</v>
      </c>
      <c r="CN724" t="s">
        <v>174</v>
      </c>
      <c r="CO724" t="s">
        <v>15535</v>
      </c>
      <c r="CP724" t="s">
        <v>15536</v>
      </c>
      <c r="CQ724" t="s">
        <v>174</v>
      </c>
      <c r="CR724">
        <v>0</v>
      </c>
      <c r="CS724">
        <v>2</v>
      </c>
      <c r="CT724">
        <v>0</v>
      </c>
      <c r="CU724" t="s">
        <v>15537</v>
      </c>
      <c r="CV724" t="s">
        <v>170</v>
      </c>
      <c r="CZ724" t="s">
        <v>170</v>
      </c>
      <c r="DB724" t="s">
        <v>378</v>
      </c>
      <c r="DC724" t="s">
        <v>15538</v>
      </c>
      <c r="DD724" t="s">
        <v>170</v>
      </c>
      <c r="DF724" t="s">
        <v>170</v>
      </c>
      <c r="DL724" t="s">
        <v>170</v>
      </c>
      <c r="DN724" t="s">
        <v>170</v>
      </c>
      <c r="DP724" t="s">
        <v>15539</v>
      </c>
      <c r="DQ724" t="s">
        <v>202</v>
      </c>
      <c r="DR724" t="str">
        <f>HYPERLINK("https://nconnect.nicmar.ac.in/pdf/856_resume_1772439907.pdf/Y2FyZWVy","View Resume")</f>
        <v>0</v>
      </c>
      <c r="DS724" t="s">
        <v>355</v>
      </c>
      <c r="DT724" t="s">
        <v>15540</v>
      </c>
      <c r="DU724" t="s">
        <v>2315</v>
      </c>
      <c r="DV724" t="s">
        <v>1629</v>
      </c>
      <c r="DW724" t="s">
        <v>246</v>
      </c>
      <c r="DX724" t="s">
        <v>1812</v>
      </c>
      <c r="DY724" t="s">
        <v>209</v>
      </c>
      <c r="DZ724" t="s">
        <v>355</v>
      </c>
    </row>
    <row r="725" spans="1:158">
      <c r="A725" t="s">
        <v>5429</v>
      </c>
      <c r="B725" t="s">
        <v>5430</v>
      </c>
      <c r="C725" t="s">
        <v>471</v>
      </c>
      <c r="D725" t="s">
        <v>472</v>
      </c>
      <c r="E725" t="s">
        <v>15520</v>
      </c>
      <c r="F725" t="s">
        <v>15521</v>
      </c>
      <c r="G725">
        <v>7036125207</v>
      </c>
      <c r="H725" t="s">
        <v>271</v>
      </c>
      <c r="I725" t="s">
        <v>15522</v>
      </c>
      <c r="J725" t="s">
        <v>166</v>
      </c>
      <c r="K725" t="s">
        <v>15523</v>
      </c>
      <c r="L725" t="s">
        <v>15524</v>
      </c>
      <c r="M725" t="s">
        <v>15525</v>
      </c>
      <c r="N725" t="s">
        <v>170</v>
      </c>
      <c r="AI725" t="s">
        <v>15526</v>
      </c>
      <c r="AJ725" t="s">
        <v>15527</v>
      </c>
      <c r="AK725" t="s">
        <v>15528</v>
      </c>
      <c r="AL725">
        <v>83.6</v>
      </c>
      <c r="AM725">
        <v>8.8</v>
      </c>
      <c r="AN725">
        <v>2013</v>
      </c>
      <c r="AO725" t="s">
        <v>174</v>
      </c>
      <c r="AP725" t="s">
        <v>15529</v>
      </c>
      <c r="AQ725" t="s">
        <v>15530</v>
      </c>
      <c r="AR725" t="s">
        <v>15531</v>
      </c>
      <c r="AS725">
        <v>76</v>
      </c>
      <c r="AU725">
        <v>2015</v>
      </c>
      <c r="AV725" t="s">
        <v>170</v>
      </c>
      <c r="BC725" t="s">
        <v>170</v>
      </c>
      <c r="BK725" t="s">
        <v>15532</v>
      </c>
      <c r="BM725" t="s">
        <v>229</v>
      </c>
      <c r="BN725" t="s">
        <v>174</v>
      </c>
      <c r="BO725" t="s">
        <v>12486</v>
      </c>
      <c r="BP725" t="s">
        <v>15121</v>
      </c>
      <c r="BQ725" t="s">
        <v>15533</v>
      </c>
      <c r="BR725">
        <v>91.01</v>
      </c>
      <c r="BT725">
        <v>2023</v>
      </c>
      <c r="BU725">
        <v>12</v>
      </c>
      <c r="BW725">
        <v>15</v>
      </c>
      <c r="BY725" t="s">
        <v>170</v>
      </c>
      <c r="CF725" t="s">
        <v>170</v>
      </c>
      <c r="CI725" t="s">
        <v>193</v>
      </c>
      <c r="CJ725">
        <v>2023</v>
      </c>
      <c r="CL725" t="s">
        <v>174</v>
      </c>
      <c r="CM725" t="s">
        <v>15534</v>
      </c>
      <c r="CN725" t="s">
        <v>174</v>
      </c>
      <c r="CO725" t="s">
        <v>15535</v>
      </c>
      <c r="CP725" t="s">
        <v>15536</v>
      </c>
      <c r="CQ725" t="s">
        <v>174</v>
      </c>
      <c r="CR725">
        <v>0</v>
      </c>
      <c r="CS725">
        <v>2</v>
      </c>
      <c r="CT725">
        <v>0</v>
      </c>
      <c r="CU725" t="s">
        <v>15537</v>
      </c>
      <c r="CV725" t="s">
        <v>170</v>
      </c>
      <c r="CZ725" t="s">
        <v>170</v>
      </c>
      <c r="DB725" t="s">
        <v>378</v>
      </c>
      <c r="DC725" t="s">
        <v>15538</v>
      </c>
      <c r="DD725" t="s">
        <v>170</v>
      </c>
      <c r="DF725" t="s">
        <v>170</v>
      </c>
      <c r="DL725" t="s">
        <v>170</v>
      </c>
      <c r="DN725" t="s">
        <v>170</v>
      </c>
      <c r="DP725" t="s">
        <v>15541</v>
      </c>
      <c r="DQ725" t="s">
        <v>202</v>
      </c>
      <c r="DR725" t="str">
        <f>HYPERLINK("https://nconnect.nicmar.ac.in/pdf/856_resume_1772439907.pdf/Y2FyZWVy","View Resume")</f>
        <v>0</v>
      </c>
      <c r="DS725" t="s">
        <v>355</v>
      </c>
      <c r="DT725" t="s">
        <v>15540</v>
      </c>
      <c r="DU725" t="s">
        <v>2315</v>
      </c>
      <c r="DV725" t="s">
        <v>1629</v>
      </c>
      <c r="DW725" t="s">
        <v>246</v>
      </c>
      <c r="DX725" t="s">
        <v>1812</v>
      </c>
      <c r="DY725" t="s">
        <v>209</v>
      </c>
      <c r="DZ725" t="s">
        <v>355</v>
      </c>
    </row>
    <row r="726" spans="1:158">
      <c r="A726" t="s">
        <v>1136</v>
      </c>
      <c r="B726" t="s">
        <v>211</v>
      </c>
      <c r="C726" t="s">
        <v>1137</v>
      </c>
      <c r="D726" t="s">
        <v>1138</v>
      </c>
      <c r="E726" t="s">
        <v>15471</v>
      </c>
      <c r="F726" t="s">
        <v>15472</v>
      </c>
      <c r="G726">
        <v>7992306145</v>
      </c>
      <c r="H726" t="s">
        <v>164</v>
      </c>
      <c r="I726" t="s">
        <v>15473</v>
      </c>
      <c r="J726" t="s">
        <v>217</v>
      </c>
      <c r="K726" t="s">
        <v>1994</v>
      </c>
      <c r="L726" t="s">
        <v>15474</v>
      </c>
      <c r="M726" t="s">
        <v>15475</v>
      </c>
      <c r="N726" t="s">
        <v>170</v>
      </c>
      <c r="AI726" t="s">
        <v>15476</v>
      </c>
      <c r="AJ726" t="s">
        <v>15477</v>
      </c>
      <c r="AK726" t="s">
        <v>438</v>
      </c>
      <c r="AL726">
        <v>85.5</v>
      </c>
      <c r="AM726">
        <v>9</v>
      </c>
      <c r="AN726">
        <v>2010</v>
      </c>
      <c r="AO726" t="s">
        <v>174</v>
      </c>
      <c r="AP726" t="s">
        <v>2032</v>
      </c>
      <c r="AQ726" t="s">
        <v>15477</v>
      </c>
      <c r="AR726" t="s">
        <v>438</v>
      </c>
      <c r="AS726">
        <v>70.8</v>
      </c>
      <c r="AU726">
        <v>2012</v>
      </c>
      <c r="AV726" t="s">
        <v>170</v>
      </c>
      <c r="BC726" t="s">
        <v>174</v>
      </c>
      <c r="BD726" t="s">
        <v>15478</v>
      </c>
      <c r="BE726" t="s">
        <v>15478</v>
      </c>
      <c r="BF726" t="s">
        <v>1779</v>
      </c>
      <c r="BG726">
        <v>69.3</v>
      </c>
      <c r="BH726">
        <v>6.93</v>
      </c>
      <c r="BI726">
        <v>2018</v>
      </c>
      <c r="BJ726">
        <v>8</v>
      </c>
      <c r="BL726">
        <v>2</v>
      </c>
      <c r="BN726" t="s">
        <v>174</v>
      </c>
      <c r="BO726" t="s">
        <v>15479</v>
      </c>
      <c r="BP726" t="s">
        <v>15479</v>
      </c>
      <c r="BQ726" t="s">
        <v>15480</v>
      </c>
      <c r="BR726">
        <v>81</v>
      </c>
      <c r="BS726">
        <v>7.6</v>
      </c>
      <c r="BT726">
        <v>2021</v>
      </c>
      <c r="BU726">
        <v>31</v>
      </c>
      <c r="BV726" t="s">
        <v>8892</v>
      </c>
      <c r="BW726">
        <v>53</v>
      </c>
      <c r="BX726" t="s">
        <v>15481</v>
      </c>
      <c r="BY726" t="s">
        <v>174</v>
      </c>
      <c r="BZ726" t="s">
        <v>2897</v>
      </c>
      <c r="CA726" t="s">
        <v>7600</v>
      </c>
      <c r="CB726" t="s">
        <v>8369</v>
      </c>
      <c r="CC726">
        <v>56.6</v>
      </c>
      <c r="CE726">
        <v>2024</v>
      </c>
      <c r="CF726" t="s">
        <v>174</v>
      </c>
      <c r="CG726" t="s">
        <v>15482</v>
      </c>
      <c r="CH726" t="s">
        <v>15483</v>
      </c>
      <c r="CI726" t="s">
        <v>193</v>
      </c>
      <c r="CJ726">
        <v>2026</v>
      </c>
      <c r="CL726" t="s">
        <v>174</v>
      </c>
      <c r="CN726" t="s">
        <v>174</v>
      </c>
      <c r="CO726" t="s">
        <v>15484</v>
      </c>
      <c r="CP726" t="s">
        <v>15485</v>
      </c>
      <c r="CQ726" t="s">
        <v>174</v>
      </c>
      <c r="CR726">
        <v>9</v>
      </c>
      <c r="CS726">
        <v>0</v>
      </c>
      <c r="CT726">
        <v>3</v>
      </c>
      <c r="CU726" t="s">
        <v>15486</v>
      </c>
      <c r="CV726" t="s">
        <v>174</v>
      </c>
      <c r="CW726" t="s">
        <v>15487</v>
      </c>
      <c r="CX726" t="s">
        <v>193</v>
      </c>
      <c r="CY726">
        <v>2024</v>
      </c>
      <c r="CZ726" t="s">
        <v>170</v>
      </c>
      <c r="DC726" t="s">
        <v>15488</v>
      </c>
      <c r="DD726" t="s">
        <v>170</v>
      </c>
      <c r="DF726" t="s">
        <v>170</v>
      </c>
      <c r="DL726" t="s">
        <v>174</v>
      </c>
      <c r="DM726" t="s">
        <v>15484</v>
      </c>
      <c r="DN726" t="s">
        <v>174</v>
      </c>
      <c r="DO726" t="s">
        <v>15489</v>
      </c>
      <c r="DP726" t="s">
        <v>15542</v>
      </c>
      <c r="DQ726" t="str">
        <f>HYPERLINK("https://nconnect.nicmar.ac.in/storage/profile/69a5439dd991a.png","Download")</f>
        <v>0</v>
      </c>
      <c r="DR726" t="str">
        <f>HYPERLINK("https://nconnect.nicmar.ac.in/pdf/387_resume_1772438292.pdf/Y2FyZWVy","View Resume")</f>
        <v>0</v>
      </c>
      <c r="DS726" t="s">
        <v>1030</v>
      </c>
      <c r="DT726" t="s">
        <v>10179</v>
      </c>
      <c r="DU726" t="s">
        <v>211</v>
      </c>
      <c r="DV726" t="s">
        <v>4474</v>
      </c>
      <c r="DW726" t="s">
        <v>246</v>
      </c>
      <c r="DX726" t="s">
        <v>1717</v>
      </c>
      <c r="DY726" t="s">
        <v>2853</v>
      </c>
      <c r="DZ726" t="s">
        <v>248</v>
      </c>
      <c r="EA726" t="s">
        <v>15491</v>
      </c>
      <c r="EB726" t="s">
        <v>6237</v>
      </c>
      <c r="EC726" t="s">
        <v>15492</v>
      </c>
      <c r="ED726" t="s">
        <v>207</v>
      </c>
      <c r="EE726" t="s">
        <v>1725</v>
      </c>
      <c r="EF726" t="s">
        <v>383</v>
      </c>
      <c r="EG726" t="s">
        <v>248</v>
      </c>
      <c r="EH726" t="s">
        <v>15493</v>
      </c>
      <c r="EI726" t="s">
        <v>15494</v>
      </c>
      <c r="EJ726" t="s">
        <v>15495</v>
      </c>
      <c r="EK726" t="s">
        <v>207</v>
      </c>
      <c r="EL726" t="s">
        <v>3625</v>
      </c>
      <c r="EM726" t="s">
        <v>4270</v>
      </c>
      <c r="EN726" t="s">
        <v>465</v>
      </c>
    </row>
    <row r="727" spans="1:158">
      <c r="A727" t="s">
        <v>210</v>
      </c>
      <c r="B727" t="s">
        <v>211</v>
      </c>
      <c r="C727" t="s">
        <v>212</v>
      </c>
      <c r="D727" t="s">
        <v>213</v>
      </c>
      <c r="E727" t="s">
        <v>15543</v>
      </c>
      <c r="F727" t="s">
        <v>15544</v>
      </c>
      <c r="G727">
        <v>9016150752</v>
      </c>
      <c r="H727" t="s">
        <v>164</v>
      </c>
      <c r="I727" t="s">
        <v>15545</v>
      </c>
      <c r="J727" t="s">
        <v>217</v>
      </c>
      <c r="K727" t="s">
        <v>15546</v>
      </c>
      <c r="L727" t="s">
        <v>15547</v>
      </c>
      <c r="M727" t="s">
        <v>15548</v>
      </c>
      <c r="N727" t="s">
        <v>170</v>
      </c>
      <c r="AI727" t="s">
        <v>15549</v>
      </c>
      <c r="AJ727" t="s">
        <v>10163</v>
      </c>
      <c r="AK727" t="s">
        <v>15550</v>
      </c>
      <c r="AL727">
        <v>81.14</v>
      </c>
      <c r="AN727">
        <v>2005</v>
      </c>
      <c r="AO727" t="s">
        <v>174</v>
      </c>
      <c r="AP727" t="s">
        <v>15549</v>
      </c>
      <c r="AQ727" t="s">
        <v>10163</v>
      </c>
      <c r="AR727" t="s">
        <v>15550</v>
      </c>
      <c r="AS727">
        <v>74</v>
      </c>
      <c r="AU727">
        <v>2008</v>
      </c>
      <c r="AV727" t="s">
        <v>170</v>
      </c>
      <c r="BC727" t="s">
        <v>174</v>
      </c>
      <c r="BD727" t="s">
        <v>9998</v>
      </c>
      <c r="BE727" t="s">
        <v>15551</v>
      </c>
      <c r="BF727" t="s">
        <v>485</v>
      </c>
      <c r="BG727">
        <v>67.3</v>
      </c>
      <c r="BH727">
        <v>7.23</v>
      </c>
      <c r="BI727">
        <v>2012</v>
      </c>
      <c r="BJ727">
        <v>2</v>
      </c>
      <c r="BL727">
        <v>9</v>
      </c>
      <c r="BN727" t="s">
        <v>174</v>
      </c>
      <c r="BO727" t="s">
        <v>9998</v>
      </c>
      <c r="BP727" t="s">
        <v>15552</v>
      </c>
      <c r="BQ727" t="s">
        <v>15553</v>
      </c>
      <c r="BR727">
        <v>76.6</v>
      </c>
      <c r="BS727">
        <v>8.16</v>
      </c>
      <c r="BT727">
        <v>2015</v>
      </c>
      <c r="BU727">
        <v>31</v>
      </c>
      <c r="BV727" t="s">
        <v>15554</v>
      </c>
      <c r="BW727">
        <v>47</v>
      </c>
      <c r="BY727" t="s">
        <v>170</v>
      </c>
      <c r="CF727" t="s">
        <v>174</v>
      </c>
      <c r="CG727" t="s">
        <v>12339</v>
      </c>
      <c r="CH727" t="s">
        <v>3616</v>
      </c>
      <c r="CI727" t="s">
        <v>373</v>
      </c>
      <c r="CK727" t="s">
        <v>170</v>
      </c>
      <c r="CL727" t="s">
        <v>170</v>
      </c>
      <c r="CN727" t="s">
        <v>174</v>
      </c>
      <c r="CO727" t="s">
        <v>15555</v>
      </c>
      <c r="CP727" t="s">
        <v>15556</v>
      </c>
      <c r="CQ727" t="s">
        <v>174</v>
      </c>
      <c r="CR727">
        <v>2</v>
      </c>
      <c r="CS727">
        <v>0</v>
      </c>
      <c r="CT727">
        <v>2</v>
      </c>
      <c r="CU727" t="s">
        <v>15557</v>
      </c>
      <c r="CV727" t="s">
        <v>170</v>
      </c>
      <c r="CZ727" t="s">
        <v>170</v>
      </c>
      <c r="DB727" t="s">
        <v>378</v>
      </c>
      <c r="DC727" t="s">
        <v>6428</v>
      </c>
      <c r="DD727" t="s">
        <v>170</v>
      </c>
      <c r="DF727" t="s">
        <v>170</v>
      </c>
      <c r="DL727" t="s">
        <v>170</v>
      </c>
      <c r="DN727" t="s">
        <v>170</v>
      </c>
      <c r="DP727" t="s">
        <v>15558</v>
      </c>
      <c r="DQ727" t="s">
        <v>202</v>
      </c>
      <c r="DR727" t="str">
        <f>HYPERLINK("https://nconnect.nicmar.ac.in/pdf/267_resume_1772440585.pdf/Y2FyZWVy","View Resume")</f>
        <v>0</v>
      </c>
      <c r="DS727" t="s">
        <v>3511</v>
      </c>
      <c r="DT727" t="s">
        <v>12877</v>
      </c>
      <c r="DU727" t="s">
        <v>211</v>
      </c>
      <c r="DV727" t="s">
        <v>4680</v>
      </c>
      <c r="DW727" t="s">
        <v>246</v>
      </c>
      <c r="DX727" t="s">
        <v>1024</v>
      </c>
      <c r="DY727" t="s">
        <v>1982</v>
      </c>
      <c r="DZ727" t="s">
        <v>9400</v>
      </c>
      <c r="EA727" t="s">
        <v>10543</v>
      </c>
      <c r="EB727" t="s">
        <v>15559</v>
      </c>
      <c r="EC727" t="s">
        <v>646</v>
      </c>
      <c r="ED727" t="s">
        <v>246</v>
      </c>
      <c r="EE727" t="s">
        <v>1982</v>
      </c>
      <c r="EF727" t="s">
        <v>209</v>
      </c>
      <c r="EG727" t="s">
        <v>1215</v>
      </c>
    </row>
    <row r="728" spans="1:158">
      <c r="A728" t="s">
        <v>1347</v>
      </c>
      <c r="B728" t="s">
        <v>211</v>
      </c>
      <c r="C728" t="s">
        <v>267</v>
      </c>
      <c r="D728" t="s">
        <v>1348</v>
      </c>
      <c r="E728" t="s">
        <v>15560</v>
      </c>
      <c r="F728" t="s">
        <v>15561</v>
      </c>
      <c r="G728">
        <v>9106170726</v>
      </c>
      <c r="H728" t="s">
        <v>271</v>
      </c>
      <c r="I728" t="s">
        <v>15562</v>
      </c>
      <c r="J728" t="s">
        <v>217</v>
      </c>
      <c r="K728" t="s">
        <v>3285</v>
      </c>
      <c r="L728" t="s">
        <v>15563</v>
      </c>
      <c r="M728" t="s">
        <v>15564</v>
      </c>
      <c r="N728" t="s">
        <v>170</v>
      </c>
      <c r="AI728" t="s">
        <v>15565</v>
      </c>
      <c r="AJ728" t="s">
        <v>15566</v>
      </c>
      <c r="AK728" t="s">
        <v>15567</v>
      </c>
      <c r="AL728">
        <v>63</v>
      </c>
      <c r="AM728">
        <v>6.6</v>
      </c>
      <c r="AN728">
        <v>2015</v>
      </c>
      <c r="AO728" t="s">
        <v>174</v>
      </c>
      <c r="AP728" t="s">
        <v>15568</v>
      </c>
      <c r="AQ728" t="s">
        <v>15566</v>
      </c>
      <c r="AR728" t="s">
        <v>15569</v>
      </c>
      <c r="AS728">
        <v>76</v>
      </c>
      <c r="AT728">
        <v>7.9</v>
      </c>
      <c r="AU728">
        <v>2017</v>
      </c>
      <c r="AV728" t="s">
        <v>170</v>
      </c>
      <c r="BC728" t="s">
        <v>174</v>
      </c>
      <c r="BD728" t="s">
        <v>15570</v>
      </c>
      <c r="BE728" t="s">
        <v>15571</v>
      </c>
      <c r="BF728" t="s">
        <v>15572</v>
      </c>
      <c r="BG728">
        <v>60.7</v>
      </c>
      <c r="BH728">
        <v>6.07</v>
      </c>
      <c r="BI728">
        <v>2020</v>
      </c>
      <c r="BJ728">
        <v>19</v>
      </c>
      <c r="BK728" t="s">
        <v>15573</v>
      </c>
      <c r="BL728">
        <v>53</v>
      </c>
      <c r="BM728" t="s">
        <v>4624</v>
      </c>
      <c r="BN728" t="s">
        <v>174</v>
      </c>
      <c r="BO728" t="s">
        <v>15574</v>
      </c>
      <c r="BP728" t="s">
        <v>15575</v>
      </c>
      <c r="BQ728" t="s">
        <v>15576</v>
      </c>
      <c r="BR728">
        <v>82.65</v>
      </c>
      <c r="BS728">
        <v>8.7</v>
      </c>
      <c r="BT728">
        <v>2022</v>
      </c>
      <c r="BU728">
        <v>31</v>
      </c>
      <c r="BV728" t="s">
        <v>15577</v>
      </c>
      <c r="BW728">
        <v>53</v>
      </c>
      <c r="BX728" t="s">
        <v>4624</v>
      </c>
      <c r="BY728" t="s">
        <v>170</v>
      </c>
      <c r="CF728" t="s">
        <v>174</v>
      </c>
      <c r="CG728" t="s">
        <v>15578</v>
      </c>
      <c r="CH728" t="s">
        <v>15579</v>
      </c>
      <c r="CI728" t="s">
        <v>373</v>
      </c>
      <c r="CK728" t="s">
        <v>170</v>
      </c>
      <c r="CL728" t="s">
        <v>170</v>
      </c>
      <c r="CN728" t="s">
        <v>174</v>
      </c>
      <c r="CO728" t="s">
        <v>15580</v>
      </c>
      <c r="CP728" t="s">
        <v>378</v>
      </c>
      <c r="CQ728" t="s">
        <v>170</v>
      </c>
      <c r="CV728" t="s">
        <v>170</v>
      </c>
      <c r="CZ728" t="s">
        <v>170</v>
      </c>
      <c r="DC728" t="s">
        <v>15581</v>
      </c>
      <c r="DD728" t="s">
        <v>174</v>
      </c>
      <c r="DE728" t="s">
        <v>15582</v>
      </c>
      <c r="DF728" t="s">
        <v>170</v>
      </c>
      <c r="DL728" t="s">
        <v>170</v>
      </c>
      <c r="DN728" t="s">
        <v>170</v>
      </c>
      <c r="DP728" t="s">
        <v>15583</v>
      </c>
      <c r="DQ728" t="str">
        <f>HYPERLINK("https://nconnect.nicmar.ac.in/storage/profile/69a533df92115.png","Download")</f>
        <v>0</v>
      </c>
      <c r="DR728" t="str">
        <f>HYPERLINK("https://nconnect.nicmar.ac.in/pdf/860_resume_1772441241.pdf/Y2FyZWVy","View Resume")</f>
        <v>0</v>
      </c>
      <c r="DS728" t="s">
        <v>1026</v>
      </c>
      <c r="DT728" t="s">
        <v>15584</v>
      </c>
      <c r="DU728" t="s">
        <v>1282</v>
      </c>
      <c r="DV728" t="s">
        <v>818</v>
      </c>
      <c r="DW728" t="s">
        <v>246</v>
      </c>
      <c r="DX728" t="s">
        <v>995</v>
      </c>
      <c r="DY728" t="s">
        <v>209</v>
      </c>
      <c r="DZ728" t="s">
        <v>2053</v>
      </c>
      <c r="EA728" t="s">
        <v>15585</v>
      </c>
      <c r="EB728" t="s">
        <v>693</v>
      </c>
      <c r="EC728" t="s">
        <v>4680</v>
      </c>
      <c r="ED728" t="s">
        <v>246</v>
      </c>
      <c r="EE728" t="s">
        <v>951</v>
      </c>
      <c r="EF728" t="s">
        <v>1029</v>
      </c>
      <c r="EG728" t="s">
        <v>821</v>
      </c>
    </row>
    <row r="729" spans="1:158">
      <c r="A729" t="s">
        <v>210</v>
      </c>
      <c r="B729" t="s">
        <v>211</v>
      </c>
      <c r="C729" t="s">
        <v>212</v>
      </c>
      <c r="D729" t="s">
        <v>213</v>
      </c>
      <c r="E729" t="s">
        <v>15586</v>
      </c>
      <c r="F729" t="s">
        <v>15587</v>
      </c>
      <c r="G729">
        <v>9642199575</v>
      </c>
      <c r="H729" t="s">
        <v>164</v>
      </c>
      <c r="I729" t="s">
        <v>15588</v>
      </c>
      <c r="J729" t="s">
        <v>166</v>
      </c>
      <c r="K729" t="s">
        <v>15589</v>
      </c>
      <c r="L729" t="s">
        <v>15590</v>
      </c>
      <c r="M729" t="s">
        <v>15591</v>
      </c>
      <c r="N729" t="s">
        <v>170</v>
      </c>
      <c r="AI729" t="s">
        <v>15592</v>
      </c>
      <c r="AJ729" t="s">
        <v>15593</v>
      </c>
      <c r="AK729" t="s">
        <v>1514</v>
      </c>
      <c r="AL729">
        <v>83.66</v>
      </c>
      <c r="AN729">
        <v>2006</v>
      </c>
      <c r="AO729" t="s">
        <v>174</v>
      </c>
      <c r="AP729" t="s">
        <v>15594</v>
      </c>
      <c r="AQ729" t="s">
        <v>15595</v>
      </c>
      <c r="AR729" t="s">
        <v>1514</v>
      </c>
      <c r="AS729">
        <v>77.2</v>
      </c>
      <c r="AU729">
        <v>2008</v>
      </c>
      <c r="AV729" t="s">
        <v>170</v>
      </c>
      <c r="BC729" t="s">
        <v>174</v>
      </c>
      <c r="BD729" t="s">
        <v>5627</v>
      </c>
      <c r="BE729" t="s">
        <v>15596</v>
      </c>
      <c r="BF729" t="s">
        <v>1517</v>
      </c>
      <c r="BG729">
        <v>0</v>
      </c>
      <c r="BH729">
        <v>7.52</v>
      </c>
      <c r="BI729">
        <v>2012</v>
      </c>
      <c r="BJ729">
        <v>1</v>
      </c>
      <c r="BL729">
        <v>9</v>
      </c>
      <c r="BN729" t="s">
        <v>174</v>
      </c>
      <c r="BO729" t="s">
        <v>15597</v>
      </c>
      <c r="BP729" t="s">
        <v>15598</v>
      </c>
      <c r="BQ729" t="s">
        <v>15599</v>
      </c>
      <c r="BR729">
        <v>0</v>
      </c>
      <c r="BS729">
        <v>6.73</v>
      </c>
      <c r="BT729">
        <v>2014</v>
      </c>
      <c r="BU729">
        <v>14</v>
      </c>
      <c r="BW729">
        <v>47</v>
      </c>
      <c r="BY729" t="s">
        <v>170</v>
      </c>
      <c r="CF729" t="s">
        <v>174</v>
      </c>
      <c r="CG729" t="s">
        <v>15600</v>
      </c>
      <c r="CH729" t="s">
        <v>15601</v>
      </c>
      <c r="CI729" t="s">
        <v>193</v>
      </c>
      <c r="CJ729">
        <v>2019</v>
      </c>
      <c r="CL729" t="s">
        <v>170</v>
      </c>
      <c r="CN729" t="s">
        <v>174</v>
      </c>
      <c r="CO729" t="s">
        <v>15602</v>
      </c>
      <c r="CP729" t="s">
        <v>15603</v>
      </c>
      <c r="CQ729" t="s">
        <v>174</v>
      </c>
      <c r="CR729">
        <v>10</v>
      </c>
      <c r="CS729">
        <v>5</v>
      </c>
      <c r="CU729" t="s">
        <v>15604</v>
      </c>
      <c r="CV729" t="s">
        <v>170</v>
      </c>
      <c r="CZ729" t="s">
        <v>170</v>
      </c>
      <c r="DB729" t="s">
        <v>1517</v>
      </c>
      <c r="DC729" t="s">
        <v>15605</v>
      </c>
      <c r="DD729" t="s">
        <v>174</v>
      </c>
      <c r="DE729" t="s">
        <v>15606</v>
      </c>
      <c r="DF729" t="s">
        <v>170</v>
      </c>
      <c r="DL729" t="s">
        <v>170</v>
      </c>
      <c r="DN729" t="s">
        <v>170</v>
      </c>
      <c r="DP729" t="s">
        <v>15607</v>
      </c>
      <c r="DQ729" t="s">
        <v>202</v>
      </c>
      <c r="DR729" t="str">
        <f>HYPERLINK("https://nconnect.nicmar.ac.in/pdf/863_resume_1772442966.pdf/Y2FyZWVy","View Resume")</f>
        <v>0</v>
      </c>
      <c r="DS729" t="s">
        <v>4264</v>
      </c>
      <c r="DT729" t="s">
        <v>15608</v>
      </c>
      <c r="DU729" t="s">
        <v>15609</v>
      </c>
      <c r="DV729" t="s">
        <v>3197</v>
      </c>
      <c r="DW729" t="s">
        <v>246</v>
      </c>
      <c r="DX729" t="s">
        <v>1717</v>
      </c>
      <c r="DY729" t="s">
        <v>209</v>
      </c>
      <c r="DZ729" t="s">
        <v>414</v>
      </c>
      <c r="EA729" t="s">
        <v>15610</v>
      </c>
      <c r="EB729" t="s">
        <v>211</v>
      </c>
      <c r="EC729" t="s">
        <v>3943</v>
      </c>
      <c r="ED729" t="s">
        <v>246</v>
      </c>
      <c r="EE729" t="s">
        <v>2980</v>
      </c>
      <c r="EF729" t="s">
        <v>1717</v>
      </c>
      <c r="EG729" t="s">
        <v>1682</v>
      </c>
    </row>
    <row r="730" spans="1:158">
      <c r="A730" t="s">
        <v>3910</v>
      </c>
      <c r="B730" t="s">
        <v>211</v>
      </c>
      <c r="C730" t="s">
        <v>471</v>
      </c>
      <c r="D730" t="s">
        <v>3911</v>
      </c>
      <c r="E730" t="s">
        <v>15611</v>
      </c>
      <c r="F730" t="s">
        <v>15612</v>
      </c>
      <c r="G730">
        <v>7588559533</v>
      </c>
      <c r="H730" t="s">
        <v>164</v>
      </c>
      <c r="I730" t="s">
        <v>15613</v>
      </c>
      <c r="J730" t="s">
        <v>166</v>
      </c>
      <c r="K730" t="s">
        <v>831</v>
      </c>
      <c r="L730" t="s">
        <v>15614</v>
      </c>
      <c r="M730" t="s">
        <v>15615</v>
      </c>
      <c r="N730" t="s">
        <v>174</v>
      </c>
      <c r="O730" t="s">
        <v>15616</v>
      </c>
      <c r="P730" t="s">
        <v>471</v>
      </c>
      <c r="AI730" t="s">
        <v>15617</v>
      </c>
      <c r="AJ730" t="s">
        <v>916</v>
      </c>
      <c r="AK730" t="s">
        <v>15618</v>
      </c>
      <c r="AL730">
        <v>73.33</v>
      </c>
      <c r="AN730">
        <v>2004</v>
      </c>
      <c r="AO730" t="s">
        <v>174</v>
      </c>
      <c r="AP730" t="s">
        <v>15619</v>
      </c>
      <c r="AQ730" t="s">
        <v>916</v>
      </c>
      <c r="AR730" t="s">
        <v>15620</v>
      </c>
      <c r="AS730">
        <v>53.83</v>
      </c>
      <c r="AU730">
        <v>2006</v>
      </c>
      <c r="AV730" t="s">
        <v>170</v>
      </c>
      <c r="BC730" t="s">
        <v>174</v>
      </c>
      <c r="BD730" t="s">
        <v>1908</v>
      </c>
      <c r="BE730" t="s">
        <v>15621</v>
      </c>
      <c r="BF730" t="s">
        <v>15622</v>
      </c>
      <c r="BG730">
        <v>62.33</v>
      </c>
      <c r="BI730">
        <v>2010</v>
      </c>
      <c r="BJ730">
        <v>2</v>
      </c>
      <c r="BL730">
        <v>9</v>
      </c>
      <c r="BN730" t="s">
        <v>174</v>
      </c>
      <c r="BO730" t="s">
        <v>1908</v>
      </c>
      <c r="BP730" t="s">
        <v>15623</v>
      </c>
      <c r="BQ730" t="s">
        <v>15624</v>
      </c>
      <c r="BR730">
        <v>66.7</v>
      </c>
      <c r="BS730">
        <v>7.58</v>
      </c>
      <c r="BT730">
        <v>2013</v>
      </c>
      <c r="BU730">
        <v>17</v>
      </c>
      <c r="BW730">
        <v>13</v>
      </c>
      <c r="BY730" t="s">
        <v>170</v>
      </c>
      <c r="CF730" t="s">
        <v>174</v>
      </c>
      <c r="CG730" t="s">
        <v>15625</v>
      </c>
      <c r="CH730" t="s">
        <v>15367</v>
      </c>
      <c r="CI730" t="s">
        <v>373</v>
      </c>
      <c r="CK730" t="s">
        <v>170</v>
      </c>
      <c r="CL730" t="s">
        <v>170</v>
      </c>
      <c r="CN730" t="s">
        <v>170</v>
      </c>
      <c r="CP730" t="s">
        <v>15626</v>
      </c>
      <c r="CQ730" t="s">
        <v>174</v>
      </c>
      <c r="CR730">
        <v>1</v>
      </c>
      <c r="CS730">
        <v>0</v>
      </c>
      <c r="CT730">
        <v>8</v>
      </c>
      <c r="CV730" t="s">
        <v>170</v>
      </c>
      <c r="CZ730" t="s">
        <v>170</v>
      </c>
      <c r="DB730" t="s">
        <v>15627</v>
      </c>
      <c r="DC730" t="s">
        <v>15628</v>
      </c>
      <c r="DD730" t="s">
        <v>170</v>
      </c>
      <c r="DF730" t="s">
        <v>170</v>
      </c>
      <c r="DL730" t="s">
        <v>170</v>
      </c>
      <c r="DN730" t="s">
        <v>170</v>
      </c>
      <c r="DP730" t="s">
        <v>15629</v>
      </c>
      <c r="DQ730" t="str">
        <f>HYPERLINK("https://nconnect.nicmar.ac.in/storage/profile/69a4414f8824f.png","Download")</f>
        <v>0</v>
      </c>
      <c r="DR730" t="str">
        <f>HYPERLINK("https://nconnect.nicmar.ac.in/pdf/852_resume_1772457317.pdf/Y2FyZWVy","View Resume")</f>
        <v>0</v>
      </c>
      <c r="DS730" t="s">
        <v>15630</v>
      </c>
      <c r="DT730" t="s">
        <v>15631</v>
      </c>
      <c r="DU730" t="s">
        <v>1984</v>
      </c>
      <c r="DV730" t="s">
        <v>818</v>
      </c>
      <c r="DW730" t="s">
        <v>246</v>
      </c>
      <c r="DX730" t="s">
        <v>983</v>
      </c>
      <c r="DY730" t="s">
        <v>209</v>
      </c>
      <c r="DZ730" t="s">
        <v>1682</v>
      </c>
      <c r="EA730" t="s">
        <v>10362</v>
      </c>
      <c r="EB730" t="s">
        <v>211</v>
      </c>
      <c r="EC730" t="s">
        <v>818</v>
      </c>
      <c r="ED730" t="s">
        <v>246</v>
      </c>
      <c r="EE730" t="s">
        <v>907</v>
      </c>
      <c r="EF730" t="s">
        <v>983</v>
      </c>
      <c r="EG730" t="s">
        <v>906</v>
      </c>
      <c r="EH730" t="s">
        <v>15632</v>
      </c>
      <c r="EI730" t="s">
        <v>211</v>
      </c>
      <c r="EJ730" t="s">
        <v>818</v>
      </c>
      <c r="EK730" t="s">
        <v>246</v>
      </c>
      <c r="EL730" t="s">
        <v>1469</v>
      </c>
      <c r="EM730" t="s">
        <v>907</v>
      </c>
      <c r="EN730" t="s">
        <v>816</v>
      </c>
      <c r="EO730" t="s">
        <v>15633</v>
      </c>
      <c r="EP730" t="s">
        <v>211</v>
      </c>
      <c r="EQ730" t="s">
        <v>818</v>
      </c>
      <c r="ER730" t="s">
        <v>246</v>
      </c>
      <c r="ES730" t="s">
        <v>573</v>
      </c>
      <c r="ET730" t="s">
        <v>1724</v>
      </c>
      <c r="EU730" t="s">
        <v>821</v>
      </c>
      <c r="EV730" t="s">
        <v>15634</v>
      </c>
      <c r="EW730" t="s">
        <v>211</v>
      </c>
      <c r="EX730" t="s">
        <v>818</v>
      </c>
      <c r="EY730" t="s">
        <v>246</v>
      </c>
      <c r="EZ730" t="s">
        <v>427</v>
      </c>
      <c r="FA730" t="s">
        <v>573</v>
      </c>
      <c r="FB730" t="s">
        <v>248</v>
      </c>
    </row>
    <row r="731" spans="1:158">
      <c r="A731" t="s">
        <v>5303</v>
      </c>
      <c r="B731" t="s">
        <v>507</v>
      </c>
      <c r="C731" t="s">
        <v>160</v>
      </c>
      <c r="D731" t="s">
        <v>5304</v>
      </c>
      <c r="E731" t="s">
        <v>15635</v>
      </c>
      <c r="F731" t="s">
        <v>15636</v>
      </c>
      <c r="G731">
        <v>7741967221</v>
      </c>
      <c r="H731" t="s">
        <v>271</v>
      </c>
      <c r="I731" t="s">
        <v>15637</v>
      </c>
      <c r="J731" t="s">
        <v>166</v>
      </c>
      <c r="K731" t="s">
        <v>14714</v>
      </c>
      <c r="L731" t="s">
        <v>15638</v>
      </c>
      <c r="M731" t="s">
        <v>15639</v>
      </c>
      <c r="N731" t="s">
        <v>170</v>
      </c>
      <c r="AI731" t="s">
        <v>15640</v>
      </c>
      <c r="AJ731" t="s">
        <v>15641</v>
      </c>
      <c r="AK731" t="s">
        <v>15642</v>
      </c>
      <c r="AL731">
        <v>86</v>
      </c>
      <c r="AN731">
        <v>2002</v>
      </c>
      <c r="AO731" t="s">
        <v>174</v>
      </c>
      <c r="AP731" t="s">
        <v>15640</v>
      </c>
      <c r="AQ731" t="s">
        <v>15641</v>
      </c>
      <c r="AR731" t="s">
        <v>15643</v>
      </c>
      <c r="AS731">
        <v>76</v>
      </c>
      <c r="AU731">
        <v>2004</v>
      </c>
      <c r="AV731" t="s">
        <v>170</v>
      </c>
      <c r="BC731" t="s">
        <v>174</v>
      </c>
      <c r="BD731" t="s">
        <v>8586</v>
      </c>
      <c r="BE731" t="s">
        <v>15644</v>
      </c>
      <c r="BF731" t="s">
        <v>15645</v>
      </c>
      <c r="BG731">
        <v>65</v>
      </c>
      <c r="BI731">
        <v>2009</v>
      </c>
      <c r="BJ731">
        <v>8</v>
      </c>
      <c r="BL731">
        <v>2</v>
      </c>
      <c r="BN731" t="s">
        <v>174</v>
      </c>
      <c r="BO731" t="s">
        <v>1794</v>
      </c>
      <c r="BP731" t="s">
        <v>1883</v>
      </c>
      <c r="BQ731" t="s">
        <v>15646</v>
      </c>
      <c r="BR731">
        <v>69</v>
      </c>
      <c r="BT731">
        <v>2012</v>
      </c>
      <c r="BU731">
        <v>24</v>
      </c>
      <c r="BW731">
        <v>50</v>
      </c>
      <c r="BY731" t="s">
        <v>170</v>
      </c>
      <c r="CF731" t="s">
        <v>174</v>
      </c>
      <c r="CG731" t="s">
        <v>15647</v>
      </c>
      <c r="CH731" t="s">
        <v>15648</v>
      </c>
      <c r="CI731" t="s">
        <v>193</v>
      </c>
      <c r="CJ731">
        <v>2025</v>
      </c>
      <c r="CL731" t="s">
        <v>174</v>
      </c>
      <c r="CN731" t="s">
        <v>174</v>
      </c>
      <c r="CO731" t="s">
        <v>15649</v>
      </c>
      <c r="CP731" t="s">
        <v>15650</v>
      </c>
      <c r="CQ731" t="s">
        <v>174</v>
      </c>
      <c r="CR731">
        <v>1</v>
      </c>
      <c r="CS731">
        <v>2</v>
      </c>
      <c r="CT731">
        <v>6</v>
      </c>
      <c r="CU731" t="s">
        <v>15651</v>
      </c>
      <c r="CV731" t="s">
        <v>170</v>
      </c>
      <c r="CZ731" t="s">
        <v>170</v>
      </c>
      <c r="DB731" t="s">
        <v>15652</v>
      </c>
      <c r="DC731" t="s">
        <v>15653</v>
      </c>
      <c r="DD731" t="s">
        <v>174</v>
      </c>
      <c r="DE731" t="s">
        <v>15654</v>
      </c>
      <c r="DF731" t="s">
        <v>174</v>
      </c>
      <c r="DG731" t="s">
        <v>15655</v>
      </c>
      <c r="DH731" t="s">
        <v>378</v>
      </c>
      <c r="DI731" t="s">
        <v>378</v>
      </c>
      <c r="DJ731" t="s">
        <v>378</v>
      </c>
      <c r="DK731">
        <v>7</v>
      </c>
      <c r="DL731" t="s">
        <v>174</v>
      </c>
      <c r="DM731" t="s">
        <v>15649</v>
      </c>
      <c r="DN731" t="s">
        <v>170</v>
      </c>
      <c r="DP731" t="s">
        <v>15656</v>
      </c>
      <c r="DQ731" t="str">
        <f>HYPERLINK("https://nconnect.nicmar.ac.in/storage/profile/69a178e53d12b.png","Download")</f>
        <v>0</v>
      </c>
      <c r="DR731" t="str">
        <f>HYPERLINK("https://nconnect.nicmar.ac.in/pdf/800_resume_1772442848.pdf/Y2FyZWVy","View Resume")</f>
        <v>0</v>
      </c>
      <c r="DS731" t="s">
        <v>8153</v>
      </c>
      <c r="DT731" t="s">
        <v>15657</v>
      </c>
      <c r="DU731" t="s">
        <v>1282</v>
      </c>
      <c r="DV731" t="s">
        <v>818</v>
      </c>
      <c r="DW731" t="s">
        <v>246</v>
      </c>
      <c r="DX731" t="s">
        <v>980</v>
      </c>
      <c r="DY731" t="s">
        <v>209</v>
      </c>
      <c r="DZ731" t="s">
        <v>989</v>
      </c>
      <c r="EA731" t="s">
        <v>15658</v>
      </c>
      <c r="EB731" t="s">
        <v>4349</v>
      </c>
      <c r="EC731" t="s">
        <v>548</v>
      </c>
      <c r="ED731" t="s">
        <v>207</v>
      </c>
      <c r="EE731" t="s">
        <v>2433</v>
      </c>
      <c r="EF731" t="s">
        <v>4270</v>
      </c>
      <c r="EG731" t="s">
        <v>949</v>
      </c>
      <c r="EH731" t="s">
        <v>15659</v>
      </c>
      <c r="EI731" t="s">
        <v>2684</v>
      </c>
      <c r="EJ731" t="s">
        <v>818</v>
      </c>
      <c r="EK731" t="s">
        <v>246</v>
      </c>
      <c r="EL731" t="s">
        <v>1386</v>
      </c>
      <c r="EM731" t="s">
        <v>2528</v>
      </c>
      <c r="EN731" t="s">
        <v>248</v>
      </c>
      <c r="EO731" t="s">
        <v>15660</v>
      </c>
      <c r="EP731" t="s">
        <v>8239</v>
      </c>
      <c r="EQ731" t="s">
        <v>818</v>
      </c>
      <c r="ER731" t="s">
        <v>207</v>
      </c>
      <c r="ES731" t="s">
        <v>2373</v>
      </c>
      <c r="ET731" t="s">
        <v>1386</v>
      </c>
      <c r="EU731" t="s">
        <v>465</v>
      </c>
      <c r="EV731" t="s">
        <v>15657</v>
      </c>
      <c r="EW731" t="s">
        <v>1282</v>
      </c>
      <c r="EX731" t="s">
        <v>818</v>
      </c>
      <c r="EY731" t="s">
        <v>246</v>
      </c>
      <c r="EZ731" t="s">
        <v>579</v>
      </c>
      <c r="FA731" t="s">
        <v>505</v>
      </c>
      <c r="FB731" t="s">
        <v>13766</v>
      </c>
    </row>
    <row r="732" spans="1:158">
      <c r="A732" t="s">
        <v>506</v>
      </c>
      <c r="B732" t="s">
        <v>507</v>
      </c>
      <c r="C732" t="s">
        <v>267</v>
      </c>
      <c r="D732" t="s">
        <v>508</v>
      </c>
      <c r="E732" t="s">
        <v>15661</v>
      </c>
      <c r="F732" t="s">
        <v>15662</v>
      </c>
      <c r="G732">
        <v>9860046330</v>
      </c>
      <c r="H732" t="s">
        <v>164</v>
      </c>
      <c r="I732" t="s">
        <v>7589</v>
      </c>
      <c r="J732" t="s">
        <v>166</v>
      </c>
      <c r="K732" t="s">
        <v>2823</v>
      </c>
      <c r="L732" t="s">
        <v>15663</v>
      </c>
      <c r="M732" t="s">
        <v>15664</v>
      </c>
      <c r="N732" t="s">
        <v>174</v>
      </c>
      <c r="O732" t="s">
        <v>15665</v>
      </c>
      <c r="P732" t="s">
        <v>12991</v>
      </c>
      <c r="AI732" t="s">
        <v>15666</v>
      </c>
      <c r="AJ732" t="s">
        <v>15085</v>
      </c>
      <c r="AK732" t="s">
        <v>15667</v>
      </c>
      <c r="AL732">
        <v>71.73</v>
      </c>
      <c r="AN732">
        <v>2000</v>
      </c>
      <c r="AO732" t="s">
        <v>174</v>
      </c>
      <c r="AP732" t="s">
        <v>15666</v>
      </c>
      <c r="AQ732" t="s">
        <v>15085</v>
      </c>
      <c r="AR732" t="s">
        <v>15668</v>
      </c>
      <c r="AS732">
        <v>77.83</v>
      </c>
      <c r="AU732">
        <v>2002</v>
      </c>
      <c r="AV732" t="s">
        <v>170</v>
      </c>
      <c r="BC732" t="s">
        <v>174</v>
      </c>
      <c r="BD732" t="s">
        <v>15669</v>
      </c>
      <c r="BE732" t="s">
        <v>15670</v>
      </c>
      <c r="BF732" t="s">
        <v>15671</v>
      </c>
      <c r="BG732">
        <v>78.4</v>
      </c>
      <c r="BI732">
        <v>2007</v>
      </c>
      <c r="BJ732">
        <v>19</v>
      </c>
      <c r="BK732" t="s">
        <v>5341</v>
      </c>
      <c r="BL732">
        <v>53</v>
      </c>
      <c r="BM732" t="s">
        <v>10607</v>
      </c>
      <c r="BN732" t="s">
        <v>174</v>
      </c>
      <c r="BO732" t="s">
        <v>4637</v>
      </c>
      <c r="BP732" t="s">
        <v>15672</v>
      </c>
      <c r="BQ732" t="s">
        <v>15673</v>
      </c>
      <c r="BR732">
        <v>66.98</v>
      </c>
      <c r="BT732">
        <v>2010</v>
      </c>
      <c r="BU732">
        <v>31</v>
      </c>
      <c r="BV732" t="s">
        <v>11635</v>
      </c>
      <c r="BW732">
        <v>23</v>
      </c>
      <c r="BY732" t="s">
        <v>170</v>
      </c>
      <c r="CF732" t="s">
        <v>174</v>
      </c>
      <c r="CG732" t="s">
        <v>2358</v>
      </c>
      <c r="CH732" t="s">
        <v>15674</v>
      </c>
      <c r="CI732" t="s">
        <v>193</v>
      </c>
      <c r="CJ732">
        <v>2018</v>
      </c>
      <c r="CL732" t="s">
        <v>174</v>
      </c>
      <c r="CM732" t="s">
        <v>15675</v>
      </c>
      <c r="CN732" t="s">
        <v>174</v>
      </c>
      <c r="CO732" t="s">
        <v>15676</v>
      </c>
      <c r="CP732" t="s">
        <v>1943</v>
      </c>
      <c r="CQ732" t="s">
        <v>174</v>
      </c>
      <c r="CR732">
        <v>12</v>
      </c>
      <c r="CS732">
        <v>10</v>
      </c>
      <c r="CT732">
        <v>4</v>
      </c>
      <c r="CU732" t="s">
        <v>15677</v>
      </c>
      <c r="CV732" t="s">
        <v>170</v>
      </c>
      <c r="CZ732" t="s">
        <v>170</v>
      </c>
      <c r="DB732" t="s">
        <v>15678</v>
      </c>
      <c r="DC732" t="s">
        <v>15679</v>
      </c>
      <c r="DD732" t="s">
        <v>174</v>
      </c>
      <c r="DE732" t="s">
        <v>15680</v>
      </c>
      <c r="DF732" t="s">
        <v>174</v>
      </c>
      <c r="DG732" t="s">
        <v>15681</v>
      </c>
      <c r="DH732" t="s">
        <v>15682</v>
      </c>
      <c r="DI732" t="s">
        <v>15683</v>
      </c>
      <c r="DJ732" t="s">
        <v>15684</v>
      </c>
      <c r="DK732">
        <v>9</v>
      </c>
      <c r="DL732" t="s">
        <v>174</v>
      </c>
      <c r="DM732" t="s">
        <v>15676</v>
      </c>
      <c r="DN732" t="s">
        <v>174</v>
      </c>
      <c r="DO732" t="s">
        <v>15685</v>
      </c>
      <c r="DP732" t="s">
        <v>15686</v>
      </c>
      <c r="DQ732" t="str">
        <f>HYPERLINK("https://nconnect.nicmar.ac.in/storage/profile/69a07fd5ac79a.png","Download")</f>
        <v>0</v>
      </c>
      <c r="DR732" t="str">
        <f>HYPERLINK("https://nconnect.nicmar.ac.in/pdf/31_resume_1772443904.pdf/Y2FyZWVy","View Resume")</f>
        <v>0</v>
      </c>
      <c r="DS732" t="s">
        <v>5006</v>
      </c>
      <c r="DT732" t="s">
        <v>15687</v>
      </c>
      <c r="DU732" t="s">
        <v>15688</v>
      </c>
      <c r="DV732" t="s">
        <v>818</v>
      </c>
      <c r="DW732" t="s">
        <v>246</v>
      </c>
      <c r="DX732" t="s">
        <v>1093</v>
      </c>
      <c r="DY732" t="s">
        <v>209</v>
      </c>
      <c r="DZ732" t="s">
        <v>1688</v>
      </c>
      <c r="EA732" t="s">
        <v>15689</v>
      </c>
      <c r="EB732" t="s">
        <v>211</v>
      </c>
      <c r="EC732" t="s">
        <v>818</v>
      </c>
      <c r="ED732" t="s">
        <v>246</v>
      </c>
      <c r="EE732" t="s">
        <v>1543</v>
      </c>
      <c r="EF732" t="s">
        <v>1093</v>
      </c>
      <c r="EG732" t="s">
        <v>3195</v>
      </c>
      <c r="EH732" t="s">
        <v>15690</v>
      </c>
      <c r="EI732" t="s">
        <v>211</v>
      </c>
      <c r="EJ732" t="s">
        <v>818</v>
      </c>
      <c r="EK732" t="s">
        <v>246</v>
      </c>
      <c r="EL732" t="s">
        <v>2925</v>
      </c>
      <c r="EM732" t="s">
        <v>1543</v>
      </c>
      <c r="EN732" t="s">
        <v>4371</v>
      </c>
      <c r="EO732" t="s">
        <v>15691</v>
      </c>
      <c r="EP732" t="s">
        <v>211</v>
      </c>
      <c r="EQ732" t="s">
        <v>818</v>
      </c>
      <c r="ER732" t="s">
        <v>246</v>
      </c>
      <c r="ES732" t="s">
        <v>2202</v>
      </c>
      <c r="ET732" t="s">
        <v>579</v>
      </c>
      <c r="EU732" t="s">
        <v>1316</v>
      </c>
    </row>
    <row r="733" spans="1:158">
      <c r="A733" t="s">
        <v>1347</v>
      </c>
      <c r="B733" t="s">
        <v>211</v>
      </c>
      <c r="C733" t="s">
        <v>267</v>
      </c>
      <c r="D733" t="s">
        <v>1348</v>
      </c>
      <c r="E733" t="s">
        <v>15692</v>
      </c>
      <c r="F733" t="s">
        <v>15693</v>
      </c>
      <c r="G733">
        <v>7677882545</v>
      </c>
      <c r="H733" t="s">
        <v>271</v>
      </c>
      <c r="I733" t="s">
        <v>15694</v>
      </c>
      <c r="J733" t="s">
        <v>166</v>
      </c>
      <c r="K733" t="s">
        <v>3791</v>
      </c>
      <c r="L733" t="s">
        <v>15695</v>
      </c>
      <c r="M733" t="s">
        <v>15696</v>
      </c>
      <c r="N733" t="s">
        <v>170</v>
      </c>
      <c r="AI733" t="s">
        <v>15697</v>
      </c>
      <c r="AJ733" t="s">
        <v>15698</v>
      </c>
      <c r="AK733" t="s">
        <v>15699</v>
      </c>
      <c r="AL733">
        <v>57.7</v>
      </c>
      <c r="AN733">
        <v>2008</v>
      </c>
      <c r="AO733" t="s">
        <v>174</v>
      </c>
      <c r="AP733" t="s">
        <v>15697</v>
      </c>
      <c r="AQ733" t="s">
        <v>15698</v>
      </c>
      <c r="AR733" t="s">
        <v>15700</v>
      </c>
      <c r="AS733">
        <v>63</v>
      </c>
      <c r="AU733">
        <v>2010</v>
      </c>
      <c r="AV733" t="s">
        <v>170</v>
      </c>
      <c r="BC733" t="s">
        <v>174</v>
      </c>
      <c r="BD733" t="s">
        <v>15701</v>
      </c>
      <c r="BE733" t="s">
        <v>15702</v>
      </c>
      <c r="BF733" t="s">
        <v>15703</v>
      </c>
      <c r="BG733">
        <v>58.75</v>
      </c>
      <c r="BI733">
        <v>2013</v>
      </c>
      <c r="BJ733">
        <v>19</v>
      </c>
      <c r="BK733" t="s">
        <v>15704</v>
      </c>
      <c r="BL733">
        <v>53</v>
      </c>
      <c r="BM733" t="s">
        <v>6202</v>
      </c>
      <c r="BN733" t="s">
        <v>174</v>
      </c>
      <c r="BO733" t="s">
        <v>15705</v>
      </c>
      <c r="BP733" t="s">
        <v>15706</v>
      </c>
      <c r="BQ733" t="s">
        <v>6202</v>
      </c>
      <c r="BR733">
        <v>70.42</v>
      </c>
      <c r="BT733">
        <v>2015</v>
      </c>
      <c r="BU733">
        <v>31</v>
      </c>
      <c r="BV733" t="s">
        <v>15707</v>
      </c>
      <c r="BW733">
        <v>53</v>
      </c>
      <c r="BX733" t="s">
        <v>6202</v>
      </c>
      <c r="BY733" t="s">
        <v>170</v>
      </c>
      <c r="CF733" t="s">
        <v>174</v>
      </c>
      <c r="CG733" t="s">
        <v>6202</v>
      </c>
      <c r="CH733" t="s">
        <v>15708</v>
      </c>
      <c r="CI733" t="s">
        <v>193</v>
      </c>
      <c r="CJ733">
        <v>2023</v>
      </c>
      <c r="CL733" t="s">
        <v>174</v>
      </c>
      <c r="CM733" t="s">
        <v>15709</v>
      </c>
      <c r="CN733" t="s">
        <v>174</v>
      </c>
      <c r="CO733" t="s">
        <v>15710</v>
      </c>
      <c r="CP733" t="s">
        <v>15711</v>
      </c>
      <c r="CQ733" t="s">
        <v>174</v>
      </c>
      <c r="CR733">
        <v>5</v>
      </c>
      <c r="CS733">
        <v>1</v>
      </c>
      <c r="CT733">
        <v>3</v>
      </c>
      <c r="CU733" t="s">
        <v>15712</v>
      </c>
      <c r="CV733" t="s">
        <v>170</v>
      </c>
      <c r="CZ733" t="s">
        <v>170</v>
      </c>
      <c r="DB733" t="s">
        <v>15713</v>
      </c>
      <c r="DC733" t="s">
        <v>15714</v>
      </c>
      <c r="DD733" t="s">
        <v>174</v>
      </c>
      <c r="DE733" t="s">
        <v>15715</v>
      </c>
      <c r="DF733" t="s">
        <v>170</v>
      </c>
      <c r="DL733" t="s">
        <v>174</v>
      </c>
      <c r="DM733" t="s">
        <v>15716</v>
      </c>
      <c r="DN733" t="s">
        <v>174</v>
      </c>
      <c r="DO733" t="s">
        <v>15717</v>
      </c>
      <c r="DP733" t="s">
        <v>15718</v>
      </c>
      <c r="DQ733" t="str">
        <f>HYPERLINK("https://nconnect.nicmar.ac.in/storage/profile/69a04b81cd817.png","Download")</f>
        <v>0</v>
      </c>
      <c r="DR733" t="str">
        <f>HYPERLINK("https://nconnect.nicmar.ac.in/pdf/720_resume_1772443607.pdf/Y2FyZWVy","View Resume")</f>
        <v>0</v>
      </c>
      <c r="DS733" t="s">
        <v>691</v>
      </c>
      <c r="DT733" t="s">
        <v>1028</v>
      </c>
      <c r="DU733" t="s">
        <v>2315</v>
      </c>
      <c r="DV733" t="s">
        <v>818</v>
      </c>
      <c r="DW733" t="s">
        <v>246</v>
      </c>
      <c r="DX733" t="s">
        <v>983</v>
      </c>
      <c r="DY733" t="s">
        <v>209</v>
      </c>
      <c r="DZ733" t="s">
        <v>691</v>
      </c>
    </row>
    <row r="734" spans="1:158">
      <c r="A734" t="s">
        <v>826</v>
      </c>
      <c r="B734" t="s">
        <v>211</v>
      </c>
      <c r="C734" t="s">
        <v>267</v>
      </c>
      <c r="D734" t="s">
        <v>827</v>
      </c>
      <c r="E734" t="s">
        <v>15719</v>
      </c>
      <c r="F734" t="s">
        <v>15720</v>
      </c>
      <c r="G734">
        <v>9850628268</v>
      </c>
      <c r="H734" t="s">
        <v>271</v>
      </c>
      <c r="I734" t="s">
        <v>15721</v>
      </c>
      <c r="J734" t="s">
        <v>166</v>
      </c>
      <c r="K734" t="s">
        <v>15722</v>
      </c>
      <c r="L734" t="s">
        <v>15723</v>
      </c>
      <c r="M734" t="s">
        <v>15724</v>
      </c>
      <c r="N734" t="s">
        <v>174</v>
      </c>
      <c r="O734" t="s">
        <v>15725</v>
      </c>
      <c r="P734" t="s">
        <v>286</v>
      </c>
      <c r="AI734" t="s">
        <v>15726</v>
      </c>
      <c r="AJ734" t="s">
        <v>15727</v>
      </c>
      <c r="AK734" t="s">
        <v>15728</v>
      </c>
      <c r="AL734">
        <v>73</v>
      </c>
      <c r="AN734">
        <v>1991</v>
      </c>
      <c r="AO734" t="s">
        <v>174</v>
      </c>
      <c r="AP734" t="s">
        <v>15729</v>
      </c>
      <c r="AQ734" t="s">
        <v>15730</v>
      </c>
      <c r="AR734" t="s">
        <v>15731</v>
      </c>
      <c r="AS734">
        <v>64.8</v>
      </c>
      <c r="AU734">
        <v>1993</v>
      </c>
      <c r="AV734" t="s">
        <v>170</v>
      </c>
      <c r="BC734" t="s">
        <v>174</v>
      </c>
      <c r="BD734" t="s">
        <v>15732</v>
      </c>
      <c r="BE734" t="s">
        <v>15733</v>
      </c>
      <c r="BF734" t="s">
        <v>15734</v>
      </c>
      <c r="BG734">
        <v>72.4</v>
      </c>
      <c r="BI734">
        <v>1996</v>
      </c>
      <c r="BJ734">
        <v>19</v>
      </c>
      <c r="BK734" t="s">
        <v>15735</v>
      </c>
      <c r="BL734">
        <v>53</v>
      </c>
      <c r="BM734" t="s">
        <v>442</v>
      </c>
      <c r="BN734" t="s">
        <v>174</v>
      </c>
      <c r="BO734" t="s">
        <v>15736</v>
      </c>
      <c r="BP734" t="s">
        <v>15737</v>
      </c>
      <c r="BQ734" t="s">
        <v>1005</v>
      </c>
      <c r="BR734">
        <v>70.6</v>
      </c>
      <c r="BT734">
        <v>1999</v>
      </c>
      <c r="BU734">
        <v>31</v>
      </c>
      <c r="BV734" t="s">
        <v>15738</v>
      </c>
      <c r="BW734">
        <v>11</v>
      </c>
      <c r="BY734" t="s">
        <v>174</v>
      </c>
      <c r="BZ734" t="s">
        <v>15739</v>
      </c>
      <c r="CA734" t="s">
        <v>15740</v>
      </c>
      <c r="CB734" t="s">
        <v>15741</v>
      </c>
      <c r="CC734">
        <v>64.25</v>
      </c>
      <c r="CE734">
        <v>2003</v>
      </c>
      <c r="CF734" t="s">
        <v>174</v>
      </c>
      <c r="CG734" t="s">
        <v>7033</v>
      </c>
      <c r="CH734" t="s">
        <v>15742</v>
      </c>
      <c r="CI734" t="s">
        <v>193</v>
      </c>
      <c r="CJ734">
        <v>2026</v>
      </c>
      <c r="CL734" t="s">
        <v>174</v>
      </c>
      <c r="CM734" t="s">
        <v>15743</v>
      </c>
      <c r="CN734" t="s">
        <v>170</v>
      </c>
      <c r="CP734" t="s">
        <v>14695</v>
      </c>
      <c r="CQ734" t="s">
        <v>170</v>
      </c>
      <c r="CV734" t="s">
        <v>170</v>
      </c>
      <c r="CZ734" t="s">
        <v>170</v>
      </c>
      <c r="DB734" t="s">
        <v>15744</v>
      </c>
      <c r="DC734" t="s">
        <v>15745</v>
      </c>
      <c r="DD734" t="s">
        <v>174</v>
      </c>
      <c r="DE734" t="s">
        <v>15746</v>
      </c>
      <c r="DF734" t="s">
        <v>174</v>
      </c>
      <c r="DG734" t="s">
        <v>110</v>
      </c>
      <c r="DH734" t="s">
        <v>3742</v>
      </c>
      <c r="DI734" t="s">
        <v>4302</v>
      </c>
      <c r="DJ734" t="s">
        <v>15747</v>
      </c>
      <c r="DK734">
        <v>7</v>
      </c>
      <c r="DL734" t="s">
        <v>170</v>
      </c>
      <c r="DN734" t="s">
        <v>170</v>
      </c>
      <c r="DP734" t="s">
        <v>15748</v>
      </c>
      <c r="DQ734" t="s">
        <v>202</v>
      </c>
      <c r="DR734" t="str">
        <f>HYPERLINK("https://nconnect.nicmar.ac.in/pdf/746_resume_1772444154.pdf/Y2FyZWVy","View Resume")</f>
        <v>0</v>
      </c>
      <c r="DS734" t="s">
        <v>1623</v>
      </c>
      <c r="DT734" t="s">
        <v>10075</v>
      </c>
      <c r="DU734" t="s">
        <v>211</v>
      </c>
      <c r="DV734" t="s">
        <v>818</v>
      </c>
      <c r="DW734" t="s">
        <v>246</v>
      </c>
      <c r="DX734" t="s">
        <v>4756</v>
      </c>
      <c r="DY734" t="s">
        <v>209</v>
      </c>
      <c r="DZ734" t="s">
        <v>1623</v>
      </c>
    </row>
    <row r="735" spans="1:158">
      <c r="A735" t="s">
        <v>295</v>
      </c>
      <c r="B735" t="s">
        <v>211</v>
      </c>
      <c r="C735" t="s">
        <v>267</v>
      </c>
      <c r="D735" t="s">
        <v>296</v>
      </c>
      <c r="E735" t="s">
        <v>15749</v>
      </c>
      <c r="F735" t="s">
        <v>15750</v>
      </c>
      <c r="G735">
        <v>9833846005</v>
      </c>
      <c r="H735" t="s">
        <v>271</v>
      </c>
      <c r="I735" t="s">
        <v>15751</v>
      </c>
      <c r="J735" t="s">
        <v>166</v>
      </c>
      <c r="K735" t="s">
        <v>831</v>
      </c>
      <c r="L735" t="s">
        <v>15752</v>
      </c>
      <c r="M735" t="s">
        <v>15753</v>
      </c>
      <c r="N735" t="s">
        <v>170</v>
      </c>
      <c r="AI735" t="s">
        <v>15754</v>
      </c>
      <c r="AJ735" t="s">
        <v>548</v>
      </c>
      <c r="AK735" t="s">
        <v>15755</v>
      </c>
      <c r="AL735">
        <v>81.33</v>
      </c>
      <c r="AN735">
        <v>1996</v>
      </c>
      <c r="AO735" t="s">
        <v>174</v>
      </c>
      <c r="AP735" t="s">
        <v>1715</v>
      </c>
      <c r="AQ735" t="s">
        <v>548</v>
      </c>
      <c r="AR735" t="s">
        <v>6965</v>
      </c>
      <c r="AS735">
        <v>80.33</v>
      </c>
      <c r="AU735">
        <v>1998</v>
      </c>
      <c r="AV735" t="s">
        <v>170</v>
      </c>
      <c r="BC735" t="s">
        <v>174</v>
      </c>
      <c r="BD735" t="s">
        <v>1908</v>
      </c>
      <c r="BE735" t="s">
        <v>15756</v>
      </c>
      <c r="BF735" t="s">
        <v>15757</v>
      </c>
      <c r="BG735">
        <v>65.47</v>
      </c>
      <c r="BI735">
        <v>2003</v>
      </c>
      <c r="BJ735">
        <v>19</v>
      </c>
      <c r="BK735" t="s">
        <v>15758</v>
      </c>
      <c r="BL735">
        <v>19</v>
      </c>
      <c r="BN735" t="s">
        <v>174</v>
      </c>
      <c r="BO735" t="s">
        <v>1908</v>
      </c>
      <c r="BP735" t="s">
        <v>15759</v>
      </c>
      <c r="BQ735" t="s">
        <v>1184</v>
      </c>
      <c r="BR735">
        <v>68.1</v>
      </c>
      <c r="BT735">
        <v>2005</v>
      </c>
      <c r="BU735">
        <v>31</v>
      </c>
      <c r="BV735" t="s">
        <v>15760</v>
      </c>
      <c r="BW735">
        <v>33</v>
      </c>
      <c r="BY735" t="s">
        <v>170</v>
      </c>
      <c r="CF735" t="s">
        <v>174</v>
      </c>
      <c r="CG735" t="s">
        <v>15761</v>
      </c>
      <c r="CH735" t="s">
        <v>15762</v>
      </c>
      <c r="CI735" t="s">
        <v>373</v>
      </c>
      <c r="CK735" t="s">
        <v>170</v>
      </c>
      <c r="CL735" t="s">
        <v>174</v>
      </c>
      <c r="CM735" t="s">
        <v>15763</v>
      </c>
      <c r="CN735" t="s">
        <v>170</v>
      </c>
      <c r="CP735" t="s">
        <v>15764</v>
      </c>
      <c r="CQ735" t="s">
        <v>174</v>
      </c>
      <c r="CR735">
        <v>0</v>
      </c>
      <c r="CS735">
        <v>0</v>
      </c>
      <c r="CT735">
        <v>1</v>
      </c>
      <c r="CU735" t="s">
        <v>15765</v>
      </c>
      <c r="CV735" t="s">
        <v>170</v>
      </c>
      <c r="CZ735" t="s">
        <v>170</v>
      </c>
      <c r="DB735" t="s">
        <v>15766</v>
      </c>
      <c r="DC735" t="s">
        <v>15767</v>
      </c>
      <c r="DD735" t="s">
        <v>174</v>
      </c>
      <c r="DE735" t="s">
        <v>15768</v>
      </c>
      <c r="DF735" t="s">
        <v>174</v>
      </c>
      <c r="DG735">
        <v>3</v>
      </c>
      <c r="DH735">
        <v>6</v>
      </c>
      <c r="DI735">
        <v>1</v>
      </c>
      <c r="DJ735" t="s">
        <v>15172</v>
      </c>
      <c r="DK735">
        <v>9</v>
      </c>
      <c r="DL735" t="s">
        <v>170</v>
      </c>
      <c r="DN735" t="s">
        <v>170</v>
      </c>
      <c r="DP735" t="s">
        <v>15748</v>
      </c>
      <c r="DQ735" t="s">
        <v>202</v>
      </c>
      <c r="DR735" t="str">
        <f>HYPERLINK("https://nconnect.nicmar.ac.in/pdf/868_resume_1772444249.pdf/Y2FyZWVy","View Resume")</f>
        <v>0</v>
      </c>
      <c r="DS735" t="s">
        <v>10938</v>
      </c>
      <c r="DT735" t="s">
        <v>15769</v>
      </c>
      <c r="DU735" t="s">
        <v>15770</v>
      </c>
      <c r="DV735" t="s">
        <v>818</v>
      </c>
      <c r="DW735" t="s">
        <v>246</v>
      </c>
      <c r="DX735" t="s">
        <v>8184</v>
      </c>
      <c r="DY735" t="s">
        <v>2284</v>
      </c>
      <c r="DZ735" t="s">
        <v>1205</v>
      </c>
      <c r="EA735" t="s">
        <v>15771</v>
      </c>
      <c r="EB735" t="s">
        <v>8572</v>
      </c>
      <c r="EC735" t="s">
        <v>333</v>
      </c>
      <c r="ED735" t="s">
        <v>207</v>
      </c>
      <c r="EE735" t="s">
        <v>15772</v>
      </c>
      <c r="EF735" t="s">
        <v>1724</v>
      </c>
      <c r="EG735" t="s">
        <v>4437</v>
      </c>
      <c r="EH735" t="s">
        <v>15773</v>
      </c>
      <c r="EI735" t="s">
        <v>5760</v>
      </c>
      <c r="EJ735" t="s">
        <v>537</v>
      </c>
      <c r="EK735" t="s">
        <v>207</v>
      </c>
      <c r="EL735" t="s">
        <v>1203</v>
      </c>
      <c r="EM735" t="s">
        <v>15772</v>
      </c>
      <c r="EN735" t="s">
        <v>344</v>
      </c>
      <c r="EO735" t="s">
        <v>15774</v>
      </c>
      <c r="EP735" t="s">
        <v>567</v>
      </c>
      <c r="EQ735" t="s">
        <v>818</v>
      </c>
      <c r="ER735" t="s">
        <v>246</v>
      </c>
      <c r="ES735" t="s">
        <v>2853</v>
      </c>
      <c r="ET735" t="s">
        <v>983</v>
      </c>
      <c r="EU735" t="s">
        <v>945</v>
      </c>
      <c r="EV735" t="s">
        <v>15775</v>
      </c>
      <c r="EW735" t="s">
        <v>567</v>
      </c>
      <c r="EX735" t="s">
        <v>333</v>
      </c>
      <c r="EY735" t="s">
        <v>246</v>
      </c>
      <c r="EZ735" t="s">
        <v>1394</v>
      </c>
      <c r="FA735" t="s">
        <v>647</v>
      </c>
      <c r="FB735" t="s">
        <v>574</v>
      </c>
    </row>
    <row r="736" spans="1:158">
      <c r="A736" t="s">
        <v>584</v>
      </c>
      <c r="B736" t="s">
        <v>211</v>
      </c>
      <c r="C736" t="s">
        <v>471</v>
      </c>
      <c r="D736" t="s">
        <v>585</v>
      </c>
      <c r="E736" t="s">
        <v>15776</v>
      </c>
      <c r="F736" t="s">
        <v>15777</v>
      </c>
      <c r="G736">
        <v>9730740784</v>
      </c>
      <c r="H736" t="s">
        <v>164</v>
      </c>
      <c r="I736" t="s">
        <v>15778</v>
      </c>
      <c r="J736" t="s">
        <v>166</v>
      </c>
      <c r="K736" t="s">
        <v>15779</v>
      </c>
      <c r="L736" t="s">
        <v>15780</v>
      </c>
      <c r="M736" t="s">
        <v>15781</v>
      </c>
      <c r="N736" t="s">
        <v>170</v>
      </c>
      <c r="AI736" t="s">
        <v>15782</v>
      </c>
      <c r="AJ736" t="s">
        <v>15783</v>
      </c>
      <c r="AK736" t="s">
        <v>15784</v>
      </c>
      <c r="AL736">
        <v>56.13</v>
      </c>
      <c r="AN736">
        <v>2006</v>
      </c>
      <c r="AO736" t="s">
        <v>170</v>
      </c>
      <c r="AV736" t="s">
        <v>174</v>
      </c>
      <c r="AW736" t="s">
        <v>1826</v>
      </c>
      <c r="AX736" t="s">
        <v>15785</v>
      </c>
      <c r="AY736" t="s">
        <v>15786</v>
      </c>
      <c r="AZ736">
        <v>71.76</v>
      </c>
      <c r="BB736">
        <v>2009</v>
      </c>
      <c r="BC736" t="s">
        <v>174</v>
      </c>
      <c r="BD736" t="s">
        <v>15787</v>
      </c>
      <c r="BE736" t="s">
        <v>15788</v>
      </c>
      <c r="BF736" t="s">
        <v>15789</v>
      </c>
      <c r="BG736">
        <v>60.03</v>
      </c>
      <c r="BI736">
        <v>2013</v>
      </c>
      <c r="BJ736">
        <v>2</v>
      </c>
      <c r="BL736">
        <v>9</v>
      </c>
      <c r="BN736" t="s">
        <v>174</v>
      </c>
      <c r="BO736" t="s">
        <v>15790</v>
      </c>
      <c r="BP736" t="s">
        <v>15791</v>
      </c>
      <c r="BQ736" t="s">
        <v>15792</v>
      </c>
      <c r="BR736">
        <v>77.04</v>
      </c>
      <c r="BT736">
        <v>2015</v>
      </c>
      <c r="BU736">
        <v>17</v>
      </c>
      <c r="BW736">
        <v>13</v>
      </c>
      <c r="BY736" t="s">
        <v>174</v>
      </c>
      <c r="BZ736" t="s">
        <v>15793</v>
      </c>
      <c r="CA736" t="s">
        <v>15794</v>
      </c>
      <c r="CB736" t="s">
        <v>15795</v>
      </c>
      <c r="CC736">
        <v>64.47</v>
      </c>
      <c r="CE736">
        <v>2015</v>
      </c>
      <c r="CF736" t="s">
        <v>174</v>
      </c>
      <c r="CG736" t="s">
        <v>15796</v>
      </c>
      <c r="CH736" t="s">
        <v>15797</v>
      </c>
      <c r="CI736" t="s">
        <v>373</v>
      </c>
      <c r="CK736" t="s">
        <v>170</v>
      </c>
      <c r="CL736" t="s">
        <v>174</v>
      </c>
      <c r="CM736" t="s">
        <v>15798</v>
      </c>
      <c r="CN736" t="s">
        <v>174</v>
      </c>
      <c r="CO736" t="s">
        <v>15799</v>
      </c>
      <c r="CP736" t="s">
        <v>15800</v>
      </c>
      <c r="CQ736" t="s">
        <v>174</v>
      </c>
      <c r="CR736">
        <v>2</v>
      </c>
      <c r="CS736">
        <v>1</v>
      </c>
      <c r="CT736">
        <v>11</v>
      </c>
      <c r="CU736" t="s">
        <v>15801</v>
      </c>
      <c r="CV736" t="s">
        <v>170</v>
      </c>
      <c r="CZ736" t="s">
        <v>170</v>
      </c>
      <c r="DB736" t="s">
        <v>15802</v>
      </c>
      <c r="DC736" t="s">
        <v>15803</v>
      </c>
      <c r="DD736" t="s">
        <v>174</v>
      </c>
      <c r="DE736" t="s">
        <v>15804</v>
      </c>
      <c r="DF736" t="s">
        <v>174</v>
      </c>
      <c r="DG736">
        <v>3</v>
      </c>
      <c r="DH736">
        <v>1</v>
      </c>
      <c r="DI736">
        <v>1</v>
      </c>
      <c r="DJ736">
        <v>0</v>
      </c>
      <c r="DK736">
        <v>9</v>
      </c>
      <c r="DL736" t="s">
        <v>174</v>
      </c>
      <c r="DM736" t="s">
        <v>15805</v>
      </c>
      <c r="DN736" t="s">
        <v>170</v>
      </c>
      <c r="DP736" t="s">
        <v>15806</v>
      </c>
      <c r="DQ736" t="s">
        <v>202</v>
      </c>
      <c r="DR736" t="str">
        <f>HYPERLINK("https://nconnect.nicmar.ac.in/pdf/80_resume_1772444370.pdf/Y2FyZWVy","View Resume")</f>
        <v>0</v>
      </c>
      <c r="DS736" t="s">
        <v>1096</v>
      </c>
      <c r="DT736" t="s">
        <v>15797</v>
      </c>
      <c r="DU736" t="s">
        <v>15807</v>
      </c>
      <c r="DV736" t="s">
        <v>818</v>
      </c>
      <c r="DW736" t="s">
        <v>246</v>
      </c>
      <c r="DX736" t="s">
        <v>647</v>
      </c>
      <c r="DY736" t="s">
        <v>209</v>
      </c>
      <c r="DZ736" t="s">
        <v>649</v>
      </c>
      <c r="EA736" t="s">
        <v>15808</v>
      </c>
      <c r="EB736" t="s">
        <v>1282</v>
      </c>
      <c r="EC736" t="s">
        <v>1001</v>
      </c>
      <c r="ED736" t="s">
        <v>246</v>
      </c>
      <c r="EE736" t="s">
        <v>427</v>
      </c>
      <c r="EF736" t="s">
        <v>824</v>
      </c>
      <c r="EG736" t="s">
        <v>339</v>
      </c>
      <c r="EH736" t="s">
        <v>15809</v>
      </c>
      <c r="EI736" t="s">
        <v>15810</v>
      </c>
      <c r="EJ736" t="s">
        <v>1001</v>
      </c>
      <c r="EK736" t="s">
        <v>207</v>
      </c>
      <c r="EL736" t="s">
        <v>5187</v>
      </c>
      <c r="EM736" t="s">
        <v>3202</v>
      </c>
      <c r="EN736" t="s">
        <v>248</v>
      </c>
      <c r="EO736" t="s">
        <v>15811</v>
      </c>
      <c r="EP736" t="s">
        <v>1492</v>
      </c>
      <c r="EQ736" t="s">
        <v>1001</v>
      </c>
      <c r="ER736" t="s">
        <v>207</v>
      </c>
      <c r="ES736" t="s">
        <v>2589</v>
      </c>
      <c r="ET736" t="s">
        <v>1242</v>
      </c>
      <c r="EU736" t="s">
        <v>248</v>
      </c>
    </row>
    <row r="737" spans="1:158">
      <c r="A737" t="s">
        <v>1871</v>
      </c>
      <c r="B737" t="s">
        <v>507</v>
      </c>
      <c r="C737" t="s">
        <v>160</v>
      </c>
      <c r="D737" t="s">
        <v>1872</v>
      </c>
      <c r="E737" t="s">
        <v>15812</v>
      </c>
      <c r="F737" t="s">
        <v>15813</v>
      </c>
      <c r="G737">
        <v>9920198499</v>
      </c>
      <c r="H737" t="s">
        <v>164</v>
      </c>
      <c r="I737" t="s">
        <v>15814</v>
      </c>
      <c r="J737" t="s">
        <v>166</v>
      </c>
      <c r="K737" t="s">
        <v>2377</v>
      </c>
      <c r="L737" t="s">
        <v>15815</v>
      </c>
      <c r="M737" t="s">
        <v>15816</v>
      </c>
      <c r="N737" t="s">
        <v>170</v>
      </c>
      <c r="AI737" t="s">
        <v>15817</v>
      </c>
      <c r="AJ737" t="s">
        <v>7886</v>
      </c>
      <c r="AK737" t="s">
        <v>917</v>
      </c>
      <c r="AL737">
        <v>75</v>
      </c>
      <c r="AN737">
        <v>1999</v>
      </c>
      <c r="AO737" t="s">
        <v>174</v>
      </c>
      <c r="AP737" t="s">
        <v>15818</v>
      </c>
      <c r="AQ737" t="s">
        <v>333</v>
      </c>
      <c r="AR737" t="s">
        <v>917</v>
      </c>
      <c r="AS737">
        <v>60</v>
      </c>
      <c r="AU737">
        <v>2001</v>
      </c>
      <c r="AV737" t="s">
        <v>170</v>
      </c>
      <c r="BC737" t="s">
        <v>174</v>
      </c>
      <c r="BD737" t="s">
        <v>15819</v>
      </c>
      <c r="BE737" t="s">
        <v>15820</v>
      </c>
      <c r="BF737" t="s">
        <v>15821</v>
      </c>
      <c r="BG737">
        <v>66</v>
      </c>
      <c r="BI737">
        <v>2006</v>
      </c>
      <c r="BJ737">
        <v>8</v>
      </c>
      <c r="BL737">
        <v>2</v>
      </c>
      <c r="BN737" t="s">
        <v>174</v>
      </c>
      <c r="BO737" t="s">
        <v>2838</v>
      </c>
      <c r="BP737" t="s">
        <v>333</v>
      </c>
      <c r="BQ737" t="s">
        <v>15822</v>
      </c>
      <c r="BR737">
        <v>65</v>
      </c>
      <c r="BT737">
        <v>2017</v>
      </c>
      <c r="BU737">
        <v>31</v>
      </c>
      <c r="BV737" t="s">
        <v>15823</v>
      </c>
      <c r="BW737">
        <v>53</v>
      </c>
      <c r="BX737" t="s">
        <v>10585</v>
      </c>
      <c r="BY737" t="s">
        <v>170</v>
      </c>
      <c r="CF737" t="s">
        <v>174</v>
      </c>
      <c r="CG737" t="s">
        <v>15824</v>
      </c>
      <c r="CH737" t="s">
        <v>15825</v>
      </c>
      <c r="CI737" t="s">
        <v>373</v>
      </c>
      <c r="CK737" t="s">
        <v>170</v>
      </c>
      <c r="CL737" t="s">
        <v>174</v>
      </c>
      <c r="CM737" t="s">
        <v>15826</v>
      </c>
      <c r="CN737" t="s">
        <v>170</v>
      </c>
      <c r="CP737" t="s">
        <v>15827</v>
      </c>
      <c r="CQ737" t="s">
        <v>174</v>
      </c>
      <c r="CR737">
        <v>0</v>
      </c>
      <c r="CS737">
        <v>0</v>
      </c>
      <c r="CU737" t="s">
        <v>15828</v>
      </c>
      <c r="CV737" t="s">
        <v>170</v>
      </c>
      <c r="CZ737" t="s">
        <v>170</v>
      </c>
      <c r="DB737" t="s">
        <v>15829</v>
      </c>
      <c r="DC737" t="s">
        <v>15830</v>
      </c>
      <c r="DD737" t="s">
        <v>174</v>
      </c>
      <c r="DE737" t="s">
        <v>15831</v>
      </c>
      <c r="DF737" t="s">
        <v>174</v>
      </c>
      <c r="DG737" t="s">
        <v>15832</v>
      </c>
      <c r="DH737">
        <v>0</v>
      </c>
      <c r="DI737" t="s">
        <v>15833</v>
      </c>
      <c r="DJ737">
        <v>0</v>
      </c>
      <c r="DK737">
        <v>8</v>
      </c>
      <c r="DL737" t="s">
        <v>174</v>
      </c>
      <c r="DM737" t="s">
        <v>15834</v>
      </c>
      <c r="DN737" t="s">
        <v>170</v>
      </c>
      <c r="DP737" t="s">
        <v>15835</v>
      </c>
      <c r="DQ737" t="s">
        <v>202</v>
      </c>
      <c r="DR737" t="str">
        <f>HYPERLINK("https://nconnect.nicmar.ac.in/pdf/869_resume_1772444385.pdf/Y2FyZWVy","View Resume")</f>
        <v>0</v>
      </c>
      <c r="DS737" t="s">
        <v>11186</v>
      </c>
      <c r="DT737" t="s">
        <v>15836</v>
      </c>
      <c r="DU737" t="s">
        <v>507</v>
      </c>
      <c r="DV737" t="s">
        <v>1629</v>
      </c>
      <c r="DW737" t="s">
        <v>246</v>
      </c>
      <c r="DX737" t="s">
        <v>423</v>
      </c>
      <c r="DY737" t="s">
        <v>209</v>
      </c>
      <c r="DZ737" t="s">
        <v>419</v>
      </c>
      <c r="EA737" t="s">
        <v>15825</v>
      </c>
      <c r="EB737" t="s">
        <v>507</v>
      </c>
      <c r="EC737" t="s">
        <v>7886</v>
      </c>
      <c r="ED737" t="s">
        <v>246</v>
      </c>
      <c r="EE737" t="s">
        <v>987</v>
      </c>
      <c r="EF737" t="s">
        <v>820</v>
      </c>
      <c r="EG737" t="s">
        <v>1456</v>
      </c>
      <c r="EH737" t="s">
        <v>15837</v>
      </c>
      <c r="EI737" t="s">
        <v>15838</v>
      </c>
      <c r="EJ737" t="s">
        <v>333</v>
      </c>
      <c r="EK737" t="s">
        <v>246</v>
      </c>
      <c r="EL737" t="s">
        <v>1098</v>
      </c>
      <c r="EM737" t="s">
        <v>2135</v>
      </c>
      <c r="EN737" t="s">
        <v>1456</v>
      </c>
    </row>
    <row r="738" spans="1:158">
      <c r="A738" t="s">
        <v>210</v>
      </c>
      <c r="B738" t="s">
        <v>211</v>
      </c>
      <c r="C738" t="s">
        <v>212</v>
      </c>
      <c r="D738" t="s">
        <v>213</v>
      </c>
      <c r="E738" t="s">
        <v>15839</v>
      </c>
      <c r="F738" t="s">
        <v>15840</v>
      </c>
      <c r="G738">
        <v>8171732149</v>
      </c>
      <c r="H738" t="s">
        <v>164</v>
      </c>
      <c r="I738" t="s">
        <v>15841</v>
      </c>
      <c r="J738" t="s">
        <v>166</v>
      </c>
      <c r="K738" t="s">
        <v>15842</v>
      </c>
      <c r="L738" t="s">
        <v>15843</v>
      </c>
      <c r="M738" t="s">
        <v>15844</v>
      </c>
      <c r="N738" t="s">
        <v>170</v>
      </c>
      <c r="AI738" t="s">
        <v>15845</v>
      </c>
      <c r="AJ738" t="s">
        <v>15846</v>
      </c>
      <c r="AK738" t="s">
        <v>4089</v>
      </c>
      <c r="AL738">
        <v>65</v>
      </c>
      <c r="AN738">
        <v>2008</v>
      </c>
      <c r="AO738" t="s">
        <v>174</v>
      </c>
      <c r="AP738" t="s">
        <v>15845</v>
      </c>
      <c r="AQ738" t="s">
        <v>15846</v>
      </c>
      <c r="AR738" t="s">
        <v>15847</v>
      </c>
      <c r="AS738">
        <v>62</v>
      </c>
      <c r="AU738">
        <v>2010</v>
      </c>
      <c r="AV738" t="s">
        <v>170</v>
      </c>
      <c r="BC738" t="s">
        <v>174</v>
      </c>
      <c r="BD738" t="s">
        <v>4392</v>
      </c>
      <c r="BE738" t="s">
        <v>15848</v>
      </c>
      <c r="BF738" t="s">
        <v>485</v>
      </c>
      <c r="BG738">
        <v>77.32</v>
      </c>
      <c r="BI738">
        <v>2014</v>
      </c>
      <c r="BJ738">
        <v>2</v>
      </c>
      <c r="BL738">
        <v>9</v>
      </c>
      <c r="BN738" t="s">
        <v>174</v>
      </c>
      <c r="BO738" t="s">
        <v>4900</v>
      </c>
      <c r="BP738" t="s">
        <v>15849</v>
      </c>
      <c r="BQ738" t="s">
        <v>213</v>
      </c>
      <c r="BR738">
        <v>84.3</v>
      </c>
      <c r="BS738">
        <v>8.43</v>
      </c>
      <c r="BT738">
        <v>2018</v>
      </c>
      <c r="BU738">
        <v>14</v>
      </c>
      <c r="BW738">
        <v>47</v>
      </c>
      <c r="BY738" t="s">
        <v>170</v>
      </c>
      <c r="CF738" t="s">
        <v>174</v>
      </c>
      <c r="CG738" t="s">
        <v>213</v>
      </c>
      <c r="CH738" t="s">
        <v>15850</v>
      </c>
      <c r="CI738" t="s">
        <v>193</v>
      </c>
      <c r="CJ738">
        <v>2024</v>
      </c>
      <c r="CL738" t="s">
        <v>174</v>
      </c>
      <c r="CM738" t="s">
        <v>15851</v>
      </c>
      <c r="CN738" t="s">
        <v>174</v>
      </c>
      <c r="CO738" t="s">
        <v>15852</v>
      </c>
      <c r="CP738" t="s">
        <v>15853</v>
      </c>
      <c r="CQ738" t="s">
        <v>174</v>
      </c>
      <c r="CR738">
        <v>2</v>
      </c>
      <c r="CS738">
        <v>0</v>
      </c>
      <c r="CT738">
        <v>5</v>
      </c>
      <c r="CU738" t="s">
        <v>15854</v>
      </c>
      <c r="CV738" t="s">
        <v>170</v>
      </c>
      <c r="CZ738" t="s">
        <v>170</v>
      </c>
      <c r="DC738" t="s">
        <v>15855</v>
      </c>
      <c r="DD738" t="s">
        <v>170</v>
      </c>
      <c r="DF738" t="s">
        <v>170</v>
      </c>
      <c r="DL738" t="s">
        <v>174</v>
      </c>
      <c r="DM738" t="s">
        <v>15856</v>
      </c>
      <c r="DN738" t="s">
        <v>170</v>
      </c>
      <c r="DP738" t="s">
        <v>15857</v>
      </c>
      <c r="DQ738" t="str">
        <f>HYPERLINK("https://nconnect.nicmar.ac.in/storage/profile/69a168c5137fd.png","Download")</f>
        <v>0</v>
      </c>
      <c r="DR738" t="str">
        <f>HYPERLINK("https://nconnect.nicmar.ac.in/pdf/750_resume_1772425345.pdf/Y2FyZWVy","View Resume")</f>
        <v>0</v>
      </c>
      <c r="DS738" t="s">
        <v>501</v>
      </c>
      <c r="DT738" t="s">
        <v>15858</v>
      </c>
      <c r="DU738" t="s">
        <v>211</v>
      </c>
      <c r="DV738" t="s">
        <v>15859</v>
      </c>
      <c r="DW738" t="s">
        <v>246</v>
      </c>
      <c r="DX738" t="s">
        <v>500</v>
      </c>
      <c r="DY738" t="s">
        <v>209</v>
      </c>
      <c r="DZ738" t="s">
        <v>501</v>
      </c>
    </row>
    <row r="739" spans="1:158">
      <c r="A739" t="s">
        <v>470</v>
      </c>
      <c r="B739" t="s">
        <v>211</v>
      </c>
      <c r="C739" t="s">
        <v>471</v>
      </c>
      <c r="D739" t="s">
        <v>472</v>
      </c>
      <c r="E739" t="s">
        <v>15839</v>
      </c>
      <c r="F739" t="s">
        <v>15840</v>
      </c>
      <c r="G739">
        <v>8171732149</v>
      </c>
      <c r="H739" t="s">
        <v>164</v>
      </c>
      <c r="I739" t="s">
        <v>15841</v>
      </c>
      <c r="J739" t="s">
        <v>166</v>
      </c>
      <c r="K739" t="s">
        <v>15842</v>
      </c>
      <c r="L739" t="s">
        <v>15843</v>
      </c>
      <c r="M739" t="s">
        <v>15844</v>
      </c>
      <c r="N739" t="s">
        <v>170</v>
      </c>
      <c r="AI739" t="s">
        <v>15845</v>
      </c>
      <c r="AJ739" t="s">
        <v>15846</v>
      </c>
      <c r="AK739" t="s">
        <v>4089</v>
      </c>
      <c r="AL739">
        <v>65</v>
      </c>
      <c r="AN739">
        <v>2008</v>
      </c>
      <c r="AO739" t="s">
        <v>174</v>
      </c>
      <c r="AP739" t="s">
        <v>15845</v>
      </c>
      <c r="AQ739" t="s">
        <v>15846</v>
      </c>
      <c r="AR739" t="s">
        <v>15847</v>
      </c>
      <c r="AS739">
        <v>62</v>
      </c>
      <c r="AU739">
        <v>2010</v>
      </c>
      <c r="AV739" t="s">
        <v>170</v>
      </c>
      <c r="BC739" t="s">
        <v>174</v>
      </c>
      <c r="BD739" t="s">
        <v>4392</v>
      </c>
      <c r="BE739" t="s">
        <v>15848</v>
      </c>
      <c r="BF739" t="s">
        <v>485</v>
      </c>
      <c r="BG739">
        <v>77.32</v>
      </c>
      <c r="BI739">
        <v>2014</v>
      </c>
      <c r="BJ739">
        <v>2</v>
      </c>
      <c r="BL739">
        <v>9</v>
      </c>
      <c r="BN739" t="s">
        <v>174</v>
      </c>
      <c r="BO739" t="s">
        <v>4900</v>
      </c>
      <c r="BP739" t="s">
        <v>15849</v>
      </c>
      <c r="BQ739" t="s">
        <v>213</v>
      </c>
      <c r="BR739">
        <v>84.3</v>
      </c>
      <c r="BS739">
        <v>8.43</v>
      </c>
      <c r="BT739">
        <v>2018</v>
      </c>
      <c r="BU739">
        <v>14</v>
      </c>
      <c r="BW739">
        <v>47</v>
      </c>
      <c r="BY739" t="s">
        <v>170</v>
      </c>
      <c r="CF739" t="s">
        <v>174</v>
      </c>
      <c r="CG739" t="s">
        <v>213</v>
      </c>
      <c r="CH739" t="s">
        <v>15850</v>
      </c>
      <c r="CI739" t="s">
        <v>193</v>
      </c>
      <c r="CJ739">
        <v>2024</v>
      </c>
      <c r="CL739" t="s">
        <v>174</v>
      </c>
      <c r="CM739" t="s">
        <v>15851</v>
      </c>
      <c r="CN739" t="s">
        <v>174</v>
      </c>
      <c r="CO739" t="s">
        <v>15852</v>
      </c>
      <c r="CP739" t="s">
        <v>15853</v>
      </c>
      <c r="CQ739" t="s">
        <v>174</v>
      </c>
      <c r="CR739">
        <v>2</v>
      </c>
      <c r="CS739">
        <v>0</v>
      </c>
      <c r="CT739">
        <v>5</v>
      </c>
      <c r="CU739" t="s">
        <v>15854</v>
      </c>
      <c r="CV739" t="s">
        <v>170</v>
      </c>
      <c r="CZ739" t="s">
        <v>170</v>
      </c>
      <c r="DC739" t="s">
        <v>15855</v>
      </c>
      <c r="DD739" t="s">
        <v>170</v>
      </c>
      <c r="DF739" t="s">
        <v>170</v>
      </c>
      <c r="DL739" t="s">
        <v>174</v>
      </c>
      <c r="DM739" t="s">
        <v>15856</v>
      </c>
      <c r="DN739" t="s">
        <v>170</v>
      </c>
      <c r="DP739" t="s">
        <v>15860</v>
      </c>
      <c r="DQ739" t="str">
        <f>HYPERLINK("https://nconnect.nicmar.ac.in/storage/profile/69a168c5137fd.png","Download")</f>
        <v>0</v>
      </c>
      <c r="DR739" t="str">
        <f>HYPERLINK("https://nconnect.nicmar.ac.in/pdf/750_resume_1772425345.pdf/Y2FyZWVy","View Resume")</f>
        <v>0</v>
      </c>
      <c r="DS739" t="s">
        <v>501</v>
      </c>
      <c r="DT739" t="s">
        <v>15858</v>
      </c>
      <c r="DU739" t="s">
        <v>211</v>
      </c>
      <c r="DV739" t="s">
        <v>15859</v>
      </c>
      <c r="DW739" t="s">
        <v>246</v>
      </c>
      <c r="DX739" t="s">
        <v>500</v>
      </c>
      <c r="DY739" t="s">
        <v>209</v>
      </c>
      <c r="DZ739" t="s">
        <v>501</v>
      </c>
    </row>
    <row r="740" spans="1:158">
      <c r="A740" t="s">
        <v>295</v>
      </c>
      <c r="B740" t="s">
        <v>211</v>
      </c>
      <c r="C740" t="s">
        <v>267</v>
      </c>
      <c r="D740" t="s">
        <v>296</v>
      </c>
      <c r="E740" t="s">
        <v>15861</v>
      </c>
      <c r="F740" t="s">
        <v>15862</v>
      </c>
      <c r="G740">
        <v>9172159094</v>
      </c>
      <c r="H740" t="s">
        <v>271</v>
      </c>
      <c r="I740" t="s">
        <v>6918</v>
      </c>
      <c r="J740" t="s">
        <v>957</v>
      </c>
      <c r="K740" t="s">
        <v>2323</v>
      </c>
      <c r="L740" t="s">
        <v>15863</v>
      </c>
      <c r="M740" t="s">
        <v>15864</v>
      </c>
      <c r="N740" t="s">
        <v>170</v>
      </c>
      <c r="AI740" t="s">
        <v>15865</v>
      </c>
      <c r="AJ740" t="s">
        <v>15866</v>
      </c>
      <c r="AK740" t="s">
        <v>15867</v>
      </c>
      <c r="AL740">
        <v>80.3</v>
      </c>
      <c r="AN740">
        <v>1989</v>
      </c>
      <c r="AO740" t="s">
        <v>174</v>
      </c>
      <c r="AP740" t="s">
        <v>15868</v>
      </c>
      <c r="AQ740" t="s">
        <v>15869</v>
      </c>
      <c r="AR740" t="s">
        <v>15870</v>
      </c>
      <c r="AS740">
        <v>72.6</v>
      </c>
      <c r="AU740">
        <v>1991</v>
      </c>
      <c r="AV740" t="s">
        <v>170</v>
      </c>
      <c r="BC740" t="s">
        <v>174</v>
      </c>
      <c r="BD740" t="s">
        <v>15871</v>
      </c>
      <c r="BE740" t="s">
        <v>15872</v>
      </c>
      <c r="BF740" t="s">
        <v>15873</v>
      </c>
      <c r="BG740">
        <v>69</v>
      </c>
      <c r="BI740">
        <v>1996</v>
      </c>
      <c r="BJ740">
        <v>19</v>
      </c>
      <c r="BK740" t="s">
        <v>15874</v>
      </c>
      <c r="BL740">
        <v>20</v>
      </c>
      <c r="BN740" t="s">
        <v>174</v>
      </c>
      <c r="BO740" t="s">
        <v>8307</v>
      </c>
      <c r="BP740" t="s">
        <v>15875</v>
      </c>
      <c r="BQ740" t="s">
        <v>15876</v>
      </c>
      <c r="BR740">
        <v>71</v>
      </c>
      <c r="BT740">
        <v>1998</v>
      </c>
      <c r="BU740">
        <v>31</v>
      </c>
      <c r="BV740" t="s">
        <v>528</v>
      </c>
      <c r="BW740">
        <v>33</v>
      </c>
      <c r="BY740" t="s">
        <v>174</v>
      </c>
      <c r="BZ740" t="s">
        <v>15877</v>
      </c>
      <c r="CA740" t="s">
        <v>15877</v>
      </c>
      <c r="CB740" t="s">
        <v>15878</v>
      </c>
      <c r="CC740">
        <v>64</v>
      </c>
      <c r="CE740">
        <v>2009</v>
      </c>
      <c r="CF740" t="s">
        <v>174</v>
      </c>
      <c r="CG740" t="s">
        <v>15879</v>
      </c>
      <c r="CH740" t="s">
        <v>15880</v>
      </c>
      <c r="CI740" t="s">
        <v>193</v>
      </c>
      <c r="CJ740">
        <v>2020</v>
      </c>
      <c r="CL740" t="s">
        <v>174</v>
      </c>
      <c r="CM740" t="s">
        <v>15881</v>
      </c>
      <c r="CN740" t="s">
        <v>174</v>
      </c>
      <c r="CO740" t="s">
        <v>15882</v>
      </c>
      <c r="CP740" t="s">
        <v>721</v>
      </c>
      <c r="CQ740" t="s">
        <v>174</v>
      </c>
      <c r="CR740">
        <v>1</v>
      </c>
      <c r="CS740">
        <v>4</v>
      </c>
      <c r="CT740">
        <v>4</v>
      </c>
      <c r="CU740" t="s">
        <v>15883</v>
      </c>
      <c r="CV740" t="s">
        <v>170</v>
      </c>
      <c r="CZ740" t="s">
        <v>174</v>
      </c>
      <c r="DA740" t="s">
        <v>15884</v>
      </c>
      <c r="DB740" t="s">
        <v>15885</v>
      </c>
      <c r="DC740" t="s">
        <v>15886</v>
      </c>
      <c r="DD740" t="s">
        <v>170</v>
      </c>
      <c r="DF740" t="s">
        <v>170</v>
      </c>
      <c r="DL740" t="s">
        <v>174</v>
      </c>
      <c r="DM740" t="s">
        <v>15887</v>
      </c>
      <c r="DN740" t="s">
        <v>170</v>
      </c>
      <c r="DP740" t="s">
        <v>15888</v>
      </c>
      <c r="DQ740" t="str">
        <f>HYPERLINK("https://nconnect.nicmar.ac.in/storage/profile/69a520f911bdc.png","Download")</f>
        <v>0</v>
      </c>
      <c r="DR740" t="str">
        <f>HYPERLINK("https://nconnect.nicmar.ac.in/pdf/809_resume_1772439351.pdf/Y2FyZWVy","View Resume")</f>
        <v>0</v>
      </c>
      <c r="DS740" t="s">
        <v>1535</v>
      </c>
      <c r="DT740" t="s">
        <v>15889</v>
      </c>
      <c r="DU740" t="s">
        <v>211</v>
      </c>
      <c r="DV740" t="s">
        <v>15890</v>
      </c>
      <c r="DW740" t="s">
        <v>246</v>
      </c>
      <c r="DX740" t="s">
        <v>579</v>
      </c>
      <c r="DY740" t="s">
        <v>1584</v>
      </c>
      <c r="DZ740" t="s">
        <v>2136</v>
      </c>
      <c r="EA740" t="s">
        <v>15891</v>
      </c>
      <c r="EB740" t="s">
        <v>15892</v>
      </c>
      <c r="EC740" t="s">
        <v>15893</v>
      </c>
      <c r="ED740" t="s">
        <v>246</v>
      </c>
      <c r="EE740" t="s">
        <v>1982</v>
      </c>
      <c r="EF740" t="s">
        <v>2433</v>
      </c>
      <c r="EG740" t="s">
        <v>253</v>
      </c>
      <c r="EH740" t="s">
        <v>15894</v>
      </c>
      <c r="EI740" t="s">
        <v>536</v>
      </c>
      <c r="EJ740" t="s">
        <v>15893</v>
      </c>
      <c r="EK740" t="s">
        <v>246</v>
      </c>
      <c r="EL740" t="s">
        <v>3625</v>
      </c>
      <c r="EM740" t="s">
        <v>209</v>
      </c>
      <c r="EN740" t="s">
        <v>429</v>
      </c>
    </row>
    <row r="741" spans="1:158">
      <c r="A741" t="s">
        <v>356</v>
      </c>
      <c r="B741" t="s">
        <v>211</v>
      </c>
      <c r="C741" t="s">
        <v>267</v>
      </c>
      <c r="D741" t="s">
        <v>357</v>
      </c>
      <c r="E741" t="s">
        <v>15861</v>
      </c>
      <c r="F741" t="s">
        <v>15862</v>
      </c>
      <c r="G741">
        <v>9172159094</v>
      </c>
      <c r="H741" t="s">
        <v>271</v>
      </c>
      <c r="I741" t="s">
        <v>6918</v>
      </c>
      <c r="J741" t="s">
        <v>957</v>
      </c>
      <c r="K741" t="s">
        <v>2323</v>
      </c>
      <c r="L741" t="s">
        <v>15863</v>
      </c>
      <c r="M741" t="s">
        <v>15864</v>
      </c>
      <c r="N741" t="s">
        <v>170</v>
      </c>
      <c r="AI741" t="s">
        <v>15865</v>
      </c>
      <c r="AJ741" t="s">
        <v>15866</v>
      </c>
      <c r="AK741" t="s">
        <v>15867</v>
      </c>
      <c r="AL741">
        <v>80.3</v>
      </c>
      <c r="AN741">
        <v>1989</v>
      </c>
      <c r="AO741" t="s">
        <v>174</v>
      </c>
      <c r="AP741" t="s">
        <v>15868</v>
      </c>
      <c r="AQ741" t="s">
        <v>15869</v>
      </c>
      <c r="AR741" t="s">
        <v>15870</v>
      </c>
      <c r="AS741">
        <v>72.6</v>
      </c>
      <c r="AU741">
        <v>1991</v>
      </c>
      <c r="AV741" t="s">
        <v>170</v>
      </c>
      <c r="BC741" t="s">
        <v>174</v>
      </c>
      <c r="BD741" t="s">
        <v>15871</v>
      </c>
      <c r="BE741" t="s">
        <v>15872</v>
      </c>
      <c r="BF741" t="s">
        <v>15873</v>
      </c>
      <c r="BG741">
        <v>69</v>
      </c>
      <c r="BI741">
        <v>1996</v>
      </c>
      <c r="BJ741">
        <v>19</v>
      </c>
      <c r="BK741" t="s">
        <v>15874</v>
      </c>
      <c r="BL741">
        <v>20</v>
      </c>
      <c r="BN741" t="s">
        <v>174</v>
      </c>
      <c r="BO741" t="s">
        <v>8307</v>
      </c>
      <c r="BP741" t="s">
        <v>15875</v>
      </c>
      <c r="BQ741" t="s">
        <v>15876</v>
      </c>
      <c r="BR741">
        <v>71</v>
      </c>
      <c r="BT741">
        <v>1998</v>
      </c>
      <c r="BU741">
        <v>31</v>
      </c>
      <c r="BV741" t="s">
        <v>528</v>
      </c>
      <c r="BW741">
        <v>33</v>
      </c>
      <c r="BY741" t="s">
        <v>174</v>
      </c>
      <c r="BZ741" t="s">
        <v>15877</v>
      </c>
      <c r="CA741" t="s">
        <v>15877</v>
      </c>
      <c r="CB741" t="s">
        <v>15878</v>
      </c>
      <c r="CC741">
        <v>64</v>
      </c>
      <c r="CE741">
        <v>2009</v>
      </c>
      <c r="CF741" t="s">
        <v>174</v>
      </c>
      <c r="CG741" t="s">
        <v>15879</v>
      </c>
      <c r="CH741" t="s">
        <v>15880</v>
      </c>
      <c r="CI741" t="s">
        <v>193</v>
      </c>
      <c r="CJ741">
        <v>2020</v>
      </c>
      <c r="CL741" t="s">
        <v>174</v>
      </c>
      <c r="CM741" t="s">
        <v>15881</v>
      </c>
      <c r="CN741" t="s">
        <v>174</v>
      </c>
      <c r="CO741" t="s">
        <v>15882</v>
      </c>
      <c r="CP741" t="s">
        <v>721</v>
      </c>
      <c r="CQ741" t="s">
        <v>174</v>
      </c>
      <c r="CR741">
        <v>1</v>
      </c>
      <c r="CS741">
        <v>4</v>
      </c>
      <c r="CT741">
        <v>4</v>
      </c>
      <c r="CU741" t="s">
        <v>15883</v>
      </c>
      <c r="CV741" t="s">
        <v>170</v>
      </c>
      <c r="CZ741" t="s">
        <v>174</v>
      </c>
      <c r="DA741" t="s">
        <v>15884</v>
      </c>
      <c r="DB741" t="s">
        <v>15885</v>
      </c>
      <c r="DC741" t="s">
        <v>15886</v>
      </c>
      <c r="DD741" t="s">
        <v>170</v>
      </c>
      <c r="DF741" t="s">
        <v>170</v>
      </c>
      <c r="DL741" t="s">
        <v>174</v>
      </c>
      <c r="DM741" t="s">
        <v>15887</v>
      </c>
      <c r="DN741" t="s">
        <v>170</v>
      </c>
      <c r="DP741" t="s">
        <v>15895</v>
      </c>
      <c r="DQ741" t="str">
        <f>HYPERLINK("https://nconnect.nicmar.ac.in/storage/profile/69a520f911bdc.png","Download")</f>
        <v>0</v>
      </c>
      <c r="DR741" t="str">
        <f>HYPERLINK("https://nconnect.nicmar.ac.in/pdf/809_resume_1772439351.pdf/Y2FyZWVy","View Resume")</f>
        <v>0</v>
      </c>
      <c r="DS741" t="s">
        <v>1535</v>
      </c>
      <c r="DT741" t="s">
        <v>15889</v>
      </c>
      <c r="DU741" t="s">
        <v>211</v>
      </c>
      <c r="DV741" t="s">
        <v>15890</v>
      </c>
      <c r="DW741" t="s">
        <v>246</v>
      </c>
      <c r="DX741" t="s">
        <v>579</v>
      </c>
      <c r="DY741" t="s">
        <v>1584</v>
      </c>
      <c r="DZ741" t="s">
        <v>2136</v>
      </c>
      <c r="EA741" t="s">
        <v>15891</v>
      </c>
      <c r="EB741" t="s">
        <v>15892</v>
      </c>
      <c r="EC741" t="s">
        <v>15893</v>
      </c>
      <c r="ED741" t="s">
        <v>246</v>
      </c>
      <c r="EE741" t="s">
        <v>1982</v>
      </c>
      <c r="EF741" t="s">
        <v>2433</v>
      </c>
      <c r="EG741" t="s">
        <v>253</v>
      </c>
      <c r="EH741" t="s">
        <v>15894</v>
      </c>
      <c r="EI741" t="s">
        <v>536</v>
      </c>
      <c r="EJ741" t="s">
        <v>15893</v>
      </c>
      <c r="EK741" t="s">
        <v>246</v>
      </c>
      <c r="EL741" t="s">
        <v>3625</v>
      </c>
      <c r="EM741" t="s">
        <v>209</v>
      </c>
      <c r="EN741" t="s">
        <v>429</v>
      </c>
    </row>
    <row r="742" spans="1:158">
      <c r="A742" t="s">
        <v>584</v>
      </c>
      <c r="B742" t="s">
        <v>211</v>
      </c>
      <c r="C742" t="s">
        <v>471</v>
      </c>
      <c r="D742" t="s">
        <v>585</v>
      </c>
      <c r="E742" t="s">
        <v>15896</v>
      </c>
      <c r="F742" t="s">
        <v>15897</v>
      </c>
      <c r="G742">
        <v>7038983685</v>
      </c>
      <c r="H742" t="s">
        <v>271</v>
      </c>
      <c r="I742" t="s">
        <v>15898</v>
      </c>
      <c r="J742" t="s">
        <v>217</v>
      </c>
      <c r="K742" t="s">
        <v>657</v>
      </c>
      <c r="L742" t="s">
        <v>959</v>
      </c>
      <c r="M742" t="s">
        <v>15899</v>
      </c>
      <c r="N742" t="s">
        <v>170</v>
      </c>
      <c r="AI742" t="s">
        <v>15900</v>
      </c>
      <c r="AJ742" t="s">
        <v>15901</v>
      </c>
      <c r="AK742" t="s">
        <v>15902</v>
      </c>
      <c r="AL742">
        <v>78.91</v>
      </c>
      <c r="AN742">
        <v>2013</v>
      </c>
      <c r="AO742" t="s">
        <v>170</v>
      </c>
      <c r="AV742" t="s">
        <v>174</v>
      </c>
      <c r="AW742" t="s">
        <v>485</v>
      </c>
      <c r="AX742" t="s">
        <v>15903</v>
      </c>
      <c r="AY742" t="s">
        <v>15904</v>
      </c>
      <c r="AZ742">
        <v>76.55</v>
      </c>
      <c r="BB742">
        <v>2016</v>
      </c>
      <c r="BC742" t="s">
        <v>174</v>
      </c>
      <c r="BD742" t="s">
        <v>1440</v>
      </c>
      <c r="BE742" t="s">
        <v>15905</v>
      </c>
      <c r="BF742" t="s">
        <v>15906</v>
      </c>
      <c r="BG742">
        <v>70</v>
      </c>
      <c r="BH742">
        <v>7.75</v>
      </c>
      <c r="BI742">
        <v>2019</v>
      </c>
      <c r="BJ742">
        <v>2</v>
      </c>
      <c r="BL742">
        <v>9</v>
      </c>
      <c r="BN742" t="s">
        <v>174</v>
      </c>
      <c r="BO742" t="s">
        <v>3883</v>
      </c>
      <c r="BP742" t="s">
        <v>15907</v>
      </c>
      <c r="BQ742" t="s">
        <v>15908</v>
      </c>
      <c r="BR742">
        <v>85</v>
      </c>
      <c r="BS742">
        <v>9.49</v>
      </c>
      <c r="BT742">
        <v>2021</v>
      </c>
      <c r="BU742">
        <v>17</v>
      </c>
      <c r="BW742">
        <v>13</v>
      </c>
      <c r="BY742" t="s">
        <v>170</v>
      </c>
      <c r="CF742" t="s">
        <v>174</v>
      </c>
      <c r="CG742" t="s">
        <v>485</v>
      </c>
      <c r="CH742" t="s">
        <v>15909</v>
      </c>
      <c r="CI742" t="s">
        <v>373</v>
      </c>
      <c r="CK742" t="s">
        <v>170</v>
      </c>
      <c r="CL742" t="s">
        <v>174</v>
      </c>
      <c r="CN742" t="s">
        <v>174</v>
      </c>
      <c r="CO742" t="s">
        <v>15910</v>
      </c>
      <c r="CP742" t="s">
        <v>15911</v>
      </c>
      <c r="CQ742" t="s">
        <v>170</v>
      </c>
      <c r="CV742" t="s">
        <v>170</v>
      </c>
      <c r="CZ742" t="s">
        <v>170</v>
      </c>
      <c r="DC742" t="s">
        <v>7459</v>
      </c>
      <c r="DD742" t="s">
        <v>174</v>
      </c>
      <c r="DE742" t="s">
        <v>15912</v>
      </c>
      <c r="DF742" t="s">
        <v>174</v>
      </c>
      <c r="DG742">
        <v>15</v>
      </c>
      <c r="DH742">
        <v>3</v>
      </c>
      <c r="DI742">
        <v>2</v>
      </c>
      <c r="DJ742" t="s">
        <v>1162</v>
      </c>
      <c r="DK742">
        <v>8</v>
      </c>
      <c r="DL742" t="s">
        <v>170</v>
      </c>
      <c r="DN742" t="s">
        <v>170</v>
      </c>
      <c r="DP742" t="s">
        <v>15913</v>
      </c>
      <c r="DQ742" t="str">
        <f>HYPERLINK("https://nconnect.nicmar.ac.in/storage/profile/69a54610daa15.png","Download")</f>
        <v>0</v>
      </c>
      <c r="DR742" t="str">
        <f>HYPERLINK("https://nconnect.nicmar.ac.in/pdf/864_resume_1772447118.pdf/Y2FyZWVy","View Resume")</f>
        <v>0</v>
      </c>
      <c r="DS742" t="s">
        <v>570</v>
      </c>
      <c r="DT742" t="s">
        <v>3988</v>
      </c>
      <c r="DU742" t="s">
        <v>1282</v>
      </c>
      <c r="DV742" t="s">
        <v>15914</v>
      </c>
      <c r="DW742" t="s">
        <v>246</v>
      </c>
      <c r="DX742" t="s">
        <v>1812</v>
      </c>
      <c r="DY742" t="s">
        <v>209</v>
      </c>
      <c r="DZ742" t="s">
        <v>4014</v>
      </c>
      <c r="EA742" t="s">
        <v>15915</v>
      </c>
      <c r="EB742" t="s">
        <v>1282</v>
      </c>
      <c r="EC742" t="s">
        <v>10269</v>
      </c>
      <c r="ED742" t="s">
        <v>246</v>
      </c>
      <c r="EE742" t="s">
        <v>907</v>
      </c>
      <c r="EF742" t="s">
        <v>1812</v>
      </c>
      <c r="EG742" t="s">
        <v>501</v>
      </c>
    </row>
    <row r="743" spans="1:158">
      <c r="A743" t="s">
        <v>3910</v>
      </c>
      <c r="B743" t="s">
        <v>211</v>
      </c>
      <c r="C743" t="s">
        <v>471</v>
      </c>
      <c r="D743" t="s">
        <v>3911</v>
      </c>
      <c r="E743" t="s">
        <v>15896</v>
      </c>
      <c r="F743" t="s">
        <v>15897</v>
      </c>
      <c r="G743">
        <v>7038983685</v>
      </c>
      <c r="H743" t="s">
        <v>271</v>
      </c>
      <c r="I743" t="s">
        <v>15898</v>
      </c>
      <c r="J743" t="s">
        <v>217</v>
      </c>
      <c r="K743" t="s">
        <v>657</v>
      </c>
      <c r="L743" t="s">
        <v>959</v>
      </c>
      <c r="M743" t="s">
        <v>15899</v>
      </c>
      <c r="N743" t="s">
        <v>170</v>
      </c>
      <c r="AI743" t="s">
        <v>15900</v>
      </c>
      <c r="AJ743" t="s">
        <v>15901</v>
      </c>
      <c r="AK743" t="s">
        <v>15902</v>
      </c>
      <c r="AL743">
        <v>78.91</v>
      </c>
      <c r="AN743">
        <v>2013</v>
      </c>
      <c r="AO743" t="s">
        <v>170</v>
      </c>
      <c r="AV743" t="s">
        <v>174</v>
      </c>
      <c r="AW743" t="s">
        <v>485</v>
      </c>
      <c r="AX743" t="s">
        <v>15903</v>
      </c>
      <c r="AY743" t="s">
        <v>15904</v>
      </c>
      <c r="AZ743">
        <v>76.55</v>
      </c>
      <c r="BB743">
        <v>2016</v>
      </c>
      <c r="BC743" t="s">
        <v>174</v>
      </c>
      <c r="BD743" t="s">
        <v>1440</v>
      </c>
      <c r="BE743" t="s">
        <v>15905</v>
      </c>
      <c r="BF743" t="s">
        <v>15906</v>
      </c>
      <c r="BG743">
        <v>70</v>
      </c>
      <c r="BH743">
        <v>7.75</v>
      </c>
      <c r="BI743">
        <v>2019</v>
      </c>
      <c r="BJ743">
        <v>2</v>
      </c>
      <c r="BL743">
        <v>9</v>
      </c>
      <c r="BN743" t="s">
        <v>174</v>
      </c>
      <c r="BO743" t="s">
        <v>3883</v>
      </c>
      <c r="BP743" t="s">
        <v>15907</v>
      </c>
      <c r="BQ743" t="s">
        <v>15908</v>
      </c>
      <c r="BR743">
        <v>85</v>
      </c>
      <c r="BS743">
        <v>9.49</v>
      </c>
      <c r="BT743">
        <v>2021</v>
      </c>
      <c r="BU743">
        <v>17</v>
      </c>
      <c r="BW743">
        <v>13</v>
      </c>
      <c r="BY743" t="s">
        <v>170</v>
      </c>
      <c r="CF743" t="s">
        <v>174</v>
      </c>
      <c r="CG743" t="s">
        <v>485</v>
      </c>
      <c r="CH743" t="s">
        <v>15909</v>
      </c>
      <c r="CI743" t="s">
        <v>373</v>
      </c>
      <c r="CK743" t="s">
        <v>170</v>
      </c>
      <c r="CL743" t="s">
        <v>174</v>
      </c>
      <c r="CN743" t="s">
        <v>174</v>
      </c>
      <c r="CO743" t="s">
        <v>15910</v>
      </c>
      <c r="CP743" t="s">
        <v>15911</v>
      </c>
      <c r="CQ743" t="s">
        <v>170</v>
      </c>
      <c r="CV743" t="s">
        <v>170</v>
      </c>
      <c r="CZ743" t="s">
        <v>170</v>
      </c>
      <c r="DC743" t="s">
        <v>7459</v>
      </c>
      <c r="DD743" t="s">
        <v>174</v>
      </c>
      <c r="DE743" t="s">
        <v>15912</v>
      </c>
      <c r="DF743" t="s">
        <v>174</v>
      </c>
      <c r="DG743">
        <v>15</v>
      </c>
      <c r="DH743">
        <v>3</v>
      </c>
      <c r="DI743">
        <v>2</v>
      </c>
      <c r="DJ743" t="s">
        <v>1162</v>
      </c>
      <c r="DK743">
        <v>8</v>
      </c>
      <c r="DL743" t="s">
        <v>170</v>
      </c>
      <c r="DN743" t="s">
        <v>170</v>
      </c>
      <c r="DP743" t="s">
        <v>15916</v>
      </c>
      <c r="DQ743" t="str">
        <f>HYPERLINK("https://nconnect.nicmar.ac.in/storage/profile/69a54610daa15.png","Download")</f>
        <v>0</v>
      </c>
      <c r="DR743" t="str">
        <f>HYPERLINK("https://nconnect.nicmar.ac.in/pdf/864_resume_1772447118.pdf/Y2FyZWVy","View Resume")</f>
        <v>0</v>
      </c>
      <c r="DS743" t="s">
        <v>570</v>
      </c>
      <c r="DT743" t="s">
        <v>3988</v>
      </c>
      <c r="DU743" t="s">
        <v>1282</v>
      </c>
      <c r="DV743" t="s">
        <v>15914</v>
      </c>
      <c r="DW743" t="s">
        <v>246</v>
      </c>
      <c r="DX743" t="s">
        <v>1812</v>
      </c>
      <c r="DY743" t="s">
        <v>209</v>
      </c>
      <c r="DZ743" t="s">
        <v>4014</v>
      </c>
      <c r="EA743" t="s">
        <v>15915</v>
      </c>
      <c r="EB743" t="s">
        <v>1282</v>
      </c>
      <c r="EC743" t="s">
        <v>10269</v>
      </c>
      <c r="ED743" t="s">
        <v>246</v>
      </c>
      <c r="EE743" t="s">
        <v>907</v>
      </c>
      <c r="EF743" t="s">
        <v>1812</v>
      </c>
      <c r="EG743" t="s">
        <v>501</v>
      </c>
    </row>
    <row r="744" spans="1:158">
      <c r="A744" t="s">
        <v>581</v>
      </c>
      <c r="B744" t="s">
        <v>211</v>
      </c>
      <c r="C744" t="s">
        <v>471</v>
      </c>
      <c r="D744" t="s">
        <v>582</v>
      </c>
      <c r="E744" t="s">
        <v>15896</v>
      </c>
      <c r="F744" t="s">
        <v>15897</v>
      </c>
      <c r="G744">
        <v>7038983685</v>
      </c>
      <c r="H744" t="s">
        <v>271</v>
      </c>
      <c r="I744" t="s">
        <v>15898</v>
      </c>
      <c r="J744" t="s">
        <v>217</v>
      </c>
      <c r="K744" t="s">
        <v>657</v>
      </c>
      <c r="L744" t="s">
        <v>959</v>
      </c>
      <c r="M744" t="s">
        <v>15899</v>
      </c>
      <c r="N744" t="s">
        <v>170</v>
      </c>
      <c r="AI744" t="s">
        <v>15900</v>
      </c>
      <c r="AJ744" t="s">
        <v>15901</v>
      </c>
      <c r="AK744" t="s">
        <v>15902</v>
      </c>
      <c r="AL744">
        <v>78.91</v>
      </c>
      <c r="AN744">
        <v>2013</v>
      </c>
      <c r="AO744" t="s">
        <v>170</v>
      </c>
      <c r="AV744" t="s">
        <v>174</v>
      </c>
      <c r="AW744" t="s">
        <v>485</v>
      </c>
      <c r="AX744" t="s">
        <v>15903</v>
      </c>
      <c r="AY744" t="s">
        <v>15904</v>
      </c>
      <c r="AZ744">
        <v>76.55</v>
      </c>
      <c r="BB744">
        <v>2016</v>
      </c>
      <c r="BC744" t="s">
        <v>174</v>
      </c>
      <c r="BD744" t="s">
        <v>1440</v>
      </c>
      <c r="BE744" t="s">
        <v>15905</v>
      </c>
      <c r="BF744" t="s">
        <v>15906</v>
      </c>
      <c r="BG744">
        <v>70</v>
      </c>
      <c r="BH744">
        <v>7.75</v>
      </c>
      <c r="BI744">
        <v>2019</v>
      </c>
      <c r="BJ744">
        <v>2</v>
      </c>
      <c r="BL744">
        <v>9</v>
      </c>
      <c r="BN744" t="s">
        <v>174</v>
      </c>
      <c r="BO744" t="s">
        <v>3883</v>
      </c>
      <c r="BP744" t="s">
        <v>15907</v>
      </c>
      <c r="BQ744" t="s">
        <v>15908</v>
      </c>
      <c r="BR744">
        <v>85</v>
      </c>
      <c r="BS744">
        <v>9.49</v>
      </c>
      <c r="BT744">
        <v>2021</v>
      </c>
      <c r="BU744">
        <v>17</v>
      </c>
      <c r="BW744">
        <v>13</v>
      </c>
      <c r="BY744" t="s">
        <v>170</v>
      </c>
      <c r="CF744" t="s">
        <v>174</v>
      </c>
      <c r="CG744" t="s">
        <v>485</v>
      </c>
      <c r="CH744" t="s">
        <v>15909</v>
      </c>
      <c r="CI744" t="s">
        <v>373</v>
      </c>
      <c r="CK744" t="s">
        <v>170</v>
      </c>
      <c r="CL744" t="s">
        <v>174</v>
      </c>
      <c r="CN744" t="s">
        <v>174</v>
      </c>
      <c r="CO744" t="s">
        <v>15910</v>
      </c>
      <c r="CP744" t="s">
        <v>15911</v>
      </c>
      <c r="CQ744" t="s">
        <v>170</v>
      </c>
      <c r="CV744" t="s">
        <v>170</v>
      </c>
      <c r="CZ744" t="s">
        <v>170</v>
      </c>
      <c r="DC744" t="s">
        <v>7459</v>
      </c>
      <c r="DD744" t="s">
        <v>174</v>
      </c>
      <c r="DE744" t="s">
        <v>15912</v>
      </c>
      <c r="DF744" t="s">
        <v>174</v>
      </c>
      <c r="DG744">
        <v>15</v>
      </c>
      <c r="DH744">
        <v>3</v>
      </c>
      <c r="DI744">
        <v>2</v>
      </c>
      <c r="DJ744" t="s">
        <v>1162</v>
      </c>
      <c r="DK744">
        <v>8</v>
      </c>
      <c r="DL744" t="s">
        <v>170</v>
      </c>
      <c r="DN744" t="s">
        <v>170</v>
      </c>
      <c r="DP744" t="s">
        <v>15916</v>
      </c>
      <c r="DQ744" t="str">
        <f>HYPERLINK("https://nconnect.nicmar.ac.in/storage/profile/69a54610daa15.png","Download")</f>
        <v>0</v>
      </c>
      <c r="DR744" t="str">
        <f>HYPERLINK("https://nconnect.nicmar.ac.in/pdf/864_resume_1772447118.pdf/Y2FyZWVy","View Resume")</f>
        <v>0</v>
      </c>
      <c r="DS744" t="s">
        <v>570</v>
      </c>
      <c r="DT744" t="s">
        <v>3988</v>
      </c>
      <c r="DU744" t="s">
        <v>1282</v>
      </c>
      <c r="DV744" t="s">
        <v>15914</v>
      </c>
      <c r="DW744" t="s">
        <v>246</v>
      </c>
      <c r="DX744" t="s">
        <v>1812</v>
      </c>
      <c r="DY744" t="s">
        <v>209</v>
      </c>
      <c r="DZ744" t="s">
        <v>4014</v>
      </c>
      <c r="EA744" t="s">
        <v>15915</v>
      </c>
      <c r="EB744" t="s">
        <v>1282</v>
      </c>
      <c r="EC744" t="s">
        <v>10269</v>
      </c>
      <c r="ED744" t="s">
        <v>246</v>
      </c>
      <c r="EE744" t="s">
        <v>907</v>
      </c>
      <c r="EF744" t="s">
        <v>1812</v>
      </c>
      <c r="EG744" t="s">
        <v>501</v>
      </c>
    </row>
    <row r="745" spans="1:158">
      <c r="A745" t="s">
        <v>470</v>
      </c>
      <c r="B745" t="s">
        <v>211</v>
      </c>
      <c r="C745" t="s">
        <v>471</v>
      </c>
      <c r="D745" t="s">
        <v>472</v>
      </c>
      <c r="E745" t="s">
        <v>15896</v>
      </c>
      <c r="F745" t="s">
        <v>15897</v>
      </c>
      <c r="G745">
        <v>7038983685</v>
      </c>
      <c r="H745" t="s">
        <v>271</v>
      </c>
      <c r="I745" t="s">
        <v>15898</v>
      </c>
      <c r="J745" t="s">
        <v>217</v>
      </c>
      <c r="K745" t="s">
        <v>657</v>
      </c>
      <c r="L745" t="s">
        <v>959</v>
      </c>
      <c r="M745" t="s">
        <v>15899</v>
      </c>
      <c r="N745" t="s">
        <v>170</v>
      </c>
      <c r="AI745" t="s">
        <v>15900</v>
      </c>
      <c r="AJ745" t="s">
        <v>15901</v>
      </c>
      <c r="AK745" t="s">
        <v>15902</v>
      </c>
      <c r="AL745">
        <v>78.91</v>
      </c>
      <c r="AN745">
        <v>2013</v>
      </c>
      <c r="AO745" t="s">
        <v>170</v>
      </c>
      <c r="AV745" t="s">
        <v>174</v>
      </c>
      <c r="AW745" t="s">
        <v>485</v>
      </c>
      <c r="AX745" t="s">
        <v>15903</v>
      </c>
      <c r="AY745" t="s">
        <v>15904</v>
      </c>
      <c r="AZ745">
        <v>76.55</v>
      </c>
      <c r="BB745">
        <v>2016</v>
      </c>
      <c r="BC745" t="s">
        <v>174</v>
      </c>
      <c r="BD745" t="s">
        <v>1440</v>
      </c>
      <c r="BE745" t="s">
        <v>15905</v>
      </c>
      <c r="BF745" t="s">
        <v>15906</v>
      </c>
      <c r="BG745">
        <v>70</v>
      </c>
      <c r="BH745">
        <v>7.75</v>
      </c>
      <c r="BI745">
        <v>2019</v>
      </c>
      <c r="BJ745">
        <v>2</v>
      </c>
      <c r="BL745">
        <v>9</v>
      </c>
      <c r="BN745" t="s">
        <v>174</v>
      </c>
      <c r="BO745" t="s">
        <v>3883</v>
      </c>
      <c r="BP745" t="s">
        <v>15907</v>
      </c>
      <c r="BQ745" t="s">
        <v>15908</v>
      </c>
      <c r="BR745">
        <v>85</v>
      </c>
      <c r="BS745">
        <v>9.49</v>
      </c>
      <c r="BT745">
        <v>2021</v>
      </c>
      <c r="BU745">
        <v>17</v>
      </c>
      <c r="BW745">
        <v>13</v>
      </c>
      <c r="BY745" t="s">
        <v>170</v>
      </c>
      <c r="CF745" t="s">
        <v>174</v>
      </c>
      <c r="CG745" t="s">
        <v>485</v>
      </c>
      <c r="CH745" t="s">
        <v>15909</v>
      </c>
      <c r="CI745" t="s">
        <v>373</v>
      </c>
      <c r="CK745" t="s">
        <v>170</v>
      </c>
      <c r="CL745" t="s">
        <v>174</v>
      </c>
      <c r="CN745" t="s">
        <v>174</v>
      </c>
      <c r="CO745" t="s">
        <v>15910</v>
      </c>
      <c r="CP745" t="s">
        <v>15911</v>
      </c>
      <c r="CQ745" t="s">
        <v>170</v>
      </c>
      <c r="CV745" t="s">
        <v>170</v>
      </c>
      <c r="CZ745" t="s">
        <v>170</v>
      </c>
      <c r="DC745" t="s">
        <v>7459</v>
      </c>
      <c r="DD745" t="s">
        <v>174</v>
      </c>
      <c r="DE745" t="s">
        <v>15912</v>
      </c>
      <c r="DF745" t="s">
        <v>174</v>
      </c>
      <c r="DG745">
        <v>15</v>
      </c>
      <c r="DH745">
        <v>3</v>
      </c>
      <c r="DI745">
        <v>2</v>
      </c>
      <c r="DJ745" t="s">
        <v>1162</v>
      </c>
      <c r="DK745">
        <v>8</v>
      </c>
      <c r="DL745" t="s">
        <v>170</v>
      </c>
      <c r="DN745" t="s">
        <v>170</v>
      </c>
      <c r="DP745" t="s">
        <v>15917</v>
      </c>
      <c r="DQ745" t="str">
        <f>HYPERLINK("https://nconnect.nicmar.ac.in/storage/profile/69a54610daa15.png","Download")</f>
        <v>0</v>
      </c>
      <c r="DR745" t="str">
        <f>HYPERLINK("https://nconnect.nicmar.ac.in/pdf/864_resume_1772447118.pdf/Y2FyZWVy","View Resume")</f>
        <v>0</v>
      </c>
      <c r="DS745" t="s">
        <v>570</v>
      </c>
      <c r="DT745" t="s">
        <v>3988</v>
      </c>
      <c r="DU745" t="s">
        <v>1282</v>
      </c>
      <c r="DV745" t="s">
        <v>15914</v>
      </c>
      <c r="DW745" t="s">
        <v>246</v>
      </c>
      <c r="DX745" t="s">
        <v>1812</v>
      </c>
      <c r="DY745" t="s">
        <v>209</v>
      </c>
      <c r="DZ745" t="s">
        <v>4014</v>
      </c>
      <c r="EA745" t="s">
        <v>15915</v>
      </c>
      <c r="EB745" t="s">
        <v>1282</v>
      </c>
      <c r="EC745" t="s">
        <v>10269</v>
      </c>
      <c r="ED745" t="s">
        <v>246</v>
      </c>
      <c r="EE745" t="s">
        <v>907</v>
      </c>
      <c r="EF745" t="s">
        <v>1812</v>
      </c>
      <c r="EG745" t="s">
        <v>501</v>
      </c>
    </row>
    <row r="746" spans="1:158">
      <c r="A746" t="s">
        <v>15918</v>
      </c>
      <c r="B746" t="s">
        <v>211</v>
      </c>
      <c r="C746" t="s">
        <v>1137</v>
      </c>
      <c r="D746" t="s">
        <v>15919</v>
      </c>
      <c r="E746" t="s">
        <v>15896</v>
      </c>
      <c r="F746" t="s">
        <v>15897</v>
      </c>
      <c r="G746">
        <v>7038983685</v>
      </c>
      <c r="H746" t="s">
        <v>271</v>
      </c>
      <c r="I746" t="s">
        <v>15898</v>
      </c>
      <c r="J746" t="s">
        <v>217</v>
      </c>
      <c r="K746" t="s">
        <v>657</v>
      </c>
      <c r="L746" t="s">
        <v>959</v>
      </c>
      <c r="M746" t="s">
        <v>15899</v>
      </c>
      <c r="N746" t="s">
        <v>170</v>
      </c>
      <c r="AI746" t="s">
        <v>15900</v>
      </c>
      <c r="AJ746" t="s">
        <v>15901</v>
      </c>
      <c r="AK746" t="s">
        <v>15902</v>
      </c>
      <c r="AL746">
        <v>78.91</v>
      </c>
      <c r="AN746">
        <v>2013</v>
      </c>
      <c r="AO746" t="s">
        <v>170</v>
      </c>
      <c r="AV746" t="s">
        <v>174</v>
      </c>
      <c r="AW746" t="s">
        <v>485</v>
      </c>
      <c r="AX746" t="s">
        <v>15903</v>
      </c>
      <c r="AY746" t="s">
        <v>15904</v>
      </c>
      <c r="AZ746">
        <v>76.55</v>
      </c>
      <c r="BB746">
        <v>2016</v>
      </c>
      <c r="BC746" t="s">
        <v>174</v>
      </c>
      <c r="BD746" t="s">
        <v>1440</v>
      </c>
      <c r="BE746" t="s">
        <v>15905</v>
      </c>
      <c r="BF746" t="s">
        <v>15906</v>
      </c>
      <c r="BG746">
        <v>70</v>
      </c>
      <c r="BH746">
        <v>7.75</v>
      </c>
      <c r="BI746">
        <v>2019</v>
      </c>
      <c r="BJ746">
        <v>2</v>
      </c>
      <c r="BL746">
        <v>9</v>
      </c>
      <c r="BN746" t="s">
        <v>174</v>
      </c>
      <c r="BO746" t="s">
        <v>3883</v>
      </c>
      <c r="BP746" t="s">
        <v>15907</v>
      </c>
      <c r="BQ746" t="s">
        <v>15908</v>
      </c>
      <c r="BR746">
        <v>85</v>
      </c>
      <c r="BS746">
        <v>9.49</v>
      </c>
      <c r="BT746">
        <v>2021</v>
      </c>
      <c r="BU746">
        <v>17</v>
      </c>
      <c r="BW746">
        <v>13</v>
      </c>
      <c r="BY746" t="s">
        <v>170</v>
      </c>
      <c r="CF746" t="s">
        <v>174</v>
      </c>
      <c r="CG746" t="s">
        <v>485</v>
      </c>
      <c r="CH746" t="s">
        <v>15909</v>
      </c>
      <c r="CI746" t="s">
        <v>373</v>
      </c>
      <c r="CK746" t="s">
        <v>170</v>
      </c>
      <c r="CL746" t="s">
        <v>174</v>
      </c>
      <c r="CN746" t="s">
        <v>174</v>
      </c>
      <c r="CO746" t="s">
        <v>15910</v>
      </c>
      <c r="CP746" t="s">
        <v>15911</v>
      </c>
      <c r="CQ746" t="s">
        <v>170</v>
      </c>
      <c r="CV746" t="s">
        <v>170</v>
      </c>
      <c r="CZ746" t="s">
        <v>170</v>
      </c>
      <c r="DC746" t="s">
        <v>7459</v>
      </c>
      <c r="DD746" t="s">
        <v>174</v>
      </c>
      <c r="DE746" t="s">
        <v>15912</v>
      </c>
      <c r="DF746" t="s">
        <v>174</v>
      </c>
      <c r="DG746">
        <v>15</v>
      </c>
      <c r="DH746">
        <v>3</v>
      </c>
      <c r="DI746">
        <v>2</v>
      </c>
      <c r="DJ746" t="s">
        <v>1162</v>
      </c>
      <c r="DK746">
        <v>8</v>
      </c>
      <c r="DL746" t="s">
        <v>170</v>
      </c>
      <c r="DN746" t="s">
        <v>170</v>
      </c>
      <c r="DP746" t="s">
        <v>15917</v>
      </c>
      <c r="DQ746" t="str">
        <f>HYPERLINK("https://nconnect.nicmar.ac.in/storage/profile/69a54610daa15.png","Download")</f>
        <v>0</v>
      </c>
      <c r="DR746" t="str">
        <f>HYPERLINK("https://nconnect.nicmar.ac.in/pdf/864_resume_1772447118.pdf/Y2FyZWVy","View Resume")</f>
        <v>0</v>
      </c>
      <c r="DS746" t="s">
        <v>570</v>
      </c>
      <c r="DT746" t="s">
        <v>3988</v>
      </c>
      <c r="DU746" t="s">
        <v>1282</v>
      </c>
      <c r="DV746" t="s">
        <v>15914</v>
      </c>
      <c r="DW746" t="s">
        <v>246</v>
      </c>
      <c r="DX746" t="s">
        <v>1812</v>
      </c>
      <c r="DY746" t="s">
        <v>209</v>
      </c>
      <c r="DZ746" t="s">
        <v>4014</v>
      </c>
      <c r="EA746" t="s">
        <v>15915</v>
      </c>
      <c r="EB746" t="s">
        <v>1282</v>
      </c>
      <c r="EC746" t="s">
        <v>10269</v>
      </c>
      <c r="ED746" t="s">
        <v>246</v>
      </c>
      <c r="EE746" t="s">
        <v>907</v>
      </c>
      <c r="EF746" t="s">
        <v>1812</v>
      </c>
      <c r="EG746" t="s">
        <v>501</v>
      </c>
    </row>
    <row r="747" spans="1:158">
      <c r="A747" t="s">
        <v>1136</v>
      </c>
      <c r="B747" t="s">
        <v>211</v>
      </c>
      <c r="C747" t="s">
        <v>1137</v>
      </c>
      <c r="D747" t="s">
        <v>1138</v>
      </c>
      <c r="E747" t="s">
        <v>15896</v>
      </c>
      <c r="F747" t="s">
        <v>15897</v>
      </c>
      <c r="G747">
        <v>7038983685</v>
      </c>
      <c r="H747" t="s">
        <v>271</v>
      </c>
      <c r="I747" t="s">
        <v>15898</v>
      </c>
      <c r="J747" t="s">
        <v>217</v>
      </c>
      <c r="K747" t="s">
        <v>657</v>
      </c>
      <c r="L747" t="s">
        <v>959</v>
      </c>
      <c r="M747" t="s">
        <v>15899</v>
      </c>
      <c r="N747" t="s">
        <v>170</v>
      </c>
      <c r="AI747" t="s">
        <v>15900</v>
      </c>
      <c r="AJ747" t="s">
        <v>15901</v>
      </c>
      <c r="AK747" t="s">
        <v>15902</v>
      </c>
      <c r="AL747">
        <v>78.91</v>
      </c>
      <c r="AN747">
        <v>2013</v>
      </c>
      <c r="AO747" t="s">
        <v>170</v>
      </c>
      <c r="AV747" t="s">
        <v>174</v>
      </c>
      <c r="AW747" t="s">
        <v>485</v>
      </c>
      <c r="AX747" t="s">
        <v>15903</v>
      </c>
      <c r="AY747" t="s">
        <v>15904</v>
      </c>
      <c r="AZ747">
        <v>76.55</v>
      </c>
      <c r="BB747">
        <v>2016</v>
      </c>
      <c r="BC747" t="s">
        <v>174</v>
      </c>
      <c r="BD747" t="s">
        <v>1440</v>
      </c>
      <c r="BE747" t="s">
        <v>15905</v>
      </c>
      <c r="BF747" t="s">
        <v>15906</v>
      </c>
      <c r="BG747">
        <v>70</v>
      </c>
      <c r="BH747">
        <v>7.75</v>
      </c>
      <c r="BI747">
        <v>2019</v>
      </c>
      <c r="BJ747">
        <v>2</v>
      </c>
      <c r="BL747">
        <v>9</v>
      </c>
      <c r="BN747" t="s">
        <v>174</v>
      </c>
      <c r="BO747" t="s">
        <v>3883</v>
      </c>
      <c r="BP747" t="s">
        <v>15907</v>
      </c>
      <c r="BQ747" t="s">
        <v>15908</v>
      </c>
      <c r="BR747">
        <v>85</v>
      </c>
      <c r="BS747">
        <v>9.49</v>
      </c>
      <c r="BT747">
        <v>2021</v>
      </c>
      <c r="BU747">
        <v>17</v>
      </c>
      <c r="BW747">
        <v>13</v>
      </c>
      <c r="BY747" t="s">
        <v>170</v>
      </c>
      <c r="CF747" t="s">
        <v>174</v>
      </c>
      <c r="CG747" t="s">
        <v>485</v>
      </c>
      <c r="CH747" t="s">
        <v>15909</v>
      </c>
      <c r="CI747" t="s">
        <v>373</v>
      </c>
      <c r="CK747" t="s">
        <v>170</v>
      </c>
      <c r="CL747" t="s">
        <v>174</v>
      </c>
      <c r="CN747" t="s">
        <v>174</v>
      </c>
      <c r="CO747" t="s">
        <v>15910</v>
      </c>
      <c r="CP747" t="s">
        <v>15911</v>
      </c>
      <c r="CQ747" t="s">
        <v>170</v>
      </c>
      <c r="CV747" t="s">
        <v>170</v>
      </c>
      <c r="CZ747" t="s">
        <v>170</v>
      </c>
      <c r="DC747" t="s">
        <v>7459</v>
      </c>
      <c r="DD747" t="s">
        <v>174</v>
      </c>
      <c r="DE747" t="s">
        <v>15912</v>
      </c>
      <c r="DF747" t="s">
        <v>174</v>
      </c>
      <c r="DG747">
        <v>15</v>
      </c>
      <c r="DH747">
        <v>3</v>
      </c>
      <c r="DI747">
        <v>2</v>
      </c>
      <c r="DJ747" t="s">
        <v>1162</v>
      </c>
      <c r="DK747">
        <v>8</v>
      </c>
      <c r="DL747" t="s">
        <v>170</v>
      </c>
      <c r="DN747" t="s">
        <v>170</v>
      </c>
      <c r="DP747" t="s">
        <v>15920</v>
      </c>
      <c r="DQ747" t="str">
        <f>HYPERLINK("https://nconnect.nicmar.ac.in/storage/profile/69a54610daa15.png","Download")</f>
        <v>0</v>
      </c>
      <c r="DR747" t="str">
        <f>HYPERLINK("https://nconnect.nicmar.ac.in/pdf/864_resume_1772447118.pdf/Y2FyZWVy","View Resume")</f>
        <v>0</v>
      </c>
      <c r="DS747" t="s">
        <v>570</v>
      </c>
      <c r="DT747" t="s">
        <v>3988</v>
      </c>
      <c r="DU747" t="s">
        <v>1282</v>
      </c>
      <c r="DV747" t="s">
        <v>15914</v>
      </c>
      <c r="DW747" t="s">
        <v>246</v>
      </c>
      <c r="DX747" t="s">
        <v>1812</v>
      </c>
      <c r="DY747" t="s">
        <v>209</v>
      </c>
      <c r="DZ747" t="s">
        <v>4014</v>
      </c>
      <c r="EA747" t="s">
        <v>15915</v>
      </c>
      <c r="EB747" t="s">
        <v>1282</v>
      </c>
      <c r="EC747" t="s">
        <v>10269</v>
      </c>
      <c r="ED747" t="s">
        <v>246</v>
      </c>
      <c r="EE747" t="s">
        <v>907</v>
      </c>
      <c r="EF747" t="s">
        <v>1812</v>
      </c>
      <c r="EG747" t="s">
        <v>501</v>
      </c>
    </row>
    <row r="748" spans="1:158">
      <c r="A748" t="s">
        <v>293</v>
      </c>
      <c r="B748" t="s">
        <v>211</v>
      </c>
      <c r="C748" t="s">
        <v>212</v>
      </c>
      <c r="D748" t="s">
        <v>294</v>
      </c>
      <c r="E748" t="s">
        <v>15921</v>
      </c>
      <c r="F748" t="s">
        <v>15922</v>
      </c>
      <c r="G748">
        <v>9763371061</v>
      </c>
      <c r="H748" t="s">
        <v>271</v>
      </c>
      <c r="I748" t="s">
        <v>15923</v>
      </c>
      <c r="J748" t="s">
        <v>166</v>
      </c>
      <c r="K748" t="s">
        <v>4987</v>
      </c>
      <c r="L748" t="s">
        <v>15924</v>
      </c>
      <c r="M748" t="s">
        <v>15925</v>
      </c>
      <c r="N748" t="s">
        <v>170</v>
      </c>
      <c r="AI748" t="s">
        <v>15926</v>
      </c>
      <c r="AJ748" t="s">
        <v>7440</v>
      </c>
      <c r="AK748" t="s">
        <v>442</v>
      </c>
      <c r="AL748">
        <v>71.2</v>
      </c>
      <c r="AN748">
        <v>1996</v>
      </c>
      <c r="AO748" t="s">
        <v>174</v>
      </c>
      <c r="AP748" t="s">
        <v>15927</v>
      </c>
      <c r="AQ748" t="s">
        <v>15928</v>
      </c>
      <c r="AR748" t="s">
        <v>15929</v>
      </c>
      <c r="AS748">
        <v>55.5</v>
      </c>
      <c r="AU748">
        <v>1998</v>
      </c>
      <c r="AV748" t="s">
        <v>170</v>
      </c>
      <c r="BC748" t="s">
        <v>174</v>
      </c>
      <c r="BD748" t="s">
        <v>1908</v>
      </c>
      <c r="BE748" t="s">
        <v>11778</v>
      </c>
      <c r="BF748" t="s">
        <v>15930</v>
      </c>
      <c r="BG748">
        <v>65</v>
      </c>
      <c r="BI748">
        <v>2002</v>
      </c>
      <c r="BJ748">
        <v>19</v>
      </c>
      <c r="BK748" t="s">
        <v>15931</v>
      </c>
      <c r="BL748">
        <v>53</v>
      </c>
      <c r="BN748" t="s">
        <v>174</v>
      </c>
      <c r="BO748" t="s">
        <v>1908</v>
      </c>
      <c r="BP748" t="s">
        <v>15932</v>
      </c>
      <c r="BQ748" t="s">
        <v>442</v>
      </c>
      <c r="BR748">
        <v>61.8</v>
      </c>
      <c r="BS748">
        <v>6.18</v>
      </c>
      <c r="BT748">
        <v>2004</v>
      </c>
      <c r="BU748">
        <v>31</v>
      </c>
      <c r="BV748" t="s">
        <v>15933</v>
      </c>
      <c r="BW748">
        <v>53</v>
      </c>
      <c r="BX748" t="s">
        <v>442</v>
      </c>
      <c r="BY748" t="s">
        <v>174</v>
      </c>
      <c r="BZ748" t="s">
        <v>440</v>
      </c>
      <c r="CA748" t="s">
        <v>15934</v>
      </c>
      <c r="CB748" t="s">
        <v>15935</v>
      </c>
      <c r="CC748">
        <v>49.3</v>
      </c>
      <c r="CE748">
        <v>2025</v>
      </c>
      <c r="CF748" t="s">
        <v>170</v>
      </c>
      <c r="CL748" t="s">
        <v>174</v>
      </c>
      <c r="CM748" t="s">
        <v>15936</v>
      </c>
      <c r="CN748" t="s">
        <v>170</v>
      </c>
      <c r="CP748" t="s">
        <v>15937</v>
      </c>
      <c r="CQ748" t="s">
        <v>170</v>
      </c>
      <c r="CV748" t="s">
        <v>170</v>
      </c>
      <c r="CZ748" t="s">
        <v>170</v>
      </c>
      <c r="DC748" t="s">
        <v>4434</v>
      </c>
      <c r="DD748" t="s">
        <v>174</v>
      </c>
      <c r="DE748" t="s">
        <v>15938</v>
      </c>
      <c r="DF748" t="s">
        <v>170</v>
      </c>
      <c r="DL748" t="s">
        <v>170</v>
      </c>
      <c r="DN748" t="s">
        <v>170</v>
      </c>
      <c r="DP748" t="s">
        <v>15939</v>
      </c>
      <c r="DQ748" t="str">
        <f>HYPERLINK("https://nconnect.nicmar.ac.in/storage/profile/69982eb58184a.png","Download")</f>
        <v>0</v>
      </c>
      <c r="DR748" t="str">
        <f>HYPERLINK("https://nconnect.nicmar.ac.in/pdf/867_resume_1772448703.pdf/Y2FyZWVy","View Resume")</f>
        <v>0</v>
      </c>
      <c r="DS748" t="s">
        <v>15940</v>
      </c>
      <c r="DT748" t="s">
        <v>10494</v>
      </c>
      <c r="DU748" t="s">
        <v>211</v>
      </c>
      <c r="DV748" t="s">
        <v>9515</v>
      </c>
      <c r="DW748" t="s">
        <v>246</v>
      </c>
      <c r="DX748" t="s">
        <v>904</v>
      </c>
      <c r="DY748" t="s">
        <v>209</v>
      </c>
      <c r="DZ748" t="s">
        <v>349</v>
      </c>
      <c r="EA748" t="s">
        <v>15941</v>
      </c>
      <c r="EB748" t="s">
        <v>211</v>
      </c>
      <c r="EC748" t="s">
        <v>15942</v>
      </c>
      <c r="ED748" t="s">
        <v>246</v>
      </c>
      <c r="EE748" t="s">
        <v>3451</v>
      </c>
      <c r="EF748" t="s">
        <v>8184</v>
      </c>
      <c r="EG748" t="s">
        <v>15943</v>
      </c>
    </row>
    <row r="749" spans="1:158">
      <c r="A749" t="s">
        <v>356</v>
      </c>
      <c r="B749" t="s">
        <v>211</v>
      </c>
      <c r="C749" t="s">
        <v>267</v>
      </c>
      <c r="D749" t="s">
        <v>357</v>
      </c>
      <c r="E749" t="s">
        <v>15944</v>
      </c>
      <c r="F749" t="s">
        <v>15945</v>
      </c>
      <c r="G749">
        <v>7506690443</v>
      </c>
      <c r="H749" t="s">
        <v>271</v>
      </c>
      <c r="I749" t="s">
        <v>15946</v>
      </c>
      <c r="J749" t="s">
        <v>217</v>
      </c>
      <c r="K749" t="s">
        <v>15947</v>
      </c>
      <c r="L749" t="s">
        <v>15948</v>
      </c>
      <c r="M749" t="s">
        <v>15949</v>
      </c>
      <c r="N749" t="s">
        <v>170</v>
      </c>
      <c r="AI749" t="s">
        <v>15950</v>
      </c>
      <c r="AJ749" t="s">
        <v>15951</v>
      </c>
      <c r="AK749" t="s">
        <v>3879</v>
      </c>
      <c r="AL749">
        <v>92.91</v>
      </c>
      <c r="AN749">
        <v>2011</v>
      </c>
      <c r="AO749" t="s">
        <v>174</v>
      </c>
      <c r="AP749" t="s">
        <v>15952</v>
      </c>
      <c r="AQ749" t="s">
        <v>15951</v>
      </c>
      <c r="AR749" t="s">
        <v>9049</v>
      </c>
      <c r="AS749">
        <v>83</v>
      </c>
      <c r="AU749">
        <v>2013</v>
      </c>
      <c r="AV749" t="s">
        <v>170</v>
      </c>
      <c r="BC749" t="s">
        <v>174</v>
      </c>
      <c r="BD749" t="s">
        <v>15953</v>
      </c>
      <c r="BE749" t="s">
        <v>15954</v>
      </c>
      <c r="BF749" t="s">
        <v>5170</v>
      </c>
      <c r="BG749">
        <v>82</v>
      </c>
      <c r="BI749">
        <v>2016</v>
      </c>
      <c r="BJ749">
        <v>19</v>
      </c>
      <c r="BK749" t="s">
        <v>15955</v>
      </c>
      <c r="BL749">
        <v>17</v>
      </c>
      <c r="BN749" t="s">
        <v>174</v>
      </c>
      <c r="BO749" t="s">
        <v>15953</v>
      </c>
      <c r="BP749" t="s">
        <v>14954</v>
      </c>
      <c r="BQ749" t="s">
        <v>5170</v>
      </c>
      <c r="BR749">
        <v>61.78</v>
      </c>
      <c r="BT749">
        <v>2018</v>
      </c>
      <c r="BU749">
        <v>31</v>
      </c>
      <c r="BV749" t="s">
        <v>2420</v>
      </c>
      <c r="BW749">
        <v>53</v>
      </c>
      <c r="BX749" t="s">
        <v>15956</v>
      </c>
      <c r="BY749" t="s">
        <v>174</v>
      </c>
      <c r="BZ749" t="s">
        <v>15957</v>
      </c>
      <c r="CA749" t="s">
        <v>15958</v>
      </c>
      <c r="CB749" t="s">
        <v>5170</v>
      </c>
      <c r="CC749">
        <v>100</v>
      </c>
      <c r="CE749">
        <v>2020</v>
      </c>
      <c r="CF749" t="s">
        <v>170</v>
      </c>
      <c r="CL749" t="s">
        <v>174</v>
      </c>
      <c r="CM749" t="s">
        <v>15959</v>
      </c>
      <c r="CN749" t="s">
        <v>174</v>
      </c>
      <c r="CO749" t="s">
        <v>15960</v>
      </c>
      <c r="CP749" t="s">
        <v>15961</v>
      </c>
      <c r="CQ749" t="s">
        <v>170</v>
      </c>
      <c r="CV749" t="s">
        <v>170</v>
      </c>
      <c r="CZ749" t="s">
        <v>170</v>
      </c>
      <c r="DC749" t="s">
        <v>15962</v>
      </c>
      <c r="DD749" t="s">
        <v>174</v>
      </c>
      <c r="DE749" t="s">
        <v>15963</v>
      </c>
      <c r="DF749" t="s">
        <v>174</v>
      </c>
      <c r="DG749" t="s">
        <v>15964</v>
      </c>
      <c r="DH749" t="s">
        <v>15965</v>
      </c>
      <c r="DI749" t="s">
        <v>3304</v>
      </c>
      <c r="DJ749" t="s">
        <v>3304</v>
      </c>
      <c r="DK749">
        <v>10</v>
      </c>
      <c r="DL749" t="s">
        <v>174</v>
      </c>
      <c r="DM749" t="s">
        <v>15966</v>
      </c>
      <c r="DN749" t="s">
        <v>170</v>
      </c>
      <c r="DP749" t="s">
        <v>15967</v>
      </c>
      <c r="DQ749" t="str">
        <f>HYPERLINK("https://nconnect.nicmar.ac.in/storage/profile/69a56899d4318.png","Download")</f>
        <v>0</v>
      </c>
      <c r="DR749" t="str">
        <f>HYPERLINK("https://nconnect.nicmar.ac.in/pdf/873_resume_1772449929.pdf/Y2FyZWVy","View Resume")</f>
        <v>0</v>
      </c>
      <c r="DS749" t="s">
        <v>7580</v>
      </c>
      <c r="DT749" t="s">
        <v>5183</v>
      </c>
      <c r="DU749" t="s">
        <v>1282</v>
      </c>
      <c r="DV749" t="s">
        <v>15968</v>
      </c>
      <c r="DW749" t="s">
        <v>246</v>
      </c>
      <c r="DX749" t="s">
        <v>2853</v>
      </c>
      <c r="DY749" t="s">
        <v>209</v>
      </c>
      <c r="DZ749" t="s">
        <v>534</v>
      </c>
      <c r="EA749" t="s">
        <v>15969</v>
      </c>
      <c r="EB749" t="s">
        <v>1282</v>
      </c>
      <c r="EC749" t="s">
        <v>333</v>
      </c>
      <c r="ED749" t="s">
        <v>246</v>
      </c>
      <c r="EE749" t="s">
        <v>644</v>
      </c>
      <c r="EF749" t="s">
        <v>538</v>
      </c>
      <c r="EG749" t="s">
        <v>265</v>
      </c>
      <c r="EH749" t="s">
        <v>15970</v>
      </c>
      <c r="EI749" t="s">
        <v>1282</v>
      </c>
      <c r="EJ749" t="s">
        <v>333</v>
      </c>
      <c r="EK749" t="s">
        <v>246</v>
      </c>
      <c r="EL749" t="s">
        <v>644</v>
      </c>
      <c r="EM749" t="s">
        <v>824</v>
      </c>
      <c r="EN749" t="s">
        <v>2053</v>
      </c>
      <c r="EO749" t="s">
        <v>15971</v>
      </c>
      <c r="EP749" t="s">
        <v>1282</v>
      </c>
      <c r="EQ749" t="s">
        <v>333</v>
      </c>
      <c r="ER749" t="s">
        <v>246</v>
      </c>
      <c r="ES749" t="s">
        <v>2318</v>
      </c>
      <c r="ET749" t="s">
        <v>824</v>
      </c>
      <c r="EU749" t="s">
        <v>1316</v>
      </c>
    </row>
    <row r="750" spans="1:158">
      <c r="A750" t="s">
        <v>1347</v>
      </c>
      <c r="B750" t="s">
        <v>211</v>
      </c>
      <c r="C750" t="s">
        <v>267</v>
      </c>
      <c r="D750" t="s">
        <v>1348</v>
      </c>
      <c r="E750" t="s">
        <v>15944</v>
      </c>
      <c r="F750" t="s">
        <v>15945</v>
      </c>
      <c r="G750">
        <v>7506690443</v>
      </c>
      <c r="H750" t="s">
        <v>271</v>
      </c>
      <c r="I750" t="s">
        <v>15946</v>
      </c>
      <c r="J750" t="s">
        <v>217</v>
      </c>
      <c r="K750" t="s">
        <v>15947</v>
      </c>
      <c r="L750" t="s">
        <v>15948</v>
      </c>
      <c r="M750" t="s">
        <v>15949</v>
      </c>
      <c r="N750" t="s">
        <v>170</v>
      </c>
      <c r="AI750" t="s">
        <v>15950</v>
      </c>
      <c r="AJ750" t="s">
        <v>15951</v>
      </c>
      <c r="AK750" t="s">
        <v>3879</v>
      </c>
      <c r="AL750">
        <v>92.91</v>
      </c>
      <c r="AN750">
        <v>2011</v>
      </c>
      <c r="AO750" t="s">
        <v>174</v>
      </c>
      <c r="AP750" t="s">
        <v>15952</v>
      </c>
      <c r="AQ750" t="s">
        <v>15951</v>
      </c>
      <c r="AR750" t="s">
        <v>9049</v>
      </c>
      <c r="AS750">
        <v>83</v>
      </c>
      <c r="AU750">
        <v>2013</v>
      </c>
      <c r="AV750" t="s">
        <v>170</v>
      </c>
      <c r="BC750" t="s">
        <v>174</v>
      </c>
      <c r="BD750" t="s">
        <v>15953</v>
      </c>
      <c r="BE750" t="s">
        <v>15954</v>
      </c>
      <c r="BF750" t="s">
        <v>5170</v>
      </c>
      <c r="BG750">
        <v>82</v>
      </c>
      <c r="BI750">
        <v>2016</v>
      </c>
      <c r="BJ750">
        <v>19</v>
      </c>
      <c r="BK750" t="s">
        <v>15955</v>
      </c>
      <c r="BL750">
        <v>17</v>
      </c>
      <c r="BN750" t="s">
        <v>174</v>
      </c>
      <c r="BO750" t="s">
        <v>15953</v>
      </c>
      <c r="BP750" t="s">
        <v>14954</v>
      </c>
      <c r="BQ750" t="s">
        <v>5170</v>
      </c>
      <c r="BR750">
        <v>61.78</v>
      </c>
      <c r="BT750">
        <v>2018</v>
      </c>
      <c r="BU750">
        <v>31</v>
      </c>
      <c r="BV750" t="s">
        <v>2420</v>
      </c>
      <c r="BW750">
        <v>53</v>
      </c>
      <c r="BX750" t="s">
        <v>15956</v>
      </c>
      <c r="BY750" t="s">
        <v>174</v>
      </c>
      <c r="BZ750" t="s">
        <v>15957</v>
      </c>
      <c r="CA750" t="s">
        <v>15958</v>
      </c>
      <c r="CB750" t="s">
        <v>5170</v>
      </c>
      <c r="CC750">
        <v>100</v>
      </c>
      <c r="CE750">
        <v>2020</v>
      </c>
      <c r="CF750" t="s">
        <v>170</v>
      </c>
      <c r="CL750" t="s">
        <v>174</v>
      </c>
      <c r="CM750" t="s">
        <v>15959</v>
      </c>
      <c r="CN750" t="s">
        <v>174</v>
      </c>
      <c r="CO750" t="s">
        <v>15960</v>
      </c>
      <c r="CP750" t="s">
        <v>15961</v>
      </c>
      <c r="CQ750" t="s">
        <v>170</v>
      </c>
      <c r="CV750" t="s">
        <v>170</v>
      </c>
      <c r="CZ750" t="s">
        <v>170</v>
      </c>
      <c r="DC750" t="s">
        <v>15962</v>
      </c>
      <c r="DD750" t="s">
        <v>174</v>
      </c>
      <c r="DE750" t="s">
        <v>15963</v>
      </c>
      <c r="DF750" t="s">
        <v>174</v>
      </c>
      <c r="DG750" t="s">
        <v>15964</v>
      </c>
      <c r="DH750" t="s">
        <v>15965</v>
      </c>
      <c r="DI750" t="s">
        <v>3304</v>
      </c>
      <c r="DJ750" t="s">
        <v>3304</v>
      </c>
      <c r="DK750">
        <v>10</v>
      </c>
      <c r="DL750" t="s">
        <v>174</v>
      </c>
      <c r="DM750" t="s">
        <v>15966</v>
      </c>
      <c r="DN750" t="s">
        <v>170</v>
      </c>
      <c r="DP750" t="s">
        <v>15967</v>
      </c>
      <c r="DQ750" t="str">
        <f>HYPERLINK("https://nconnect.nicmar.ac.in/storage/profile/69a56899d4318.png","Download")</f>
        <v>0</v>
      </c>
      <c r="DR750" t="str">
        <f>HYPERLINK("https://nconnect.nicmar.ac.in/pdf/873_resume_1772449929.pdf/Y2FyZWVy","View Resume")</f>
        <v>0</v>
      </c>
      <c r="DS750" t="s">
        <v>7580</v>
      </c>
      <c r="DT750" t="s">
        <v>5183</v>
      </c>
      <c r="DU750" t="s">
        <v>1282</v>
      </c>
      <c r="DV750" t="s">
        <v>15968</v>
      </c>
      <c r="DW750" t="s">
        <v>246</v>
      </c>
      <c r="DX750" t="s">
        <v>2853</v>
      </c>
      <c r="DY750" t="s">
        <v>209</v>
      </c>
      <c r="DZ750" t="s">
        <v>534</v>
      </c>
      <c r="EA750" t="s">
        <v>15969</v>
      </c>
      <c r="EB750" t="s">
        <v>1282</v>
      </c>
      <c r="EC750" t="s">
        <v>333</v>
      </c>
      <c r="ED750" t="s">
        <v>246</v>
      </c>
      <c r="EE750" t="s">
        <v>644</v>
      </c>
      <c r="EF750" t="s">
        <v>538</v>
      </c>
      <c r="EG750" t="s">
        <v>265</v>
      </c>
      <c r="EH750" t="s">
        <v>15970</v>
      </c>
      <c r="EI750" t="s">
        <v>1282</v>
      </c>
      <c r="EJ750" t="s">
        <v>333</v>
      </c>
      <c r="EK750" t="s">
        <v>246</v>
      </c>
      <c r="EL750" t="s">
        <v>644</v>
      </c>
      <c r="EM750" t="s">
        <v>824</v>
      </c>
      <c r="EN750" t="s">
        <v>2053</v>
      </c>
      <c r="EO750" t="s">
        <v>15971</v>
      </c>
      <c r="EP750" t="s">
        <v>1282</v>
      </c>
      <c r="EQ750" t="s">
        <v>333</v>
      </c>
      <c r="ER750" t="s">
        <v>246</v>
      </c>
      <c r="ES750" t="s">
        <v>2318</v>
      </c>
      <c r="ET750" t="s">
        <v>824</v>
      </c>
      <c r="EU750" t="s">
        <v>1316</v>
      </c>
    </row>
    <row r="751" spans="1:158">
      <c r="A751" t="s">
        <v>1871</v>
      </c>
      <c r="B751" t="s">
        <v>507</v>
      </c>
      <c r="C751" t="s">
        <v>160</v>
      </c>
      <c r="D751" t="s">
        <v>1872</v>
      </c>
      <c r="E751" t="s">
        <v>15972</v>
      </c>
      <c r="F751" t="s">
        <v>15973</v>
      </c>
      <c r="G751">
        <v>9763008286</v>
      </c>
      <c r="H751" t="s">
        <v>164</v>
      </c>
      <c r="I751" t="s">
        <v>15974</v>
      </c>
      <c r="J751" t="s">
        <v>166</v>
      </c>
      <c r="K751" t="s">
        <v>15975</v>
      </c>
      <c r="L751" t="s">
        <v>15976</v>
      </c>
      <c r="M751" t="s">
        <v>15977</v>
      </c>
      <c r="N751" t="s">
        <v>170</v>
      </c>
      <c r="AI751" t="s">
        <v>15978</v>
      </c>
      <c r="AJ751" t="s">
        <v>11998</v>
      </c>
      <c r="AK751" t="s">
        <v>15979</v>
      </c>
      <c r="AL751">
        <v>87.6</v>
      </c>
      <c r="AN751">
        <v>2001</v>
      </c>
      <c r="AO751" t="s">
        <v>174</v>
      </c>
      <c r="AP751" t="s">
        <v>15980</v>
      </c>
      <c r="AQ751" t="s">
        <v>12001</v>
      </c>
      <c r="AR751" t="s">
        <v>15981</v>
      </c>
      <c r="AS751">
        <v>83.17</v>
      </c>
      <c r="AU751">
        <v>2003</v>
      </c>
      <c r="AV751" t="s">
        <v>170</v>
      </c>
      <c r="BC751" t="s">
        <v>174</v>
      </c>
      <c r="BD751" t="s">
        <v>15982</v>
      </c>
      <c r="BE751" t="s">
        <v>15983</v>
      </c>
      <c r="BF751" t="s">
        <v>15984</v>
      </c>
      <c r="BG751">
        <v>70</v>
      </c>
      <c r="BI751">
        <v>2008</v>
      </c>
      <c r="BJ751">
        <v>8</v>
      </c>
      <c r="BL751">
        <v>2</v>
      </c>
      <c r="BN751" t="s">
        <v>174</v>
      </c>
      <c r="BO751" t="s">
        <v>4901</v>
      </c>
      <c r="BP751" t="s">
        <v>15985</v>
      </c>
      <c r="BQ751" t="s">
        <v>15986</v>
      </c>
      <c r="BR751">
        <v>90</v>
      </c>
      <c r="BS751">
        <v>9.0</v>
      </c>
      <c r="BT751">
        <v>2012</v>
      </c>
      <c r="BU751">
        <v>24</v>
      </c>
      <c r="BW751">
        <v>3</v>
      </c>
      <c r="BY751" t="s">
        <v>170</v>
      </c>
      <c r="CF751" t="s">
        <v>174</v>
      </c>
      <c r="CG751" t="s">
        <v>15987</v>
      </c>
      <c r="CH751" t="s">
        <v>15988</v>
      </c>
      <c r="CI751" t="s">
        <v>193</v>
      </c>
      <c r="CJ751">
        <v>2019</v>
      </c>
      <c r="CL751" t="s">
        <v>170</v>
      </c>
      <c r="CN751" t="s">
        <v>174</v>
      </c>
      <c r="CO751" t="s">
        <v>15989</v>
      </c>
      <c r="CP751" t="s">
        <v>15990</v>
      </c>
      <c r="CQ751" t="s">
        <v>174</v>
      </c>
      <c r="CR751">
        <v>1</v>
      </c>
      <c r="CS751">
        <v>0</v>
      </c>
      <c r="CT751">
        <v>8</v>
      </c>
      <c r="CU751" t="s">
        <v>15991</v>
      </c>
      <c r="CV751" t="s">
        <v>174</v>
      </c>
      <c r="CW751" t="s">
        <v>15992</v>
      </c>
      <c r="CX751" t="s">
        <v>373</v>
      </c>
      <c r="CZ751" t="s">
        <v>170</v>
      </c>
      <c r="DB751" t="s">
        <v>15993</v>
      </c>
      <c r="DC751" t="s">
        <v>15994</v>
      </c>
      <c r="DD751" t="s">
        <v>174</v>
      </c>
      <c r="DE751" t="s">
        <v>15995</v>
      </c>
      <c r="DF751" t="s">
        <v>174</v>
      </c>
      <c r="DG751">
        <v>5</v>
      </c>
      <c r="DH751">
        <v>0</v>
      </c>
      <c r="DI751">
        <v>4</v>
      </c>
      <c r="DJ751">
        <v>0</v>
      </c>
      <c r="DK751">
        <v>8</v>
      </c>
      <c r="DL751" t="s">
        <v>174</v>
      </c>
      <c r="DM751" t="s">
        <v>15996</v>
      </c>
      <c r="DN751" t="s">
        <v>174</v>
      </c>
      <c r="DO751" t="s">
        <v>15997</v>
      </c>
      <c r="DP751" t="s">
        <v>15998</v>
      </c>
      <c r="DQ751" t="str">
        <f>HYPERLINK("https://nconnect.nicmar.ac.in/storage/profile/69a13cf5d6ca9.png","Download")</f>
        <v>0</v>
      </c>
      <c r="DR751" t="str">
        <f>HYPERLINK("https://nconnect.nicmar.ac.in/pdf/39_resume_1772450389.pdf/Y2FyZWVy","View Resume")</f>
        <v>0</v>
      </c>
      <c r="DS751" t="s">
        <v>5661</v>
      </c>
      <c r="DT751" t="s">
        <v>15999</v>
      </c>
      <c r="DU751" t="s">
        <v>6242</v>
      </c>
      <c r="DV751" t="s">
        <v>818</v>
      </c>
      <c r="DW751" t="s">
        <v>207</v>
      </c>
      <c r="DX751" t="s">
        <v>3257</v>
      </c>
      <c r="DY751" t="s">
        <v>684</v>
      </c>
      <c r="DZ751" t="s">
        <v>1688</v>
      </c>
      <c r="EA751" t="s">
        <v>16000</v>
      </c>
      <c r="EB751" t="s">
        <v>211</v>
      </c>
      <c r="EC751" t="s">
        <v>818</v>
      </c>
      <c r="ED751" t="s">
        <v>246</v>
      </c>
      <c r="EE751" t="s">
        <v>2134</v>
      </c>
      <c r="EF751" t="s">
        <v>2925</v>
      </c>
      <c r="EG751" t="s">
        <v>4211</v>
      </c>
      <c r="EH751" t="s">
        <v>16001</v>
      </c>
      <c r="EI751" t="s">
        <v>16002</v>
      </c>
      <c r="EJ751" t="s">
        <v>16003</v>
      </c>
      <c r="EK751" t="s">
        <v>207</v>
      </c>
      <c r="EL751" t="s">
        <v>2925</v>
      </c>
      <c r="EM751" t="s">
        <v>1243</v>
      </c>
      <c r="EN751" t="s">
        <v>906</v>
      </c>
      <c r="EO751" t="s">
        <v>16004</v>
      </c>
      <c r="EP751" t="s">
        <v>211</v>
      </c>
      <c r="EQ751" t="s">
        <v>818</v>
      </c>
      <c r="ER751" t="s">
        <v>246</v>
      </c>
      <c r="ES751" t="s">
        <v>5932</v>
      </c>
      <c r="ET751" t="s">
        <v>8100</v>
      </c>
      <c r="EU751" t="s">
        <v>945</v>
      </c>
      <c r="EV751" t="s">
        <v>16005</v>
      </c>
      <c r="EW751" t="s">
        <v>211</v>
      </c>
      <c r="EX751" t="s">
        <v>818</v>
      </c>
      <c r="EY751" t="s">
        <v>246</v>
      </c>
      <c r="EZ751" t="s">
        <v>5419</v>
      </c>
      <c r="FA751" t="s">
        <v>1808</v>
      </c>
      <c r="FB751" t="s">
        <v>865</v>
      </c>
    </row>
    <row r="752" spans="1:158">
      <c r="A752" t="s">
        <v>5303</v>
      </c>
      <c r="B752" t="s">
        <v>507</v>
      </c>
      <c r="C752" t="s">
        <v>160</v>
      </c>
      <c r="D752" t="s">
        <v>5304</v>
      </c>
      <c r="E752" t="s">
        <v>15972</v>
      </c>
      <c r="F752" t="s">
        <v>15973</v>
      </c>
      <c r="G752">
        <v>9763008286</v>
      </c>
      <c r="H752" t="s">
        <v>164</v>
      </c>
      <c r="I752" t="s">
        <v>15974</v>
      </c>
      <c r="J752" t="s">
        <v>166</v>
      </c>
      <c r="K752" t="s">
        <v>15975</v>
      </c>
      <c r="L752" t="s">
        <v>15976</v>
      </c>
      <c r="M752" t="s">
        <v>15977</v>
      </c>
      <c r="N752" t="s">
        <v>170</v>
      </c>
      <c r="AI752" t="s">
        <v>15978</v>
      </c>
      <c r="AJ752" t="s">
        <v>11998</v>
      </c>
      <c r="AK752" t="s">
        <v>15979</v>
      </c>
      <c r="AL752">
        <v>87.6</v>
      </c>
      <c r="AN752">
        <v>2001</v>
      </c>
      <c r="AO752" t="s">
        <v>174</v>
      </c>
      <c r="AP752" t="s">
        <v>15980</v>
      </c>
      <c r="AQ752" t="s">
        <v>12001</v>
      </c>
      <c r="AR752" t="s">
        <v>15981</v>
      </c>
      <c r="AS752">
        <v>83.17</v>
      </c>
      <c r="AU752">
        <v>2003</v>
      </c>
      <c r="AV752" t="s">
        <v>170</v>
      </c>
      <c r="BC752" t="s">
        <v>174</v>
      </c>
      <c r="BD752" t="s">
        <v>15982</v>
      </c>
      <c r="BE752" t="s">
        <v>15983</v>
      </c>
      <c r="BF752" t="s">
        <v>15984</v>
      </c>
      <c r="BG752">
        <v>70</v>
      </c>
      <c r="BI752">
        <v>2008</v>
      </c>
      <c r="BJ752">
        <v>8</v>
      </c>
      <c r="BL752">
        <v>2</v>
      </c>
      <c r="BN752" t="s">
        <v>174</v>
      </c>
      <c r="BO752" t="s">
        <v>4901</v>
      </c>
      <c r="BP752" t="s">
        <v>15985</v>
      </c>
      <c r="BQ752" t="s">
        <v>15986</v>
      </c>
      <c r="BR752">
        <v>90</v>
      </c>
      <c r="BS752">
        <v>9.0</v>
      </c>
      <c r="BT752">
        <v>2012</v>
      </c>
      <c r="BU752">
        <v>24</v>
      </c>
      <c r="BW752">
        <v>3</v>
      </c>
      <c r="BY752" t="s">
        <v>170</v>
      </c>
      <c r="CF752" t="s">
        <v>174</v>
      </c>
      <c r="CG752" t="s">
        <v>15987</v>
      </c>
      <c r="CH752" t="s">
        <v>15988</v>
      </c>
      <c r="CI752" t="s">
        <v>193</v>
      </c>
      <c r="CJ752">
        <v>2019</v>
      </c>
      <c r="CL752" t="s">
        <v>170</v>
      </c>
      <c r="CN752" t="s">
        <v>174</v>
      </c>
      <c r="CO752" t="s">
        <v>15989</v>
      </c>
      <c r="CP752" t="s">
        <v>15990</v>
      </c>
      <c r="CQ752" t="s">
        <v>174</v>
      </c>
      <c r="CR752">
        <v>1</v>
      </c>
      <c r="CS752">
        <v>0</v>
      </c>
      <c r="CT752">
        <v>8</v>
      </c>
      <c r="CU752" t="s">
        <v>15991</v>
      </c>
      <c r="CV752" t="s">
        <v>174</v>
      </c>
      <c r="CW752" t="s">
        <v>15992</v>
      </c>
      <c r="CX752" t="s">
        <v>373</v>
      </c>
      <c r="CZ752" t="s">
        <v>170</v>
      </c>
      <c r="DB752" t="s">
        <v>15993</v>
      </c>
      <c r="DC752" t="s">
        <v>15994</v>
      </c>
      <c r="DD752" t="s">
        <v>174</v>
      </c>
      <c r="DE752" t="s">
        <v>15995</v>
      </c>
      <c r="DF752" t="s">
        <v>174</v>
      </c>
      <c r="DG752">
        <v>5</v>
      </c>
      <c r="DH752">
        <v>0</v>
      </c>
      <c r="DI752">
        <v>4</v>
      </c>
      <c r="DJ752">
        <v>0</v>
      </c>
      <c r="DK752">
        <v>8</v>
      </c>
      <c r="DL752" t="s">
        <v>174</v>
      </c>
      <c r="DM752" t="s">
        <v>15996</v>
      </c>
      <c r="DN752" t="s">
        <v>174</v>
      </c>
      <c r="DO752" t="s">
        <v>15997</v>
      </c>
      <c r="DP752" t="s">
        <v>16006</v>
      </c>
      <c r="DQ752" t="str">
        <f>HYPERLINK("https://nconnect.nicmar.ac.in/storage/profile/69a13cf5d6ca9.png","Download")</f>
        <v>0</v>
      </c>
      <c r="DR752" t="str">
        <f>HYPERLINK("https://nconnect.nicmar.ac.in/pdf/39_resume_1772450389.pdf/Y2FyZWVy","View Resume")</f>
        <v>0</v>
      </c>
      <c r="DS752" t="s">
        <v>5661</v>
      </c>
      <c r="DT752" t="s">
        <v>15999</v>
      </c>
      <c r="DU752" t="s">
        <v>6242</v>
      </c>
      <c r="DV752" t="s">
        <v>818</v>
      </c>
      <c r="DW752" t="s">
        <v>207</v>
      </c>
      <c r="DX752" t="s">
        <v>3257</v>
      </c>
      <c r="DY752" t="s">
        <v>684</v>
      </c>
      <c r="DZ752" t="s">
        <v>1688</v>
      </c>
      <c r="EA752" t="s">
        <v>16000</v>
      </c>
      <c r="EB752" t="s">
        <v>211</v>
      </c>
      <c r="EC752" t="s">
        <v>818</v>
      </c>
      <c r="ED752" t="s">
        <v>246</v>
      </c>
      <c r="EE752" t="s">
        <v>2134</v>
      </c>
      <c r="EF752" t="s">
        <v>2925</v>
      </c>
      <c r="EG752" t="s">
        <v>4211</v>
      </c>
      <c r="EH752" t="s">
        <v>16001</v>
      </c>
      <c r="EI752" t="s">
        <v>16002</v>
      </c>
      <c r="EJ752" t="s">
        <v>16003</v>
      </c>
      <c r="EK752" t="s">
        <v>207</v>
      </c>
      <c r="EL752" t="s">
        <v>2925</v>
      </c>
      <c r="EM752" t="s">
        <v>1243</v>
      </c>
      <c r="EN752" t="s">
        <v>906</v>
      </c>
      <c r="EO752" t="s">
        <v>16004</v>
      </c>
      <c r="EP752" t="s">
        <v>211</v>
      </c>
      <c r="EQ752" t="s">
        <v>818</v>
      </c>
      <c r="ER752" t="s">
        <v>246</v>
      </c>
      <c r="ES752" t="s">
        <v>5932</v>
      </c>
      <c r="ET752" t="s">
        <v>8100</v>
      </c>
      <c r="EU752" t="s">
        <v>945</v>
      </c>
      <c r="EV752" t="s">
        <v>16005</v>
      </c>
      <c r="EW752" t="s">
        <v>211</v>
      </c>
      <c r="EX752" t="s">
        <v>818</v>
      </c>
      <c r="EY752" t="s">
        <v>246</v>
      </c>
      <c r="EZ752" t="s">
        <v>5419</v>
      </c>
      <c r="FA752" t="s">
        <v>1808</v>
      </c>
      <c r="FB752" t="s">
        <v>865</v>
      </c>
    </row>
    <row r="753" spans="1:158">
      <c r="A753" t="s">
        <v>210</v>
      </c>
      <c r="B753" t="s">
        <v>211</v>
      </c>
      <c r="C753" t="s">
        <v>212</v>
      </c>
      <c r="D753" t="s">
        <v>213</v>
      </c>
      <c r="E753" t="s">
        <v>16007</v>
      </c>
      <c r="F753" t="s">
        <v>16008</v>
      </c>
      <c r="G753">
        <v>8050546569</v>
      </c>
      <c r="H753" t="s">
        <v>271</v>
      </c>
      <c r="I753" t="s">
        <v>16009</v>
      </c>
      <c r="J753" t="s">
        <v>166</v>
      </c>
      <c r="K753" t="s">
        <v>16010</v>
      </c>
      <c r="L753" t="s">
        <v>16011</v>
      </c>
      <c r="M753" t="s">
        <v>16012</v>
      </c>
      <c r="N753" t="s">
        <v>170</v>
      </c>
      <c r="AI753" t="s">
        <v>16013</v>
      </c>
      <c r="AJ753" t="s">
        <v>1174</v>
      </c>
      <c r="AK753" t="s">
        <v>16014</v>
      </c>
      <c r="AL753">
        <v>79.8</v>
      </c>
      <c r="AM753">
        <v>8.2</v>
      </c>
      <c r="AN753">
        <v>2011</v>
      </c>
      <c r="AO753" t="s">
        <v>174</v>
      </c>
      <c r="AP753" t="s">
        <v>16015</v>
      </c>
      <c r="AQ753" t="s">
        <v>15460</v>
      </c>
      <c r="AR753" t="s">
        <v>16016</v>
      </c>
      <c r="AS753">
        <v>74.32</v>
      </c>
      <c r="AT753">
        <v>7.98</v>
      </c>
      <c r="AU753">
        <v>2013</v>
      </c>
      <c r="AV753" t="s">
        <v>170</v>
      </c>
      <c r="BC753" t="s">
        <v>174</v>
      </c>
      <c r="BD753" t="s">
        <v>16017</v>
      </c>
      <c r="BE753" t="s">
        <v>16018</v>
      </c>
      <c r="BF753" t="s">
        <v>485</v>
      </c>
      <c r="BG753">
        <v>79.42</v>
      </c>
      <c r="BH753">
        <v>8.42</v>
      </c>
      <c r="BI753">
        <v>2017</v>
      </c>
      <c r="BJ753">
        <v>2</v>
      </c>
      <c r="BL753">
        <v>9</v>
      </c>
      <c r="BN753" t="s">
        <v>174</v>
      </c>
      <c r="BO753" t="s">
        <v>16017</v>
      </c>
      <c r="BP753" t="s">
        <v>16019</v>
      </c>
      <c r="BQ753" t="s">
        <v>213</v>
      </c>
      <c r="BR753">
        <v>90.82</v>
      </c>
      <c r="BS753">
        <v>9.56</v>
      </c>
      <c r="BT753">
        <v>2019</v>
      </c>
      <c r="BU753">
        <v>14</v>
      </c>
      <c r="BW753">
        <v>47</v>
      </c>
      <c r="BY753" t="s">
        <v>170</v>
      </c>
      <c r="BZ753" t="s">
        <v>967</v>
      </c>
      <c r="CA753" t="s">
        <v>16020</v>
      </c>
      <c r="CB753" t="s">
        <v>16021</v>
      </c>
      <c r="CE753">
        <v>2025</v>
      </c>
      <c r="CF753" t="s">
        <v>174</v>
      </c>
      <c r="CG753" t="s">
        <v>16022</v>
      </c>
      <c r="CH753" t="s">
        <v>16023</v>
      </c>
      <c r="CI753" t="s">
        <v>193</v>
      </c>
      <c r="CJ753">
        <v>2025</v>
      </c>
      <c r="CL753" t="s">
        <v>170</v>
      </c>
      <c r="CN753" t="s">
        <v>170</v>
      </c>
      <c r="CP753" t="s">
        <v>16024</v>
      </c>
      <c r="CQ753" t="s">
        <v>174</v>
      </c>
      <c r="CR753">
        <v>11</v>
      </c>
      <c r="CS753">
        <v>4</v>
      </c>
      <c r="CT753">
        <v>7</v>
      </c>
      <c r="CV753" t="s">
        <v>174</v>
      </c>
      <c r="CW753" t="s">
        <v>16025</v>
      </c>
      <c r="CX753" t="s">
        <v>193</v>
      </c>
      <c r="CY753">
        <v>2025</v>
      </c>
      <c r="CZ753" t="s">
        <v>170</v>
      </c>
      <c r="DB753" t="s">
        <v>2680</v>
      </c>
      <c r="DC753" t="s">
        <v>16026</v>
      </c>
      <c r="DD753" t="s">
        <v>174</v>
      </c>
      <c r="DE753" t="s">
        <v>16027</v>
      </c>
      <c r="DF753" t="s">
        <v>170</v>
      </c>
      <c r="DL753" t="s">
        <v>170</v>
      </c>
      <c r="DN753" t="s">
        <v>170</v>
      </c>
      <c r="DP753" t="s">
        <v>16028</v>
      </c>
      <c r="DQ753" t="str">
        <f>HYPERLINK("https://nconnect.nicmar.ac.in/storage/profile/69a56d65e72f5.png","Download")</f>
        <v>0</v>
      </c>
      <c r="DR753" t="str">
        <f>HYPERLINK("https://nconnect.nicmar.ac.in/pdf/876_resume_1772450814.pdf/Y2FyZWVy","View Resume")</f>
        <v>0</v>
      </c>
      <c r="DS753" t="s">
        <v>640</v>
      </c>
      <c r="DT753" t="s">
        <v>16029</v>
      </c>
      <c r="DU753" t="s">
        <v>211</v>
      </c>
      <c r="DV753" t="s">
        <v>1687</v>
      </c>
      <c r="DW753" t="s">
        <v>246</v>
      </c>
      <c r="DX753" t="s">
        <v>2318</v>
      </c>
      <c r="DY753" t="s">
        <v>209</v>
      </c>
      <c r="DZ753" t="s">
        <v>640</v>
      </c>
    </row>
    <row r="754" spans="1:158">
      <c r="A754" t="s">
        <v>793</v>
      </c>
      <c r="B754" t="s">
        <v>211</v>
      </c>
      <c r="C754" t="s">
        <v>267</v>
      </c>
      <c r="D754" t="s">
        <v>508</v>
      </c>
      <c r="E754" t="s">
        <v>16030</v>
      </c>
      <c r="F754" t="s">
        <v>16031</v>
      </c>
      <c r="G754">
        <v>9767778838</v>
      </c>
      <c r="H754" t="s">
        <v>164</v>
      </c>
      <c r="I754" t="s">
        <v>16032</v>
      </c>
      <c r="J754" t="s">
        <v>166</v>
      </c>
      <c r="K754" t="s">
        <v>16033</v>
      </c>
      <c r="L754" t="s">
        <v>16034</v>
      </c>
      <c r="M754" t="s">
        <v>16035</v>
      </c>
      <c r="N754" t="s">
        <v>170</v>
      </c>
      <c r="AI754" t="s">
        <v>16036</v>
      </c>
      <c r="AJ754" t="s">
        <v>16037</v>
      </c>
      <c r="AK754" t="s">
        <v>1514</v>
      </c>
      <c r="AL754">
        <v>60</v>
      </c>
      <c r="AN754">
        <v>2001</v>
      </c>
      <c r="AO754" t="s">
        <v>174</v>
      </c>
      <c r="AP754" t="s">
        <v>16038</v>
      </c>
      <c r="AQ754" t="s">
        <v>16037</v>
      </c>
      <c r="AR754" t="s">
        <v>4790</v>
      </c>
      <c r="AS754">
        <v>66.5</v>
      </c>
      <c r="AU754">
        <v>2003</v>
      </c>
      <c r="AV754" t="s">
        <v>170</v>
      </c>
      <c r="BC754" t="s">
        <v>174</v>
      </c>
      <c r="BD754" t="s">
        <v>2667</v>
      </c>
      <c r="BE754" t="s">
        <v>16039</v>
      </c>
      <c r="BF754" t="s">
        <v>16040</v>
      </c>
      <c r="BG754">
        <v>51</v>
      </c>
      <c r="BI754">
        <v>2006</v>
      </c>
      <c r="BJ754">
        <v>19</v>
      </c>
      <c r="BK754" t="s">
        <v>6489</v>
      </c>
      <c r="BL754">
        <v>53</v>
      </c>
      <c r="BN754" t="s">
        <v>174</v>
      </c>
      <c r="BO754" t="s">
        <v>11281</v>
      </c>
      <c r="BP754" t="s">
        <v>16041</v>
      </c>
      <c r="BQ754" t="s">
        <v>2073</v>
      </c>
      <c r="BR754">
        <v>66.72</v>
      </c>
      <c r="BT754">
        <v>2008</v>
      </c>
      <c r="BU754">
        <v>31</v>
      </c>
      <c r="BV754" t="s">
        <v>528</v>
      </c>
      <c r="BW754">
        <v>23</v>
      </c>
      <c r="BY754" t="s">
        <v>170</v>
      </c>
      <c r="CF754" t="s">
        <v>174</v>
      </c>
      <c r="CG754" t="s">
        <v>10256</v>
      </c>
      <c r="CH754" t="s">
        <v>16042</v>
      </c>
      <c r="CI754" t="s">
        <v>193</v>
      </c>
      <c r="CJ754">
        <v>2025</v>
      </c>
      <c r="CL754" t="s">
        <v>174</v>
      </c>
      <c r="CM754" t="s">
        <v>16043</v>
      </c>
      <c r="CN754" t="s">
        <v>174</v>
      </c>
      <c r="CO754" t="s">
        <v>16044</v>
      </c>
      <c r="CP754" t="s">
        <v>669</v>
      </c>
      <c r="DP754" t="s">
        <v>16045</v>
      </c>
      <c r="DQ754" t="str">
        <f>HYPERLINK("https://nconnect.nicmar.ac.in/storage/profile/69a32d951e1be.png","Download")</f>
        <v>0</v>
      </c>
      <c r="DR754" t="str">
        <f>HYPERLINK("https://nconnect.nicmar.ac.in/pdf/807_resume_1772452119.pdf/Y2FyZWVy","View Resume")</f>
        <v>0</v>
      </c>
      <c r="DS754" t="s">
        <v>10460</v>
      </c>
      <c r="DT754" t="s">
        <v>16046</v>
      </c>
      <c r="DU754" t="s">
        <v>211</v>
      </c>
      <c r="DV754" t="s">
        <v>818</v>
      </c>
      <c r="DW754" t="s">
        <v>246</v>
      </c>
      <c r="DX754" t="s">
        <v>1725</v>
      </c>
      <c r="DY754" t="s">
        <v>209</v>
      </c>
      <c r="DZ754" t="s">
        <v>1017</v>
      </c>
      <c r="EA754" t="s">
        <v>16047</v>
      </c>
      <c r="EB754" t="s">
        <v>246</v>
      </c>
      <c r="EC754" t="s">
        <v>818</v>
      </c>
      <c r="ED754" t="s">
        <v>246</v>
      </c>
      <c r="EE754" t="s">
        <v>7188</v>
      </c>
      <c r="EF754" t="s">
        <v>1724</v>
      </c>
      <c r="EG754" t="s">
        <v>349</v>
      </c>
      <c r="EH754" t="s">
        <v>16048</v>
      </c>
      <c r="EI754" t="s">
        <v>211</v>
      </c>
      <c r="EJ754" t="s">
        <v>818</v>
      </c>
      <c r="EK754" t="s">
        <v>246</v>
      </c>
      <c r="EL754" t="s">
        <v>2197</v>
      </c>
      <c r="EM754" t="s">
        <v>4747</v>
      </c>
      <c r="EN754" t="s">
        <v>253</v>
      </c>
    </row>
    <row r="755" spans="1:158">
      <c r="A755" t="s">
        <v>1136</v>
      </c>
      <c r="B755" t="s">
        <v>211</v>
      </c>
      <c r="C755" t="s">
        <v>1137</v>
      </c>
      <c r="D755" t="s">
        <v>1138</v>
      </c>
      <c r="E755" t="s">
        <v>16049</v>
      </c>
      <c r="F755" t="s">
        <v>16050</v>
      </c>
      <c r="G755">
        <v>9678455935</v>
      </c>
      <c r="H755" t="s">
        <v>164</v>
      </c>
      <c r="I755" t="s">
        <v>16051</v>
      </c>
      <c r="J755" t="s">
        <v>166</v>
      </c>
      <c r="K755" t="s">
        <v>5455</v>
      </c>
      <c r="L755" t="s">
        <v>16052</v>
      </c>
      <c r="M755" t="s">
        <v>16053</v>
      </c>
      <c r="N755" t="s">
        <v>170</v>
      </c>
      <c r="AI755" t="s">
        <v>16054</v>
      </c>
      <c r="AJ755" t="s">
        <v>16055</v>
      </c>
      <c r="AK755" t="s">
        <v>10246</v>
      </c>
      <c r="AL755">
        <v>84</v>
      </c>
      <c r="AN755">
        <v>2005</v>
      </c>
      <c r="AO755" t="s">
        <v>174</v>
      </c>
      <c r="AP755" t="s">
        <v>16056</v>
      </c>
      <c r="AQ755" t="s">
        <v>16055</v>
      </c>
      <c r="AR755" t="s">
        <v>283</v>
      </c>
      <c r="AS755">
        <v>92.3</v>
      </c>
      <c r="AU755">
        <v>2007</v>
      </c>
      <c r="AV755" t="s">
        <v>170</v>
      </c>
      <c r="BC755" t="s">
        <v>174</v>
      </c>
      <c r="BD755" t="s">
        <v>16057</v>
      </c>
      <c r="BE755" t="s">
        <v>16058</v>
      </c>
      <c r="BF755" t="s">
        <v>485</v>
      </c>
      <c r="BG755">
        <v>74</v>
      </c>
      <c r="BH755">
        <v>7.16</v>
      </c>
      <c r="BI755">
        <v>2011</v>
      </c>
      <c r="BJ755">
        <v>1</v>
      </c>
      <c r="BL755">
        <v>9</v>
      </c>
      <c r="BN755" t="s">
        <v>174</v>
      </c>
      <c r="BO755" t="s">
        <v>5523</v>
      </c>
      <c r="BP755" t="s">
        <v>12689</v>
      </c>
      <c r="BQ755" t="s">
        <v>16059</v>
      </c>
      <c r="BR755">
        <v>89.1</v>
      </c>
      <c r="BS755">
        <v>8.91</v>
      </c>
      <c r="BT755">
        <v>2013</v>
      </c>
      <c r="BU755">
        <v>13</v>
      </c>
      <c r="BW755">
        <v>37</v>
      </c>
      <c r="BY755" t="s">
        <v>170</v>
      </c>
      <c r="CF755" t="s">
        <v>174</v>
      </c>
      <c r="CG755" t="s">
        <v>16060</v>
      </c>
      <c r="CH755" t="s">
        <v>489</v>
      </c>
      <c r="CI755" t="s">
        <v>193</v>
      </c>
      <c r="CJ755">
        <v>2020</v>
      </c>
      <c r="CL755" t="s">
        <v>174</v>
      </c>
      <c r="CM755" t="s">
        <v>16061</v>
      </c>
      <c r="CN755" t="s">
        <v>174</v>
      </c>
      <c r="CO755" t="s">
        <v>16062</v>
      </c>
      <c r="CP755" t="s">
        <v>13597</v>
      </c>
      <c r="CQ755" t="s">
        <v>174</v>
      </c>
      <c r="CR755">
        <v>19</v>
      </c>
      <c r="CS755">
        <v>1</v>
      </c>
      <c r="CT755">
        <v>0</v>
      </c>
      <c r="CU755" t="s">
        <v>16063</v>
      </c>
      <c r="CV755" t="s">
        <v>174</v>
      </c>
      <c r="CW755" t="s">
        <v>16064</v>
      </c>
      <c r="CX755" t="s">
        <v>193</v>
      </c>
      <c r="CY755">
        <v>2025</v>
      </c>
      <c r="CZ755" t="s">
        <v>170</v>
      </c>
      <c r="DB755" t="s">
        <v>16065</v>
      </c>
      <c r="DC755" t="s">
        <v>16066</v>
      </c>
      <c r="DD755" t="s">
        <v>174</v>
      </c>
      <c r="DE755" t="s">
        <v>16067</v>
      </c>
      <c r="DF755" t="s">
        <v>174</v>
      </c>
      <c r="DG755" t="s">
        <v>16068</v>
      </c>
      <c r="DH755">
        <v>0</v>
      </c>
      <c r="DI755" t="s">
        <v>4302</v>
      </c>
      <c r="DJ755" t="s">
        <v>378</v>
      </c>
      <c r="DK755">
        <v>10</v>
      </c>
      <c r="DL755" t="s">
        <v>174</v>
      </c>
      <c r="DM755" t="s">
        <v>16069</v>
      </c>
      <c r="DN755" t="s">
        <v>174</v>
      </c>
      <c r="DO755" t="s">
        <v>16070</v>
      </c>
      <c r="DP755" t="s">
        <v>16071</v>
      </c>
      <c r="DQ755" t="str">
        <f>HYPERLINK("https://nconnect.nicmar.ac.in/storage/profile/69a18226c95a6.png","Download")</f>
        <v>0</v>
      </c>
      <c r="DR755" t="str">
        <f>HYPERLINK("https://nconnect.nicmar.ac.in/pdf/755_resume_1772453182.pdf/Y2FyZWVy","View Resume")</f>
        <v>0</v>
      </c>
      <c r="DS755" t="s">
        <v>11790</v>
      </c>
      <c r="DT755" t="s">
        <v>5627</v>
      </c>
      <c r="DU755" t="s">
        <v>211</v>
      </c>
      <c r="DV755" t="s">
        <v>2130</v>
      </c>
      <c r="DW755" t="s">
        <v>246</v>
      </c>
      <c r="DX755" t="s">
        <v>951</v>
      </c>
      <c r="DY755" t="s">
        <v>209</v>
      </c>
      <c r="DZ755" t="s">
        <v>2244</v>
      </c>
      <c r="EA755" t="s">
        <v>6783</v>
      </c>
      <c r="EB755" t="s">
        <v>16072</v>
      </c>
      <c r="EC755" t="s">
        <v>333</v>
      </c>
      <c r="ED755" t="s">
        <v>207</v>
      </c>
      <c r="EE755" t="s">
        <v>1982</v>
      </c>
      <c r="EF755" t="s">
        <v>951</v>
      </c>
      <c r="EG755" t="s">
        <v>574</v>
      </c>
      <c r="EH755" t="s">
        <v>489</v>
      </c>
      <c r="EI755" t="s">
        <v>950</v>
      </c>
      <c r="EJ755" t="s">
        <v>16073</v>
      </c>
      <c r="EK755" t="s">
        <v>207</v>
      </c>
      <c r="EL755" t="s">
        <v>2108</v>
      </c>
      <c r="EM755" t="s">
        <v>1982</v>
      </c>
      <c r="EN755" t="s">
        <v>1387</v>
      </c>
      <c r="EO755" t="s">
        <v>489</v>
      </c>
      <c r="EP755" t="s">
        <v>16074</v>
      </c>
      <c r="EQ755" t="s">
        <v>16073</v>
      </c>
      <c r="ER755" t="s">
        <v>207</v>
      </c>
      <c r="ES755" t="s">
        <v>4688</v>
      </c>
      <c r="ET755" t="s">
        <v>4441</v>
      </c>
      <c r="EU755" t="s">
        <v>942</v>
      </c>
    </row>
    <row r="756" spans="1:158">
      <c r="A756" t="s">
        <v>1470</v>
      </c>
      <c r="B756" t="s">
        <v>507</v>
      </c>
      <c r="C756" t="s">
        <v>212</v>
      </c>
      <c r="D756" t="s">
        <v>1471</v>
      </c>
      <c r="E756" t="s">
        <v>16049</v>
      </c>
      <c r="F756" t="s">
        <v>16050</v>
      </c>
      <c r="G756">
        <v>9678455935</v>
      </c>
      <c r="H756" t="s">
        <v>164</v>
      </c>
      <c r="I756" t="s">
        <v>16051</v>
      </c>
      <c r="J756" t="s">
        <v>166</v>
      </c>
      <c r="K756" t="s">
        <v>5455</v>
      </c>
      <c r="L756" t="s">
        <v>16052</v>
      </c>
      <c r="M756" t="s">
        <v>16053</v>
      </c>
      <c r="N756" t="s">
        <v>170</v>
      </c>
      <c r="AI756" t="s">
        <v>16054</v>
      </c>
      <c r="AJ756" t="s">
        <v>16055</v>
      </c>
      <c r="AK756" t="s">
        <v>10246</v>
      </c>
      <c r="AL756">
        <v>84</v>
      </c>
      <c r="AN756">
        <v>2005</v>
      </c>
      <c r="AO756" t="s">
        <v>174</v>
      </c>
      <c r="AP756" t="s">
        <v>16056</v>
      </c>
      <c r="AQ756" t="s">
        <v>16055</v>
      </c>
      <c r="AR756" t="s">
        <v>283</v>
      </c>
      <c r="AS756">
        <v>92.3</v>
      </c>
      <c r="AU756">
        <v>2007</v>
      </c>
      <c r="AV756" t="s">
        <v>170</v>
      </c>
      <c r="BC756" t="s">
        <v>174</v>
      </c>
      <c r="BD756" t="s">
        <v>16057</v>
      </c>
      <c r="BE756" t="s">
        <v>16058</v>
      </c>
      <c r="BF756" t="s">
        <v>485</v>
      </c>
      <c r="BG756">
        <v>74</v>
      </c>
      <c r="BH756">
        <v>7.16</v>
      </c>
      <c r="BI756">
        <v>2011</v>
      </c>
      <c r="BJ756">
        <v>1</v>
      </c>
      <c r="BL756">
        <v>9</v>
      </c>
      <c r="BN756" t="s">
        <v>174</v>
      </c>
      <c r="BO756" t="s">
        <v>5523</v>
      </c>
      <c r="BP756" t="s">
        <v>12689</v>
      </c>
      <c r="BQ756" t="s">
        <v>16059</v>
      </c>
      <c r="BR756">
        <v>89.1</v>
      </c>
      <c r="BS756">
        <v>8.91</v>
      </c>
      <c r="BT756">
        <v>2013</v>
      </c>
      <c r="BU756">
        <v>13</v>
      </c>
      <c r="BW756">
        <v>37</v>
      </c>
      <c r="BY756" t="s">
        <v>170</v>
      </c>
      <c r="CF756" t="s">
        <v>174</v>
      </c>
      <c r="CG756" t="s">
        <v>16060</v>
      </c>
      <c r="CH756" t="s">
        <v>489</v>
      </c>
      <c r="CI756" t="s">
        <v>193</v>
      </c>
      <c r="CJ756">
        <v>2020</v>
      </c>
      <c r="CL756" t="s">
        <v>174</v>
      </c>
      <c r="CM756" t="s">
        <v>16061</v>
      </c>
      <c r="CN756" t="s">
        <v>174</v>
      </c>
      <c r="CO756" t="s">
        <v>16062</v>
      </c>
      <c r="CP756" t="s">
        <v>13597</v>
      </c>
      <c r="CQ756" t="s">
        <v>174</v>
      </c>
      <c r="CR756">
        <v>19</v>
      </c>
      <c r="CS756">
        <v>1</v>
      </c>
      <c r="CT756">
        <v>0</v>
      </c>
      <c r="CU756" t="s">
        <v>16063</v>
      </c>
      <c r="CV756" t="s">
        <v>174</v>
      </c>
      <c r="CW756" t="s">
        <v>16064</v>
      </c>
      <c r="CX756" t="s">
        <v>193</v>
      </c>
      <c r="CY756">
        <v>2025</v>
      </c>
      <c r="CZ756" t="s">
        <v>170</v>
      </c>
      <c r="DB756" t="s">
        <v>16065</v>
      </c>
      <c r="DC756" t="s">
        <v>16066</v>
      </c>
      <c r="DD756" t="s">
        <v>174</v>
      </c>
      <c r="DE756" t="s">
        <v>16067</v>
      </c>
      <c r="DF756" t="s">
        <v>174</v>
      </c>
      <c r="DG756" t="s">
        <v>16068</v>
      </c>
      <c r="DH756">
        <v>0</v>
      </c>
      <c r="DI756" t="s">
        <v>4302</v>
      </c>
      <c r="DJ756" t="s">
        <v>378</v>
      </c>
      <c r="DK756">
        <v>10</v>
      </c>
      <c r="DL756" t="s">
        <v>174</v>
      </c>
      <c r="DM756" t="s">
        <v>16069</v>
      </c>
      <c r="DN756" t="s">
        <v>174</v>
      </c>
      <c r="DO756" t="s">
        <v>16070</v>
      </c>
      <c r="DP756" t="s">
        <v>16071</v>
      </c>
      <c r="DQ756" t="str">
        <f>HYPERLINK("https://nconnect.nicmar.ac.in/storage/profile/69a18226c95a6.png","Download")</f>
        <v>0</v>
      </c>
      <c r="DR756" t="str">
        <f>HYPERLINK("https://nconnect.nicmar.ac.in/pdf/755_resume_1772453182.pdf/Y2FyZWVy","View Resume")</f>
        <v>0</v>
      </c>
      <c r="DS756" t="s">
        <v>11790</v>
      </c>
      <c r="DT756" t="s">
        <v>5627</v>
      </c>
      <c r="DU756" t="s">
        <v>211</v>
      </c>
      <c r="DV756" t="s">
        <v>2130</v>
      </c>
      <c r="DW756" t="s">
        <v>246</v>
      </c>
      <c r="DX756" t="s">
        <v>951</v>
      </c>
      <c r="DY756" t="s">
        <v>209</v>
      </c>
      <c r="DZ756" t="s">
        <v>2244</v>
      </c>
      <c r="EA756" t="s">
        <v>6783</v>
      </c>
      <c r="EB756" t="s">
        <v>16072</v>
      </c>
      <c r="EC756" t="s">
        <v>333</v>
      </c>
      <c r="ED756" t="s">
        <v>207</v>
      </c>
      <c r="EE756" t="s">
        <v>1982</v>
      </c>
      <c r="EF756" t="s">
        <v>951</v>
      </c>
      <c r="EG756" t="s">
        <v>574</v>
      </c>
      <c r="EH756" t="s">
        <v>489</v>
      </c>
      <c r="EI756" t="s">
        <v>950</v>
      </c>
      <c r="EJ756" t="s">
        <v>16073</v>
      </c>
      <c r="EK756" t="s">
        <v>207</v>
      </c>
      <c r="EL756" t="s">
        <v>2108</v>
      </c>
      <c r="EM756" t="s">
        <v>1982</v>
      </c>
      <c r="EN756" t="s">
        <v>1387</v>
      </c>
      <c r="EO756" t="s">
        <v>489</v>
      </c>
      <c r="EP756" t="s">
        <v>16074</v>
      </c>
      <c r="EQ756" t="s">
        <v>16073</v>
      </c>
      <c r="ER756" t="s">
        <v>207</v>
      </c>
      <c r="ES756" t="s">
        <v>4688</v>
      </c>
      <c r="ET756" t="s">
        <v>4441</v>
      </c>
      <c r="EU756" t="s">
        <v>942</v>
      </c>
    </row>
    <row r="757" spans="1:158">
      <c r="A757" t="s">
        <v>3910</v>
      </c>
      <c r="B757" t="s">
        <v>211</v>
      </c>
      <c r="C757" t="s">
        <v>471</v>
      </c>
      <c r="D757" t="s">
        <v>3911</v>
      </c>
      <c r="E757" t="s">
        <v>16049</v>
      </c>
      <c r="F757" t="s">
        <v>16050</v>
      </c>
      <c r="G757">
        <v>9678455935</v>
      </c>
      <c r="H757" t="s">
        <v>164</v>
      </c>
      <c r="I757" t="s">
        <v>16051</v>
      </c>
      <c r="J757" t="s">
        <v>166</v>
      </c>
      <c r="K757" t="s">
        <v>5455</v>
      </c>
      <c r="L757" t="s">
        <v>16052</v>
      </c>
      <c r="M757" t="s">
        <v>16053</v>
      </c>
      <c r="N757" t="s">
        <v>170</v>
      </c>
      <c r="AI757" t="s">
        <v>16054</v>
      </c>
      <c r="AJ757" t="s">
        <v>16055</v>
      </c>
      <c r="AK757" t="s">
        <v>10246</v>
      </c>
      <c r="AL757">
        <v>84</v>
      </c>
      <c r="AN757">
        <v>2005</v>
      </c>
      <c r="AO757" t="s">
        <v>174</v>
      </c>
      <c r="AP757" t="s">
        <v>16056</v>
      </c>
      <c r="AQ757" t="s">
        <v>16055</v>
      </c>
      <c r="AR757" t="s">
        <v>283</v>
      </c>
      <c r="AS757">
        <v>92.3</v>
      </c>
      <c r="AU757">
        <v>2007</v>
      </c>
      <c r="AV757" t="s">
        <v>170</v>
      </c>
      <c r="BC757" t="s">
        <v>174</v>
      </c>
      <c r="BD757" t="s">
        <v>16057</v>
      </c>
      <c r="BE757" t="s">
        <v>16058</v>
      </c>
      <c r="BF757" t="s">
        <v>485</v>
      </c>
      <c r="BG757">
        <v>74</v>
      </c>
      <c r="BH757">
        <v>7.16</v>
      </c>
      <c r="BI757">
        <v>2011</v>
      </c>
      <c r="BJ757">
        <v>1</v>
      </c>
      <c r="BL757">
        <v>9</v>
      </c>
      <c r="BN757" t="s">
        <v>174</v>
      </c>
      <c r="BO757" t="s">
        <v>5523</v>
      </c>
      <c r="BP757" t="s">
        <v>12689</v>
      </c>
      <c r="BQ757" t="s">
        <v>16059</v>
      </c>
      <c r="BR757">
        <v>89.1</v>
      </c>
      <c r="BS757">
        <v>8.91</v>
      </c>
      <c r="BT757">
        <v>2013</v>
      </c>
      <c r="BU757">
        <v>13</v>
      </c>
      <c r="BW757">
        <v>37</v>
      </c>
      <c r="BY757" t="s">
        <v>170</v>
      </c>
      <c r="CF757" t="s">
        <v>174</v>
      </c>
      <c r="CG757" t="s">
        <v>16060</v>
      </c>
      <c r="CH757" t="s">
        <v>489</v>
      </c>
      <c r="CI757" t="s">
        <v>193</v>
      </c>
      <c r="CJ757">
        <v>2020</v>
      </c>
      <c r="CL757" t="s">
        <v>174</v>
      </c>
      <c r="CM757" t="s">
        <v>16061</v>
      </c>
      <c r="CN757" t="s">
        <v>174</v>
      </c>
      <c r="CO757" t="s">
        <v>16062</v>
      </c>
      <c r="CP757" t="s">
        <v>13597</v>
      </c>
      <c r="CQ757" t="s">
        <v>174</v>
      </c>
      <c r="CR757">
        <v>19</v>
      </c>
      <c r="CS757">
        <v>1</v>
      </c>
      <c r="CT757">
        <v>0</v>
      </c>
      <c r="CU757" t="s">
        <v>16063</v>
      </c>
      <c r="CV757" t="s">
        <v>174</v>
      </c>
      <c r="CW757" t="s">
        <v>16064</v>
      </c>
      <c r="CX757" t="s">
        <v>193</v>
      </c>
      <c r="CY757">
        <v>2025</v>
      </c>
      <c r="CZ757" t="s">
        <v>170</v>
      </c>
      <c r="DB757" t="s">
        <v>16065</v>
      </c>
      <c r="DC757" t="s">
        <v>16066</v>
      </c>
      <c r="DD757" t="s">
        <v>174</v>
      </c>
      <c r="DE757" t="s">
        <v>16067</v>
      </c>
      <c r="DF757" t="s">
        <v>174</v>
      </c>
      <c r="DG757" t="s">
        <v>16068</v>
      </c>
      <c r="DH757">
        <v>0</v>
      </c>
      <c r="DI757" t="s">
        <v>4302</v>
      </c>
      <c r="DJ757" t="s">
        <v>378</v>
      </c>
      <c r="DK757">
        <v>10</v>
      </c>
      <c r="DL757" t="s">
        <v>174</v>
      </c>
      <c r="DM757" t="s">
        <v>16069</v>
      </c>
      <c r="DN757" t="s">
        <v>174</v>
      </c>
      <c r="DO757" t="s">
        <v>16070</v>
      </c>
      <c r="DP757" t="s">
        <v>16075</v>
      </c>
      <c r="DQ757" t="str">
        <f>HYPERLINK("https://nconnect.nicmar.ac.in/storage/profile/69a18226c95a6.png","Download")</f>
        <v>0</v>
      </c>
      <c r="DR757" t="str">
        <f>HYPERLINK("https://nconnect.nicmar.ac.in/pdf/755_resume_1772453182.pdf/Y2FyZWVy","View Resume")</f>
        <v>0</v>
      </c>
      <c r="DS757" t="s">
        <v>11790</v>
      </c>
      <c r="DT757" t="s">
        <v>5627</v>
      </c>
      <c r="DU757" t="s">
        <v>211</v>
      </c>
      <c r="DV757" t="s">
        <v>2130</v>
      </c>
      <c r="DW757" t="s">
        <v>246</v>
      </c>
      <c r="DX757" t="s">
        <v>951</v>
      </c>
      <c r="DY757" t="s">
        <v>209</v>
      </c>
      <c r="DZ757" t="s">
        <v>2244</v>
      </c>
      <c r="EA757" t="s">
        <v>6783</v>
      </c>
      <c r="EB757" t="s">
        <v>16072</v>
      </c>
      <c r="EC757" t="s">
        <v>333</v>
      </c>
      <c r="ED757" t="s">
        <v>207</v>
      </c>
      <c r="EE757" t="s">
        <v>1982</v>
      </c>
      <c r="EF757" t="s">
        <v>951</v>
      </c>
      <c r="EG757" t="s">
        <v>574</v>
      </c>
      <c r="EH757" t="s">
        <v>489</v>
      </c>
      <c r="EI757" t="s">
        <v>950</v>
      </c>
      <c r="EJ757" t="s">
        <v>16073</v>
      </c>
      <c r="EK757" t="s">
        <v>207</v>
      </c>
      <c r="EL757" t="s">
        <v>2108</v>
      </c>
      <c r="EM757" t="s">
        <v>1982</v>
      </c>
      <c r="EN757" t="s">
        <v>1387</v>
      </c>
      <c r="EO757" t="s">
        <v>489</v>
      </c>
      <c r="EP757" t="s">
        <v>16074</v>
      </c>
      <c r="EQ757" t="s">
        <v>16073</v>
      </c>
      <c r="ER757" t="s">
        <v>207</v>
      </c>
      <c r="ES757" t="s">
        <v>4688</v>
      </c>
      <c r="ET757" t="s">
        <v>4441</v>
      </c>
      <c r="EU757" t="s">
        <v>942</v>
      </c>
    </row>
    <row r="758" spans="1:158">
      <c r="A758" t="s">
        <v>793</v>
      </c>
      <c r="B758" t="s">
        <v>211</v>
      </c>
      <c r="C758" t="s">
        <v>267</v>
      </c>
      <c r="D758" t="s">
        <v>508</v>
      </c>
      <c r="E758" t="s">
        <v>16076</v>
      </c>
      <c r="F758" t="s">
        <v>16077</v>
      </c>
      <c r="G758">
        <v>7006033284</v>
      </c>
      <c r="H758" t="s">
        <v>164</v>
      </c>
      <c r="I758" t="s">
        <v>16078</v>
      </c>
      <c r="J758" t="s">
        <v>217</v>
      </c>
      <c r="K758" t="s">
        <v>16079</v>
      </c>
      <c r="L758" t="s">
        <v>16080</v>
      </c>
      <c r="M758" t="s">
        <v>16081</v>
      </c>
      <c r="N758" t="s">
        <v>170</v>
      </c>
      <c r="AI758" t="s">
        <v>16082</v>
      </c>
      <c r="AJ758" t="s">
        <v>16083</v>
      </c>
      <c r="AK758" t="s">
        <v>16084</v>
      </c>
      <c r="AL758">
        <v>75.6</v>
      </c>
      <c r="AN758">
        <v>2011</v>
      </c>
      <c r="AO758" t="s">
        <v>174</v>
      </c>
      <c r="AP758" t="s">
        <v>16085</v>
      </c>
      <c r="AQ758" t="s">
        <v>16086</v>
      </c>
      <c r="AR758" t="s">
        <v>16087</v>
      </c>
      <c r="AS758">
        <v>80.2</v>
      </c>
      <c r="AU758">
        <v>2013</v>
      </c>
      <c r="AV758" t="s">
        <v>170</v>
      </c>
      <c r="AW758" t="s">
        <v>16088</v>
      </c>
      <c r="AX758" t="s">
        <v>16089</v>
      </c>
      <c r="AY758" t="s">
        <v>2841</v>
      </c>
      <c r="AZ758">
        <v>75</v>
      </c>
      <c r="BB758">
        <v>2011</v>
      </c>
      <c r="BC758" t="s">
        <v>170</v>
      </c>
      <c r="BD758" t="s">
        <v>16090</v>
      </c>
      <c r="BE758" t="s">
        <v>16091</v>
      </c>
      <c r="BF758" t="s">
        <v>16092</v>
      </c>
      <c r="BG758">
        <v>63.88</v>
      </c>
      <c r="BI758">
        <v>2017</v>
      </c>
      <c r="BJ758">
        <v>19</v>
      </c>
      <c r="BK758" t="s">
        <v>3019</v>
      </c>
      <c r="BL758">
        <v>17</v>
      </c>
      <c r="BN758" t="s">
        <v>170</v>
      </c>
      <c r="BO758" t="s">
        <v>16090</v>
      </c>
      <c r="BP758" t="s">
        <v>16093</v>
      </c>
      <c r="BQ758" t="s">
        <v>5170</v>
      </c>
      <c r="BR758">
        <v>72.25</v>
      </c>
      <c r="BS758">
        <v>7.25</v>
      </c>
      <c r="BT758">
        <v>2019</v>
      </c>
      <c r="BU758">
        <v>31</v>
      </c>
      <c r="BV758" t="s">
        <v>16094</v>
      </c>
      <c r="BW758">
        <v>17</v>
      </c>
      <c r="BY758" t="s">
        <v>170</v>
      </c>
      <c r="CF758" t="s">
        <v>174</v>
      </c>
      <c r="CG758" t="s">
        <v>1703</v>
      </c>
      <c r="CH758" t="s">
        <v>16095</v>
      </c>
      <c r="CI758" t="s">
        <v>373</v>
      </c>
      <c r="CJ758">
        <v>2024</v>
      </c>
      <c r="CK758" t="s">
        <v>174</v>
      </c>
      <c r="CL758" t="s">
        <v>174</v>
      </c>
      <c r="CM758" t="s">
        <v>16096</v>
      </c>
      <c r="CN758" t="s">
        <v>174</v>
      </c>
      <c r="CO758" t="s">
        <v>16097</v>
      </c>
      <c r="CP758" t="s">
        <v>16098</v>
      </c>
      <c r="CQ758" t="s">
        <v>170</v>
      </c>
      <c r="CU758" t="s">
        <v>16099</v>
      </c>
      <c r="CV758" t="s">
        <v>170</v>
      </c>
      <c r="CZ758" t="s">
        <v>170</v>
      </c>
      <c r="DB758" t="s">
        <v>16100</v>
      </c>
      <c r="DC758" t="s">
        <v>16101</v>
      </c>
      <c r="DD758" t="s">
        <v>174</v>
      </c>
      <c r="DE758" t="s">
        <v>16102</v>
      </c>
      <c r="DF758" t="s">
        <v>174</v>
      </c>
      <c r="DG758">
        <v>0</v>
      </c>
      <c r="DH758">
        <v>0</v>
      </c>
      <c r="DI758" t="s">
        <v>16103</v>
      </c>
      <c r="DJ758" t="s">
        <v>16103</v>
      </c>
      <c r="DK758">
        <v>8</v>
      </c>
      <c r="DL758" t="s">
        <v>170</v>
      </c>
      <c r="DN758" t="s">
        <v>170</v>
      </c>
      <c r="DP758" t="s">
        <v>16104</v>
      </c>
      <c r="DQ758" t="str">
        <f>HYPERLINK("https://nconnect.nicmar.ac.in/storage/profile/699adb6628eba.png","Download")</f>
        <v>0</v>
      </c>
      <c r="DR758" t="str">
        <f>HYPERLINK("https://nconnect.nicmar.ac.in/pdf/495_resume_1772453932.pdf/Y2FyZWVy","View Resume")</f>
        <v>0</v>
      </c>
      <c r="DS758" t="s">
        <v>1688</v>
      </c>
      <c r="DT758" t="s">
        <v>16090</v>
      </c>
      <c r="DU758" t="s">
        <v>16105</v>
      </c>
      <c r="DV758" t="s">
        <v>16106</v>
      </c>
      <c r="DW758" t="s">
        <v>246</v>
      </c>
      <c r="DX758" t="s">
        <v>1386</v>
      </c>
      <c r="DY758" t="s">
        <v>2528</v>
      </c>
      <c r="DZ758" t="s">
        <v>248</v>
      </c>
      <c r="EA758" t="s">
        <v>16107</v>
      </c>
      <c r="EB758" t="s">
        <v>211</v>
      </c>
      <c r="EC758" t="s">
        <v>16108</v>
      </c>
      <c r="ED758" t="s">
        <v>246</v>
      </c>
      <c r="EE758" t="s">
        <v>463</v>
      </c>
      <c r="EF758" t="s">
        <v>209</v>
      </c>
      <c r="EG758" t="s">
        <v>460</v>
      </c>
      <c r="EH758" t="s">
        <v>16109</v>
      </c>
      <c r="EI758" t="s">
        <v>16105</v>
      </c>
      <c r="EJ758" t="s">
        <v>16106</v>
      </c>
      <c r="EK758" t="s">
        <v>246</v>
      </c>
      <c r="EL758" t="s">
        <v>2433</v>
      </c>
      <c r="EM758" t="s">
        <v>1685</v>
      </c>
      <c r="EN758" t="s">
        <v>265</v>
      </c>
    </row>
    <row r="759" spans="1:158">
      <c r="A759" t="s">
        <v>1347</v>
      </c>
      <c r="B759" t="s">
        <v>211</v>
      </c>
      <c r="C759" t="s">
        <v>267</v>
      </c>
      <c r="D759" t="s">
        <v>1348</v>
      </c>
      <c r="E759" t="s">
        <v>16076</v>
      </c>
      <c r="F759" t="s">
        <v>16077</v>
      </c>
      <c r="G759">
        <v>7006033284</v>
      </c>
      <c r="H759" t="s">
        <v>164</v>
      </c>
      <c r="I759" t="s">
        <v>16078</v>
      </c>
      <c r="J759" t="s">
        <v>217</v>
      </c>
      <c r="K759" t="s">
        <v>16079</v>
      </c>
      <c r="L759" t="s">
        <v>16080</v>
      </c>
      <c r="M759" t="s">
        <v>16081</v>
      </c>
      <c r="N759" t="s">
        <v>170</v>
      </c>
      <c r="AI759" t="s">
        <v>16082</v>
      </c>
      <c r="AJ759" t="s">
        <v>16083</v>
      </c>
      <c r="AK759" t="s">
        <v>16084</v>
      </c>
      <c r="AL759">
        <v>75.6</v>
      </c>
      <c r="AN759">
        <v>2011</v>
      </c>
      <c r="AO759" t="s">
        <v>174</v>
      </c>
      <c r="AP759" t="s">
        <v>16085</v>
      </c>
      <c r="AQ759" t="s">
        <v>16086</v>
      </c>
      <c r="AR759" t="s">
        <v>16087</v>
      </c>
      <c r="AS759">
        <v>80.2</v>
      </c>
      <c r="AU759">
        <v>2013</v>
      </c>
      <c r="AV759" t="s">
        <v>170</v>
      </c>
      <c r="AW759" t="s">
        <v>16088</v>
      </c>
      <c r="AX759" t="s">
        <v>16089</v>
      </c>
      <c r="AY759" t="s">
        <v>2841</v>
      </c>
      <c r="AZ759">
        <v>75</v>
      </c>
      <c r="BB759">
        <v>2011</v>
      </c>
      <c r="BC759" t="s">
        <v>170</v>
      </c>
      <c r="BD759" t="s">
        <v>16090</v>
      </c>
      <c r="BE759" t="s">
        <v>16091</v>
      </c>
      <c r="BF759" t="s">
        <v>16092</v>
      </c>
      <c r="BG759">
        <v>63.88</v>
      </c>
      <c r="BI759">
        <v>2017</v>
      </c>
      <c r="BJ759">
        <v>19</v>
      </c>
      <c r="BK759" t="s">
        <v>3019</v>
      </c>
      <c r="BL759">
        <v>17</v>
      </c>
      <c r="BN759" t="s">
        <v>170</v>
      </c>
      <c r="BO759" t="s">
        <v>16090</v>
      </c>
      <c r="BP759" t="s">
        <v>16093</v>
      </c>
      <c r="BQ759" t="s">
        <v>5170</v>
      </c>
      <c r="BR759">
        <v>72.25</v>
      </c>
      <c r="BS759">
        <v>7.25</v>
      </c>
      <c r="BT759">
        <v>2019</v>
      </c>
      <c r="BU759">
        <v>31</v>
      </c>
      <c r="BV759" t="s">
        <v>16094</v>
      </c>
      <c r="BW759">
        <v>17</v>
      </c>
      <c r="BY759" t="s">
        <v>170</v>
      </c>
      <c r="CF759" t="s">
        <v>174</v>
      </c>
      <c r="CG759" t="s">
        <v>1703</v>
      </c>
      <c r="CH759" t="s">
        <v>16095</v>
      </c>
      <c r="CI759" t="s">
        <v>373</v>
      </c>
      <c r="CJ759">
        <v>2024</v>
      </c>
      <c r="CK759" t="s">
        <v>174</v>
      </c>
      <c r="CL759" t="s">
        <v>174</v>
      </c>
      <c r="CM759" t="s">
        <v>16096</v>
      </c>
      <c r="CN759" t="s">
        <v>174</v>
      </c>
      <c r="CO759" t="s">
        <v>16097</v>
      </c>
      <c r="CP759" t="s">
        <v>16098</v>
      </c>
      <c r="CQ759" t="s">
        <v>170</v>
      </c>
      <c r="CU759" t="s">
        <v>16099</v>
      </c>
      <c r="CV759" t="s">
        <v>170</v>
      </c>
      <c r="CZ759" t="s">
        <v>170</v>
      </c>
      <c r="DB759" t="s">
        <v>16100</v>
      </c>
      <c r="DC759" t="s">
        <v>16101</v>
      </c>
      <c r="DD759" t="s">
        <v>174</v>
      </c>
      <c r="DE759" t="s">
        <v>16102</v>
      </c>
      <c r="DF759" t="s">
        <v>174</v>
      </c>
      <c r="DG759">
        <v>0</v>
      </c>
      <c r="DH759">
        <v>0</v>
      </c>
      <c r="DI759" t="s">
        <v>16103</v>
      </c>
      <c r="DJ759" t="s">
        <v>16103</v>
      </c>
      <c r="DK759">
        <v>8</v>
      </c>
      <c r="DL759" t="s">
        <v>170</v>
      </c>
      <c r="DN759" t="s">
        <v>170</v>
      </c>
      <c r="DP759" t="s">
        <v>16110</v>
      </c>
      <c r="DQ759" t="str">
        <f>HYPERLINK("https://nconnect.nicmar.ac.in/storage/profile/699adb6628eba.png","Download")</f>
        <v>0</v>
      </c>
      <c r="DR759" t="str">
        <f>HYPERLINK("https://nconnect.nicmar.ac.in/pdf/495_resume_1772453932.pdf/Y2FyZWVy","View Resume")</f>
        <v>0</v>
      </c>
      <c r="DS759" t="s">
        <v>1688</v>
      </c>
      <c r="DT759" t="s">
        <v>16090</v>
      </c>
      <c r="DU759" t="s">
        <v>16105</v>
      </c>
      <c r="DV759" t="s">
        <v>16106</v>
      </c>
      <c r="DW759" t="s">
        <v>246</v>
      </c>
      <c r="DX759" t="s">
        <v>1386</v>
      </c>
      <c r="DY759" t="s">
        <v>2528</v>
      </c>
      <c r="DZ759" t="s">
        <v>248</v>
      </c>
      <c r="EA759" t="s">
        <v>16107</v>
      </c>
      <c r="EB759" t="s">
        <v>211</v>
      </c>
      <c r="EC759" t="s">
        <v>16108</v>
      </c>
      <c r="ED759" t="s">
        <v>246</v>
      </c>
      <c r="EE759" t="s">
        <v>463</v>
      </c>
      <c r="EF759" t="s">
        <v>209</v>
      </c>
      <c r="EG759" t="s">
        <v>460</v>
      </c>
      <c r="EH759" t="s">
        <v>16109</v>
      </c>
      <c r="EI759" t="s">
        <v>16105</v>
      </c>
      <c r="EJ759" t="s">
        <v>16106</v>
      </c>
      <c r="EK759" t="s">
        <v>246</v>
      </c>
      <c r="EL759" t="s">
        <v>2433</v>
      </c>
      <c r="EM759" t="s">
        <v>1685</v>
      </c>
      <c r="EN759" t="s">
        <v>265</v>
      </c>
    </row>
    <row r="760" spans="1:158">
      <c r="A760" t="s">
        <v>2493</v>
      </c>
      <c r="B760" t="s">
        <v>507</v>
      </c>
      <c r="C760" t="s">
        <v>160</v>
      </c>
      <c r="D760" t="s">
        <v>2494</v>
      </c>
      <c r="E760" t="s">
        <v>16111</v>
      </c>
      <c r="F760" t="s">
        <v>16112</v>
      </c>
      <c r="G760">
        <v>7775861696</v>
      </c>
      <c r="H760" t="s">
        <v>271</v>
      </c>
      <c r="I760" t="s">
        <v>8052</v>
      </c>
      <c r="J760" t="s">
        <v>166</v>
      </c>
      <c r="K760" t="s">
        <v>797</v>
      </c>
      <c r="L760" t="s">
        <v>16113</v>
      </c>
      <c r="M760" t="s">
        <v>16114</v>
      </c>
      <c r="N760" t="s">
        <v>170</v>
      </c>
      <c r="AI760" t="s">
        <v>16115</v>
      </c>
      <c r="AJ760" t="s">
        <v>16116</v>
      </c>
      <c r="AK760" t="s">
        <v>16117</v>
      </c>
      <c r="AL760">
        <v>68.13</v>
      </c>
      <c r="AN760">
        <v>2005</v>
      </c>
      <c r="AO760" t="s">
        <v>174</v>
      </c>
      <c r="AP760" t="s">
        <v>16118</v>
      </c>
      <c r="AQ760" t="s">
        <v>16119</v>
      </c>
      <c r="AR760" t="s">
        <v>16120</v>
      </c>
      <c r="AS760">
        <v>53.82</v>
      </c>
      <c r="AU760">
        <v>2007</v>
      </c>
      <c r="AV760" t="s">
        <v>170</v>
      </c>
      <c r="BC760" t="s">
        <v>174</v>
      </c>
      <c r="BD760" t="s">
        <v>16121</v>
      </c>
      <c r="BE760" t="s">
        <v>2128</v>
      </c>
      <c r="BF760" t="s">
        <v>16122</v>
      </c>
      <c r="BG760">
        <v>56.83</v>
      </c>
      <c r="BI760">
        <v>2014</v>
      </c>
      <c r="BJ760">
        <v>8</v>
      </c>
      <c r="BL760">
        <v>13</v>
      </c>
      <c r="BN760" t="s">
        <v>174</v>
      </c>
      <c r="BO760" t="s">
        <v>440</v>
      </c>
      <c r="BP760" t="s">
        <v>818</v>
      </c>
      <c r="BQ760" t="s">
        <v>556</v>
      </c>
      <c r="BR760">
        <v>84.57</v>
      </c>
      <c r="BS760">
        <v>8.93</v>
      </c>
      <c r="BT760">
        <v>2025</v>
      </c>
      <c r="BU760">
        <v>27</v>
      </c>
      <c r="BW760">
        <v>13</v>
      </c>
      <c r="BY760" t="s">
        <v>170</v>
      </c>
      <c r="BZ760" t="s">
        <v>4933</v>
      </c>
      <c r="CA760" t="s">
        <v>16123</v>
      </c>
      <c r="CB760" t="s">
        <v>16124</v>
      </c>
      <c r="CF760" t="s">
        <v>170</v>
      </c>
      <c r="CL760" t="s">
        <v>174</v>
      </c>
      <c r="CM760" t="s">
        <v>16125</v>
      </c>
      <c r="CN760" t="s">
        <v>170</v>
      </c>
      <c r="CP760" t="s">
        <v>16126</v>
      </c>
      <c r="CQ760" t="s">
        <v>174</v>
      </c>
      <c r="CR760" t="s">
        <v>1162</v>
      </c>
      <c r="CS760" t="s">
        <v>16127</v>
      </c>
      <c r="CT760">
        <v>7</v>
      </c>
      <c r="CU760" t="s">
        <v>16128</v>
      </c>
      <c r="CV760" t="s">
        <v>170</v>
      </c>
      <c r="CZ760" t="s">
        <v>170</v>
      </c>
      <c r="DB760" t="s">
        <v>16127</v>
      </c>
      <c r="DC760" t="s">
        <v>16129</v>
      </c>
      <c r="DD760" t="s">
        <v>170</v>
      </c>
      <c r="DF760" t="s">
        <v>174</v>
      </c>
      <c r="DG760" t="s">
        <v>16130</v>
      </c>
      <c r="DH760" t="s">
        <v>16131</v>
      </c>
      <c r="DI760" t="s">
        <v>16132</v>
      </c>
      <c r="DJ760" t="s">
        <v>16127</v>
      </c>
      <c r="DK760">
        <v>5</v>
      </c>
      <c r="DL760" t="s">
        <v>170</v>
      </c>
      <c r="DN760" t="s">
        <v>170</v>
      </c>
      <c r="DP760" t="s">
        <v>16133</v>
      </c>
      <c r="DQ760" t="str">
        <f>HYPERLINK("https://nconnect.nicmar.ac.in/storage/profile/69a579a45facb.png","Download")</f>
        <v>0</v>
      </c>
      <c r="DR760" t="str">
        <f>HYPERLINK("https://nconnect.nicmar.ac.in/pdf/882_resume_1772454709.pdf/Y2FyZWVy","View Resume")</f>
        <v>0</v>
      </c>
      <c r="DS760" t="s">
        <v>1497</v>
      </c>
      <c r="DT760" t="s">
        <v>16123</v>
      </c>
      <c r="DU760" t="s">
        <v>1282</v>
      </c>
      <c r="DV760" t="s">
        <v>11184</v>
      </c>
      <c r="DW760" t="s">
        <v>246</v>
      </c>
      <c r="DX760" t="s">
        <v>1321</v>
      </c>
      <c r="DY760" t="s">
        <v>209</v>
      </c>
      <c r="DZ760" t="s">
        <v>1497</v>
      </c>
    </row>
    <row r="761" spans="1:158">
      <c r="A761" t="s">
        <v>1136</v>
      </c>
      <c r="B761" t="s">
        <v>211</v>
      </c>
      <c r="C761" t="s">
        <v>1137</v>
      </c>
      <c r="D761" t="s">
        <v>1138</v>
      </c>
      <c r="E761" t="s">
        <v>16134</v>
      </c>
      <c r="F761" t="s">
        <v>16135</v>
      </c>
      <c r="G761">
        <v>7386078085</v>
      </c>
      <c r="H761" t="s">
        <v>164</v>
      </c>
      <c r="I761" t="s">
        <v>16136</v>
      </c>
      <c r="J761" t="s">
        <v>217</v>
      </c>
      <c r="K761" t="s">
        <v>3920</v>
      </c>
      <c r="L761" t="s">
        <v>16137</v>
      </c>
      <c r="M761" t="s">
        <v>16138</v>
      </c>
      <c r="N761" t="s">
        <v>174</v>
      </c>
      <c r="O761" t="s">
        <v>16139</v>
      </c>
      <c r="P761" t="s">
        <v>16140</v>
      </c>
      <c r="AI761" t="s">
        <v>16141</v>
      </c>
      <c r="AJ761" t="s">
        <v>1223</v>
      </c>
      <c r="AK761" t="s">
        <v>16142</v>
      </c>
      <c r="AL761">
        <v>87.0</v>
      </c>
      <c r="AN761">
        <v>2009</v>
      </c>
      <c r="AO761" t="s">
        <v>174</v>
      </c>
      <c r="AP761" t="s">
        <v>12982</v>
      </c>
      <c r="AQ761" t="s">
        <v>1226</v>
      </c>
      <c r="AR761" t="s">
        <v>16143</v>
      </c>
      <c r="AS761">
        <v>88.4</v>
      </c>
      <c r="AU761">
        <v>2011</v>
      </c>
      <c r="AV761" t="s">
        <v>170</v>
      </c>
      <c r="BC761" t="s">
        <v>174</v>
      </c>
      <c r="BD761" t="s">
        <v>6307</v>
      </c>
      <c r="BE761" t="s">
        <v>16144</v>
      </c>
      <c r="BF761" t="s">
        <v>485</v>
      </c>
      <c r="BG761">
        <v>81.1</v>
      </c>
      <c r="BI761">
        <v>2015</v>
      </c>
      <c r="BJ761">
        <v>1</v>
      </c>
      <c r="BL761">
        <v>9</v>
      </c>
      <c r="BN761" t="s">
        <v>174</v>
      </c>
      <c r="BO761" t="s">
        <v>7275</v>
      </c>
      <c r="BP761" t="s">
        <v>16145</v>
      </c>
      <c r="BQ761" t="s">
        <v>16146</v>
      </c>
      <c r="BR761">
        <v>81.1</v>
      </c>
      <c r="BS761">
        <v>8.11</v>
      </c>
      <c r="BT761">
        <v>2018</v>
      </c>
      <c r="BU761">
        <v>13</v>
      </c>
      <c r="BW761">
        <v>8</v>
      </c>
      <c r="BY761" t="s">
        <v>170</v>
      </c>
      <c r="CF761" t="s">
        <v>174</v>
      </c>
      <c r="CG761" t="s">
        <v>5304</v>
      </c>
      <c r="CH761" t="s">
        <v>16147</v>
      </c>
      <c r="CI761" t="s">
        <v>193</v>
      </c>
      <c r="CJ761">
        <v>2024</v>
      </c>
      <c r="CL761" t="s">
        <v>170</v>
      </c>
      <c r="CN761" t="s">
        <v>174</v>
      </c>
      <c r="CO761" t="s">
        <v>16148</v>
      </c>
      <c r="CP761" t="s">
        <v>16149</v>
      </c>
      <c r="CQ761" t="s">
        <v>174</v>
      </c>
      <c r="CR761">
        <v>7</v>
      </c>
      <c r="CS761">
        <v>1</v>
      </c>
      <c r="CT761">
        <v>2</v>
      </c>
      <c r="CU761" t="s">
        <v>16150</v>
      </c>
      <c r="CV761" t="s">
        <v>170</v>
      </c>
      <c r="CZ761" t="s">
        <v>170</v>
      </c>
      <c r="DB761" t="s">
        <v>16151</v>
      </c>
      <c r="DC761" t="s">
        <v>326</v>
      </c>
      <c r="DD761" t="s">
        <v>170</v>
      </c>
      <c r="DF761" t="s">
        <v>170</v>
      </c>
      <c r="DL761" t="s">
        <v>174</v>
      </c>
      <c r="DM761" t="s">
        <v>16148</v>
      </c>
      <c r="DN761" t="s">
        <v>174</v>
      </c>
      <c r="DO761" t="s">
        <v>16152</v>
      </c>
      <c r="DP761" t="s">
        <v>16153</v>
      </c>
      <c r="DQ761" t="s">
        <v>202</v>
      </c>
      <c r="DR761" t="str">
        <f>HYPERLINK("https://nconnect.nicmar.ac.in/pdf/877_resume_1772455741.pdf/Y2FyZWVy","View Resume")</f>
        <v>0</v>
      </c>
      <c r="DS761" t="s">
        <v>4014</v>
      </c>
      <c r="DT761" t="s">
        <v>5618</v>
      </c>
      <c r="DU761" t="s">
        <v>10966</v>
      </c>
      <c r="DV761" t="s">
        <v>1751</v>
      </c>
      <c r="DW761" t="s">
        <v>246</v>
      </c>
      <c r="DX761" t="s">
        <v>468</v>
      </c>
      <c r="DY761" t="s">
        <v>209</v>
      </c>
      <c r="DZ761" t="s">
        <v>465</v>
      </c>
      <c r="EA761" t="s">
        <v>946</v>
      </c>
      <c r="EB761" t="s">
        <v>13603</v>
      </c>
      <c r="EC761" t="s">
        <v>333</v>
      </c>
      <c r="ED761" t="s">
        <v>207</v>
      </c>
      <c r="EE761" t="s">
        <v>463</v>
      </c>
      <c r="EF761" t="s">
        <v>464</v>
      </c>
      <c r="EG761" t="s">
        <v>465</v>
      </c>
      <c r="EH761" t="s">
        <v>16154</v>
      </c>
      <c r="EI761" t="s">
        <v>947</v>
      </c>
      <c r="EJ761" t="s">
        <v>16155</v>
      </c>
      <c r="EK761" t="s">
        <v>246</v>
      </c>
      <c r="EL761" t="s">
        <v>500</v>
      </c>
      <c r="EM761" t="s">
        <v>901</v>
      </c>
      <c r="EN761" t="s">
        <v>821</v>
      </c>
      <c r="EO761" t="s">
        <v>16147</v>
      </c>
      <c r="EP761" t="s">
        <v>1465</v>
      </c>
      <c r="EQ761" t="s">
        <v>1629</v>
      </c>
      <c r="ER761" t="s">
        <v>207</v>
      </c>
      <c r="ES761" t="s">
        <v>1812</v>
      </c>
      <c r="ET761" t="s">
        <v>252</v>
      </c>
      <c r="EU761" t="s">
        <v>248</v>
      </c>
    </row>
    <row r="762" spans="1:158">
      <c r="A762" t="s">
        <v>1062</v>
      </c>
      <c r="B762" t="s">
        <v>507</v>
      </c>
      <c r="C762" t="s">
        <v>212</v>
      </c>
      <c r="D762" t="s">
        <v>213</v>
      </c>
      <c r="E762" t="s">
        <v>16156</v>
      </c>
      <c r="F762" t="s">
        <v>16157</v>
      </c>
      <c r="G762">
        <v>9922319951</v>
      </c>
      <c r="H762" t="s">
        <v>164</v>
      </c>
      <c r="I762" t="s">
        <v>16158</v>
      </c>
      <c r="J762" t="s">
        <v>166</v>
      </c>
      <c r="K762" t="s">
        <v>16159</v>
      </c>
      <c r="L762" t="s">
        <v>16160</v>
      </c>
      <c r="M762" t="s">
        <v>16161</v>
      </c>
      <c r="N762" t="s">
        <v>170</v>
      </c>
      <c r="AI762" t="s">
        <v>16162</v>
      </c>
      <c r="AJ762" t="s">
        <v>16163</v>
      </c>
      <c r="AK762" t="s">
        <v>438</v>
      </c>
      <c r="AL762">
        <v>79.14</v>
      </c>
      <c r="AN762">
        <v>1985</v>
      </c>
      <c r="AO762" t="s">
        <v>174</v>
      </c>
      <c r="AP762" t="s">
        <v>16164</v>
      </c>
      <c r="AQ762" t="s">
        <v>16163</v>
      </c>
      <c r="AR762" t="s">
        <v>16165</v>
      </c>
      <c r="AS762">
        <v>80</v>
      </c>
      <c r="AU762">
        <v>1987</v>
      </c>
      <c r="AV762" t="s">
        <v>170</v>
      </c>
      <c r="BC762" t="s">
        <v>174</v>
      </c>
      <c r="BD762" t="s">
        <v>4955</v>
      </c>
      <c r="BE762" t="s">
        <v>16166</v>
      </c>
      <c r="BF762" t="s">
        <v>485</v>
      </c>
      <c r="BG762">
        <v>69.72</v>
      </c>
      <c r="BI762">
        <v>1991</v>
      </c>
      <c r="BJ762">
        <v>2</v>
      </c>
      <c r="BL762">
        <v>9</v>
      </c>
      <c r="BN762" t="s">
        <v>174</v>
      </c>
      <c r="BO762" t="s">
        <v>4955</v>
      </c>
      <c r="BP762" t="s">
        <v>16166</v>
      </c>
      <c r="BQ762" t="s">
        <v>213</v>
      </c>
      <c r="BR762">
        <v>70</v>
      </c>
      <c r="BT762">
        <v>1993</v>
      </c>
      <c r="BU762">
        <v>14</v>
      </c>
      <c r="BW762">
        <v>7</v>
      </c>
      <c r="BY762" t="s">
        <v>170</v>
      </c>
      <c r="CF762" t="s">
        <v>174</v>
      </c>
      <c r="CG762" t="s">
        <v>16167</v>
      </c>
      <c r="CH762" t="s">
        <v>16166</v>
      </c>
      <c r="CI762" t="s">
        <v>193</v>
      </c>
      <c r="CJ762">
        <v>2019</v>
      </c>
      <c r="CL762" t="s">
        <v>170</v>
      </c>
      <c r="CN762" t="s">
        <v>174</v>
      </c>
      <c r="CO762" t="s">
        <v>16168</v>
      </c>
      <c r="CP762" t="s">
        <v>16169</v>
      </c>
      <c r="CQ762" t="s">
        <v>174</v>
      </c>
      <c r="CR762">
        <v>2</v>
      </c>
      <c r="CS762">
        <v>2</v>
      </c>
      <c r="CT762">
        <v>19</v>
      </c>
      <c r="CU762" t="s">
        <v>16170</v>
      </c>
      <c r="CV762" t="s">
        <v>174</v>
      </c>
      <c r="CW762" t="s">
        <v>16171</v>
      </c>
      <c r="CX762" t="s">
        <v>193</v>
      </c>
      <c r="CY762">
        <v>2018</v>
      </c>
      <c r="CZ762" t="s">
        <v>170</v>
      </c>
      <c r="DB762" t="s">
        <v>16172</v>
      </c>
      <c r="DC762" t="s">
        <v>411</v>
      </c>
      <c r="DD762" t="s">
        <v>174</v>
      </c>
      <c r="DE762" t="s">
        <v>16173</v>
      </c>
      <c r="DF762" t="s">
        <v>174</v>
      </c>
      <c r="DG762">
        <v>5</v>
      </c>
      <c r="DH762">
        <v>0</v>
      </c>
      <c r="DI762">
        <v>2</v>
      </c>
      <c r="DJ762">
        <v>0</v>
      </c>
      <c r="DK762">
        <v>8</v>
      </c>
      <c r="DL762" t="s">
        <v>170</v>
      </c>
      <c r="DN762" t="s">
        <v>170</v>
      </c>
      <c r="DP762" t="s">
        <v>16174</v>
      </c>
      <c r="DQ762" t="s">
        <v>202</v>
      </c>
      <c r="DR762" t="str">
        <f>HYPERLINK("https://nconnect.nicmar.ac.in/pdf/861_resume_1772455954.pdf/Y2FyZWVy","View Resume")</f>
        <v>0</v>
      </c>
      <c r="DS762" t="s">
        <v>16175</v>
      </c>
      <c r="DT762" t="s">
        <v>16176</v>
      </c>
      <c r="DU762" t="s">
        <v>507</v>
      </c>
      <c r="DV762" t="s">
        <v>12025</v>
      </c>
      <c r="DW762" t="s">
        <v>246</v>
      </c>
      <c r="DX762" t="s">
        <v>418</v>
      </c>
      <c r="DY762" t="s">
        <v>209</v>
      </c>
      <c r="DZ762" t="s">
        <v>865</v>
      </c>
      <c r="EA762" t="s">
        <v>16177</v>
      </c>
      <c r="EB762" t="s">
        <v>507</v>
      </c>
      <c r="EC762" t="s">
        <v>12025</v>
      </c>
      <c r="ED762" t="s">
        <v>246</v>
      </c>
      <c r="EE762" t="s">
        <v>757</v>
      </c>
      <c r="EF762" t="s">
        <v>423</v>
      </c>
      <c r="EG762" t="s">
        <v>945</v>
      </c>
      <c r="EH762" t="s">
        <v>16176</v>
      </c>
      <c r="EI762" t="s">
        <v>536</v>
      </c>
      <c r="EJ762" t="s">
        <v>12025</v>
      </c>
      <c r="EK762" t="s">
        <v>246</v>
      </c>
      <c r="EL762" t="s">
        <v>1717</v>
      </c>
      <c r="EM762" t="s">
        <v>2853</v>
      </c>
      <c r="EN762" t="s">
        <v>248</v>
      </c>
      <c r="EO762" t="s">
        <v>16176</v>
      </c>
      <c r="EP762" t="s">
        <v>507</v>
      </c>
      <c r="EQ762" t="s">
        <v>12025</v>
      </c>
      <c r="ER762" t="s">
        <v>246</v>
      </c>
      <c r="ES762" t="s">
        <v>1986</v>
      </c>
      <c r="ET762" t="s">
        <v>1717</v>
      </c>
      <c r="EU762" t="s">
        <v>265</v>
      </c>
      <c r="EV762" t="s">
        <v>16176</v>
      </c>
      <c r="EW762" t="s">
        <v>507</v>
      </c>
      <c r="EX762" t="s">
        <v>12025</v>
      </c>
      <c r="EY762" t="s">
        <v>246</v>
      </c>
      <c r="EZ762" t="s">
        <v>982</v>
      </c>
      <c r="FA762" t="s">
        <v>1986</v>
      </c>
      <c r="FB762" t="s">
        <v>574</v>
      </c>
    </row>
    <row r="763" spans="1:158">
      <c r="A763" t="s">
        <v>3203</v>
      </c>
      <c r="B763" t="s">
        <v>211</v>
      </c>
      <c r="C763" t="s">
        <v>160</v>
      </c>
      <c r="D763" t="s">
        <v>3204</v>
      </c>
      <c r="E763" t="s">
        <v>16134</v>
      </c>
      <c r="F763" t="s">
        <v>16135</v>
      </c>
      <c r="G763">
        <v>7386078085</v>
      </c>
      <c r="H763" t="s">
        <v>164</v>
      </c>
      <c r="I763" t="s">
        <v>16136</v>
      </c>
      <c r="J763" t="s">
        <v>217</v>
      </c>
      <c r="K763" t="s">
        <v>3920</v>
      </c>
      <c r="L763" t="s">
        <v>16137</v>
      </c>
      <c r="M763" t="s">
        <v>16138</v>
      </c>
      <c r="N763" t="s">
        <v>174</v>
      </c>
      <c r="O763" t="s">
        <v>16139</v>
      </c>
      <c r="P763" t="s">
        <v>16140</v>
      </c>
      <c r="AI763" t="s">
        <v>16141</v>
      </c>
      <c r="AJ763" t="s">
        <v>1223</v>
      </c>
      <c r="AK763" t="s">
        <v>16142</v>
      </c>
      <c r="AL763">
        <v>87.0</v>
      </c>
      <c r="AN763">
        <v>2009</v>
      </c>
      <c r="AO763" t="s">
        <v>174</v>
      </c>
      <c r="AP763" t="s">
        <v>12982</v>
      </c>
      <c r="AQ763" t="s">
        <v>1226</v>
      </c>
      <c r="AR763" t="s">
        <v>16143</v>
      </c>
      <c r="AS763">
        <v>88.4</v>
      </c>
      <c r="AU763">
        <v>2011</v>
      </c>
      <c r="AV763" t="s">
        <v>170</v>
      </c>
      <c r="BC763" t="s">
        <v>174</v>
      </c>
      <c r="BD763" t="s">
        <v>6307</v>
      </c>
      <c r="BE763" t="s">
        <v>16144</v>
      </c>
      <c r="BF763" t="s">
        <v>485</v>
      </c>
      <c r="BG763">
        <v>81.1</v>
      </c>
      <c r="BI763">
        <v>2015</v>
      </c>
      <c r="BJ763">
        <v>1</v>
      </c>
      <c r="BL763">
        <v>9</v>
      </c>
      <c r="BN763" t="s">
        <v>174</v>
      </c>
      <c r="BO763" t="s">
        <v>7275</v>
      </c>
      <c r="BP763" t="s">
        <v>16145</v>
      </c>
      <c r="BQ763" t="s">
        <v>16146</v>
      </c>
      <c r="BR763">
        <v>81.1</v>
      </c>
      <c r="BS763">
        <v>8.11</v>
      </c>
      <c r="BT763">
        <v>2018</v>
      </c>
      <c r="BU763">
        <v>13</v>
      </c>
      <c r="BW763">
        <v>8</v>
      </c>
      <c r="BY763" t="s">
        <v>170</v>
      </c>
      <c r="CF763" t="s">
        <v>174</v>
      </c>
      <c r="CG763" t="s">
        <v>5304</v>
      </c>
      <c r="CH763" t="s">
        <v>16147</v>
      </c>
      <c r="CI763" t="s">
        <v>193</v>
      </c>
      <c r="CJ763">
        <v>2024</v>
      </c>
      <c r="CL763" t="s">
        <v>170</v>
      </c>
      <c r="CN763" t="s">
        <v>174</v>
      </c>
      <c r="CO763" t="s">
        <v>16148</v>
      </c>
      <c r="CP763" t="s">
        <v>16149</v>
      </c>
      <c r="CQ763" t="s">
        <v>174</v>
      </c>
      <c r="CR763">
        <v>7</v>
      </c>
      <c r="CS763">
        <v>1</v>
      </c>
      <c r="CT763">
        <v>2</v>
      </c>
      <c r="CU763" t="s">
        <v>16150</v>
      </c>
      <c r="CV763" t="s">
        <v>170</v>
      </c>
      <c r="CZ763" t="s">
        <v>170</v>
      </c>
      <c r="DB763" t="s">
        <v>16151</v>
      </c>
      <c r="DC763" t="s">
        <v>326</v>
      </c>
      <c r="DD763" t="s">
        <v>170</v>
      </c>
      <c r="DF763" t="s">
        <v>170</v>
      </c>
      <c r="DL763" t="s">
        <v>174</v>
      </c>
      <c r="DM763" t="s">
        <v>16148</v>
      </c>
      <c r="DN763" t="s">
        <v>174</v>
      </c>
      <c r="DO763" t="s">
        <v>16152</v>
      </c>
      <c r="DP763" t="s">
        <v>16178</v>
      </c>
      <c r="DQ763" t="s">
        <v>202</v>
      </c>
      <c r="DR763" t="str">
        <f>HYPERLINK("https://nconnect.nicmar.ac.in/pdf/877_resume_1772455741.pdf/Y2FyZWVy","View Resume")</f>
        <v>0</v>
      </c>
      <c r="DS763" t="s">
        <v>4014</v>
      </c>
      <c r="DT763" t="s">
        <v>5618</v>
      </c>
      <c r="DU763" t="s">
        <v>10966</v>
      </c>
      <c r="DV763" t="s">
        <v>1751</v>
      </c>
      <c r="DW763" t="s">
        <v>246</v>
      </c>
      <c r="DX763" t="s">
        <v>468</v>
      </c>
      <c r="DY763" t="s">
        <v>209</v>
      </c>
      <c r="DZ763" t="s">
        <v>465</v>
      </c>
      <c r="EA763" t="s">
        <v>946</v>
      </c>
      <c r="EB763" t="s">
        <v>13603</v>
      </c>
      <c r="EC763" t="s">
        <v>333</v>
      </c>
      <c r="ED763" t="s">
        <v>207</v>
      </c>
      <c r="EE763" t="s">
        <v>463</v>
      </c>
      <c r="EF763" t="s">
        <v>464</v>
      </c>
      <c r="EG763" t="s">
        <v>465</v>
      </c>
      <c r="EH763" t="s">
        <v>16154</v>
      </c>
      <c r="EI763" t="s">
        <v>947</v>
      </c>
      <c r="EJ763" t="s">
        <v>16155</v>
      </c>
      <c r="EK763" t="s">
        <v>246</v>
      </c>
      <c r="EL763" t="s">
        <v>500</v>
      </c>
      <c r="EM763" t="s">
        <v>901</v>
      </c>
      <c r="EN763" t="s">
        <v>821</v>
      </c>
      <c r="EO763" t="s">
        <v>16147</v>
      </c>
      <c r="EP763" t="s">
        <v>1465</v>
      </c>
      <c r="EQ763" t="s">
        <v>1629</v>
      </c>
      <c r="ER763" t="s">
        <v>207</v>
      </c>
      <c r="ES763" t="s">
        <v>1812</v>
      </c>
      <c r="ET763" t="s">
        <v>252</v>
      </c>
      <c r="EU763" t="s">
        <v>248</v>
      </c>
    </row>
    <row r="764" spans="1:158">
      <c r="A764" t="s">
        <v>1136</v>
      </c>
      <c r="B764" t="s">
        <v>211</v>
      </c>
      <c r="C764" t="s">
        <v>1137</v>
      </c>
      <c r="D764" t="s">
        <v>1138</v>
      </c>
      <c r="E764" t="s">
        <v>16179</v>
      </c>
      <c r="F764" t="s">
        <v>16180</v>
      </c>
      <c r="G764">
        <v>9372315994</v>
      </c>
      <c r="H764" t="s">
        <v>164</v>
      </c>
      <c r="I764" t="s">
        <v>11903</v>
      </c>
      <c r="J764" t="s">
        <v>217</v>
      </c>
      <c r="K764" t="s">
        <v>1692</v>
      </c>
      <c r="L764" t="s">
        <v>16181</v>
      </c>
      <c r="M764" t="s">
        <v>16182</v>
      </c>
      <c r="N764" t="s">
        <v>174</v>
      </c>
      <c r="O764" t="s">
        <v>16183</v>
      </c>
      <c r="P764" t="s">
        <v>10534</v>
      </c>
      <c r="AI764" t="s">
        <v>16184</v>
      </c>
      <c r="AJ764" t="s">
        <v>16185</v>
      </c>
      <c r="AK764" t="s">
        <v>16186</v>
      </c>
      <c r="AL764">
        <v>95</v>
      </c>
      <c r="AM764">
        <v>10</v>
      </c>
      <c r="AN764">
        <v>2011</v>
      </c>
      <c r="AO764" t="s">
        <v>174</v>
      </c>
      <c r="AP764" t="s">
        <v>16187</v>
      </c>
      <c r="AQ764" t="s">
        <v>16188</v>
      </c>
      <c r="AR764" t="s">
        <v>2295</v>
      </c>
      <c r="AS764">
        <v>66.4</v>
      </c>
      <c r="AU764">
        <v>2013</v>
      </c>
      <c r="AV764" t="s">
        <v>170</v>
      </c>
      <c r="BC764" t="s">
        <v>174</v>
      </c>
      <c r="BD764" t="s">
        <v>1440</v>
      </c>
      <c r="BE764" t="s">
        <v>16189</v>
      </c>
      <c r="BF764" t="s">
        <v>1779</v>
      </c>
      <c r="BG764">
        <v>58.78</v>
      </c>
      <c r="BH764">
        <v>6.59</v>
      </c>
      <c r="BI764">
        <v>2019</v>
      </c>
      <c r="BJ764">
        <v>8</v>
      </c>
      <c r="BL764">
        <v>2</v>
      </c>
      <c r="BN764" t="s">
        <v>174</v>
      </c>
      <c r="BO764" t="s">
        <v>844</v>
      </c>
      <c r="BP764" t="s">
        <v>16190</v>
      </c>
      <c r="BQ764" t="s">
        <v>5225</v>
      </c>
      <c r="BR764">
        <v>84.2</v>
      </c>
      <c r="BS764">
        <v>8.42</v>
      </c>
      <c r="BT764">
        <v>2021</v>
      </c>
      <c r="BU764">
        <v>24</v>
      </c>
      <c r="BW764">
        <v>35</v>
      </c>
      <c r="BY764" t="s">
        <v>170</v>
      </c>
      <c r="CF764" t="s">
        <v>170</v>
      </c>
      <c r="CL764" t="s">
        <v>170</v>
      </c>
      <c r="CN764" t="s">
        <v>174</v>
      </c>
      <c r="CO764" t="s">
        <v>16191</v>
      </c>
      <c r="CP764" t="s">
        <v>16192</v>
      </c>
      <c r="CQ764" t="s">
        <v>174</v>
      </c>
      <c r="CR764">
        <v>1</v>
      </c>
      <c r="CS764">
        <v>1</v>
      </c>
      <c r="CT764">
        <v>1</v>
      </c>
      <c r="CU764" t="s">
        <v>16193</v>
      </c>
      <c r="CV764" t="s">
        <v>170</v>
      </c>
      <c r="CZ764" t="s">
        <v>170</v>
      </c>
      <c r="DC764" t="s">
        <v>16194</v>
      </c>
      <c r="DD764" t="s">
        <v>174</v>
      </c>
      <c r="DE764" t="s">
        <v>16195</v>
      </c>
      <c r="DF764" t="s">
        <v>174</v>
      </c>
      <c r="DG764" t="s">
        <v>16196</v>
      </c>
      <c r="DH764" t="s">
        <v>16197</v>
      </c>
      <c r="DI764" t="s">
        <v>4302</v>
      </c>
      <c r="DJ764" t="s">
        <v>378</v>
      </c>
      <c r="DK764">
        <v>9</v>
      </c>
      <c r="DL764" t="s">
        <v>174</v>
      </c>
      <c r="DM764" t="s">
        <v>16198</v>
      </c>
      <c r="DN764" t="s">
        <v>174</v>
      </c>
      <c r="DO764" t="s">
        <v>16199</v>
      </c>
      <c r="DP764" t="s">
        <v>16200</v>
      </c>
      <c r="DQ764" t="s">
        <v>202</v>
      </c>
      <c r="DR764" t="str">
        <f>HYPERLINK("https://nconnect.nicmar.ac.in/pdf/802_resume_1772458256.pdf/Y2FyZWVy","View Resume")</f>
        <v>0</v>
      </c>
      <c r="DS764" t="s">
        <v>2136</v>
      </c>
      <c r="DT764" t="s">
        <v>16201</v>
      </c>
      <c r="DU764" t="s">
        <v>211</v>
      </c>
      <c r="DV764" t="s">
        <v>16202</v>
      </c>
      <c r="DW764" t="s">
        <v>246</v>
      </c>
      <c r="DX764" t="s">
        <v>983</v>
      </c>
      <c r="DY764" t="s">
        <v>209</v>
      </c>
      <c r="DZ764" t="s">
        <v>691</v>
      </c>
      <c r="EA764" t="s">
        <v>16203</v>
      </c>
      <c r="EB764" t="s">
        <v>16204</v>
      </c>
      <c r="EC764" t="s">
        <v>16205</v>
      </c>
      <c r="ED764" t="s">
        <v>207</v>
      </c>
      <c r="EE764" t="s">
        <v>4307</v>
      </c>
      <c r="EF764" t="s">
        <v>505</v>
      </c>
      <c r="EG764" t="s">
        <v>3195</v>
      </c>
    </row>
    <row r="765" spans="1:158">
      <c r="A765" t="s">
        <v>1062</v>
      </c>
      <c r="B765" t="s">
        <v>507</v>
      </c>
      <c r="C765" t="s">
        <v>212</v>
      </c>
      <c r="D765" t="s">
        <v>213</v>
      </c>
      <c r="E765" t="s">
        <v>16206</v>
      </c>
      <c r="F765" t="s">
        <v>16207</v>
      </c>
      <c r="G765">
        <v>9611691111</v>
      </c>
      <c r="H765" t="s">
        <v>164</v>
      </c>
      <c r="I765" t="s">
        <v>16208</v>
      </c>
      <c r="J765" t="s">
        <v>166</v>
      </c>
      <c r="K765" t="s">
        <v>16209</v>
      </c>
      <c r="L765" t="s">
        <v>16210</v>
      </c>
      <c r="M765" t="s">
        <v>16211</v>
      </c>
      <c r="N765" t="s">
        <v>170</v>
      </c>
      <c r="AI765" t="s">
        <v>16212</v>
      </c>
      <c r="AJ765" t="s">
        <v>16213</v>
      </c>
      <c r="AK765" t="s">
        <v>442</v>
      </c>
      <c r="AL765">
        <v>75.68</v>
      </c>
      <c r="AN765">
        <v>2000</v>
      </c>
      <c r="AO765" t="s">
        <v>174</v>
      </c>
      <c r="AP765" t="s">
        <v>16214</v>
      </c>
      <c r="AQ765" t="s">
        <v>16213</v>
      </c>
      <c r="AR765" t="s">
        <v>2295</v>
      </c>
      <c r="AS765">
        <v>64.5</v>
      </c>
      <c r="AU765">
        <v>2002</v>
      </c>
      <c r="AV765" t="s">
        <v>170</v>
      </c>
      <c r="BC765" t="s">
        <v>174</v>
      </c>
      <c r="BD765" t="s">
        <v>16215</v>
      </c>
      <c r="BE765" t="s">
        <v>16216</v>
      </c>
      <c r="BF765" t="s">
        <v>16217</v>
      </c>
      <c r="BG765">
        <v>70</v>
      </c>
      <c r="BI765">
        <v>2006</v>
      </c>
      <c r="BJ765">
        <v>2</v>
      </c>
      <c r="BL765">
        <v>9</v>
      </c>
      <c r="BN765" t="s">
        <v>174</v>
      </c>
      <c r="BO765" t="s">
        <v>16218</v>
      </c>
      <c r="BP765" t="s">
        <v>16219</v>
      </c>
      <c r="BQ765" t="s">
        <v>16220</v>
      </c>
      <c r="BR765">
        <v>72</v>
      </c>
      <c r="BT765">
        <v>2009</v>
      </c>
      <c r="BU765">
        <v>14</v>
      </c>
      <c r="BW765">
        <v>53</v>
      </c>
      <c r="BX765" t="s">
        <v>16221</v>
      </c>
      <c r="BY765" t="s">
        <v>170</v>
      </c>
      <c r="CF765" t="s">
        <v>174</v>
      </c>
      <c r="CG765" t="s">
        <v>213</v>
      </c>
      <c r="CH765" t="s">
        <v>16222</v>
      </c>
      <c r="CI765" t="s">
        <v>193</v>
      </c>
      <c r="CJ765">
        <v>2018</v>
      </c>
      <c r="CL765" t="s">
        <v>170</v>
      </c>
      <c r="CN765" t="s">
        <v>174</v>
      </c>
      <c r="CO765" t="s">
        <v>16223</v>
      </c>
      <c r="CP765" t="s">
        <v>16224</v>
      </c>
      <c r="CQ765" t="s">
        <v>174</v>
      </c>
      <c r="CR765">
        <v>6</v>
      </c>
      <c r="CS765">
        <v>1</v>
      </c>
      <c r="CT765">
        <v>3</v>
      </c>
      <c r="CU765" t="s">
        <v>16225</v>
      </c>
      <c r="CV765" t="s">
        <v>174</v>
      </c>
      <c r="CW765" t="s">
        <v>16226</v>
      </c>
      <c r="CX765" t="s">
        <v>193</v>
      </c>
      <c r="CY765">
        <v>2023</v>
      </c>
      <c r="CZ765" t="s">
        <v>174</v>
      </c>
      <c r="DA765" t="s">
        <v>16227</v>
      </c>
      <c r="DB765" t="s">
        <v>16228</v>
      </c>
      <c r="DC765" t="s">
        <v>4434</v>
      </c>
      <c r="DD765" t="s">
        <v>170</v>
      </c>
      <c r="DF765" t="s">
        <v>170</v>
      </c>
      <c r="DL765" t="s">
        <v>170</v>
      </c>
      <c r="DN765" t="s">
        <v>170</v>
      </c>
      <c r="DP765" t="s">
        <v>16229</v>
      </c>
      <c r="DQ765" t="s">
        <v>202</v>
      </c>
      <c r="DR765" t="str">
        <f>HYPERLINK("https://nconnect.nicmar.ac.in/pdf/627_resume_1772458022.pdf/Y2FyZWVy","View Resume")</f>
        <v>0</v>
      </c>
      <c r="DS765" t="s">
        <v>16230</v>
      </c>
      <c r="DT765" t="s">
        <v>16231</v>
      </c>
      <c r="DU765" t="s">
        <v>507</v>
      </c>
      <c r="DV765" t="s">
        <v>16232</v>
      </c>
      <c r="DW765" t="s">
        <v>246</v>
      </c>
      <c r="DX765" t="s">
        <v>1812</v>
      </c>
      <c r="DY765" t="s">
        <v>209</v>
      </c>
      <c r="DZ765" t="s">
        <v>4014</v>
      </c>
      <c r="EA765" t="s">
        <v>16233</v>
      </c>
      <c r="EB765" t="s">
        <v>211</v>
      </c>
      <c r="EC765" t="s">
        <v>16234</v>
      </c>
      <c r="ED765" t="s">
        <v>246</v>
      </c>
      <c r="EE765" t="s">
        <v>5567</v>
      </c>
      <c r="EF765" t="s">
        <v>757</v>
      </c>
      <c r="EG765" t="s">
        <v>2026</v>
      </c>
      <c r="EH765" t="s">
        <v>16235</v>
      </c>
      <c r="EI765" t="s">
        <v>14648</v>
      </c>
      <c r="EJ765" t="s">
        <v>537</v>
      </c>
      <c r="EK765" t="s">
        <v>207</v>
      </c>
      <c r="EL765" t="s">
        <v>5510</v>
      </c>
      <c r="EM765" t="s">
        <v>4683</v>
      </c>
      <c r="EN765" t="s">
        <v>1316</v>
      </c>
      <c r="EO765" t="s">
        <v>16236</v>
      </c>
      <c r="EP765" t="s">
        <v>14648</v>
      </c>
      <c r="EQ765" t="s">
        <v>16234</v>
      </c>
      <c r="ER765" t="s">
        <v>207</v>
      </c>
      <c r="ES765" t="s">
        <v>11619</v>
      </c>
      <c r="ET765" t="s">
        <v>6806</v>
      </c>
      <c r="EU765" t="s">
        <v>821</v>
      </c>
    </row>
    <row r="766" spans="1:158">
      <c r="A766" t="s">
        <v>581</v>
      </c>
      <c r="B766" t="s">
        <v>211</v>
      </c>
      <c r="C766" t="s">
        <v>471</v>
      </c>
      <c r="D766" t="s">
        <v>582</v>
      </c>
      <c r="E766" t="s">
        <v>16237</v>
      </c>
      <c r="F766" t="s">
        <v>16238</v>
      </c>
      <c r="G766">
        <v>8793488880</v>
      </c>
      <c r="H766" t="s">
        <v>164</v>
      </c>
      <c r="I766" t="s">
        <v>16239</v>
      </c>
      <c r="J766" t="s">
        <v>217</v>
      </c>
      <c r="K766" t="s">
        <v>16240</v>
      </c>
      <c r="L766" t="s">
        <v>16241</v>
      </c>
      <c r="M766" t="s">
        <v>16242</v>
      </c>
      <c r="N766" t="s">
        <v>170</v>
      </c>
      <c r="AI766" t="s">
        <v>16243</v>
      </c>
      <c r="AJ766" t="s">
        <v>12123</v>
      </c>
      <c r="AK766" t="s">
        <v>16244</v>
      </c>
      <c r="AL766">
        <v>85</v>
      </c>
      <c r="AN766">
        <v>2011</v>
      </c>
      <c r="AO766" t="s">
        <v>174</v>
      </c>
      <c r="AP766" t="s">
        <v>16245</v>
      </c>
      <c r="AQ766" t="s">
        <v>12123</v>
      </c>
      <c r="AR766" t="s">
        <v>16246</v>
      </c>
      <c r="AS766">
        <v>60</v>
      </c>
      <c r="AU766">
        <v>2013</v>
      </c>
      <c r="AV766" t="s">
        <v>170</v>
      </c>
      <c r="BC766" t="s">
        <v>174</v>
      </c>
      <c r="BD766" t="s">
        <v>16247</v>
      </c>
      <c r="BE766" t="s">
        <v>16248</v>
      </c>
      <c r="BF766" t="s">
        <v>229</v>
      </c>
      <c r="BG766">
        <v>62</v>
      </c>
      <c r="BI766">
        <v>2017</v>
      </c>
      <c r="BJ766">
        <v>2</v>
      </c>
      <c r="BL766">
        <v>9</v>
      </c>
      <c r="BN766" t="s">
        <v>174</v>
      </c>
      <c r="BO766" t="s">
        <v>8172</v>
      </c>
      <c r="BP766" t="s">
        <v>1426</v>
      </c>
      <c r="BQ766" t="s">
        <v>16249</v>
      </c>
      <c r="BR766">
        <v>70</v>
      </c>
      <c r="BS766">
        <v>7.76</v>
      </c>
      <c r="BT766">
        <v>2019</v>
      </c>
      <c r="BU766">
        <v>15</v>
      </c>
      <c r="BW766">
        <v>21</v>
      </c>
      <c r="BY766" t="s">
        <v>170</v>
      </c>
      <c r="CF766" t="s">
        <v>174</v>
      </c>
      <c r="CG766" t="s">
        <v>16250</v>
      </c>
      <c r="CH766" t="s">
        <v>16251</v>
      </c>
      <c r="CI766" t="s">
        <v>373</v>
      </c>
      <c r="CK766" t="s">
        <v>170</v>
      </c>
      <c r="CL766" t="s">
        <v>174</v>
      </c>
      <c r="CM766" t="s">
        <v>16252</v>
      </c>
      <c r="CN766" t="s">
        <v>170</v>
      </c>
      <c r="CP766" t="s">
        <v>16253</v>
      </c>
      <c r="CQ766" t="s">
        <v>170</v>
      </c>
      <c r="CV766" t="s">
        <v>170</v>
      </c>
      <c r="CZ766" t="s">
        <v>170</v>
      </c>
      <c r="DB766" t="s">
        <v>16254</v>
      </c>
      <c r="DC766" t="s">
        <v>5372</v>
      </c>
      <c r="DD766" t="s">
        <v>174</v>
      </c>
      <c r="DE766" t="s">
        <v>16255</v>
      </c>
      <c r="DF766" t="s">
        <v>170</v>
      </c>
      <c r="DL766" t="s">
        <v>170</v>
      </c>
      <c r="DN766" t="s">
        <v>170</v>
      </c>
      <c r="DP766" t="s">
        <v>16256</v>
      </c>
      <c r="DQ766" t="s">
        <v>202</v>
      </c>
      <c r="DR766" t="str">
        <f>HYPERLINK("https://nconnect.nicmar.ac.in/pdf/884_resume_1772459832.pdf/Y2FyZWVy","View Resume")</f>
        <v>0</v>
      </c>
      <c r="DS766" t="s">
        <v>1382</v>
      </c>
      <c r="DT766" t="s">
        <v>16257</v>
      </c>
      <c r="DU766" t="s">
        <v>211</v>
      </c>
      <c r="DV766" t="s">
        <v>818</v>
      </c>
      <c r="DW766" t="s">
        <v>246</v>
      </c>
      <c r="DX766" t="s">
        <v>252</v>
      </c>
      <c r="DY766" t="s">
        <v>209</v>
      </c>
      <c r="DZ766" t="s">
        <v>1382</v>
      </c>
    </row>
    <row r="767" spans="1:158">
      <c r="A767" t="s">
        <v>1871</v>
      </c>
      <c r="B767" t="s">
        <v>507</v>
      </c>
      <c r="C767" t="s">
        <v>160</v>
      </c>
      <c r="D767" t="s">
        <v>1872</v>
      </c>
      <c r="E767" t="s">
        <v>16258</v>
      </c>
      <c r="F767" t="s">
        <v>16259</v>
      </c>
      <c r="G767">
        <v>9629403517</v>
      </c>
      <c r="H767" t="s">
        <v>164</v>
      </c>
      <c r="I767" t="s">
        <v>16260</v>
      </c>
      <c r="J767" t="s">
        <v>166</v>
      </c>
      <c r="K767" t="s">
        <v>16261</v>
      </c>
      <c r="L767" t="s">
        <v>16262</v>
      </c>
      <c r="M767" t="s">
        <v>16263</v>
      </c>
      <c r="N767" t="s">
        <v>170</v>
      </c>
      <c r="AI767" t="s">
        <v>16264</v>
      </c>
      <c r="AJ767" t="s">
        <v>16265</v>
      </c>
      <c r="AK767" t="s">
        <v>16266</v>
      </c>
      <c r="AL767">
        <v>77.4</v>
      </c>
      <c r="AN767">
        <v>1996</v>
      </c>
      <c r="AO767" t="s">
        <v>174</v>
      </c>
      <c r="AP767" t="s">
        <v>16264</v>
      </c>
      <c r="AQ767" t="s">
        <v>16267</v>
      </c>
      <c r="AR767" t="s">
        <v>16268</v>
      </c>
      <c r="AS767">
        <v>70.08</v>
      </c>
      <c r="AU767">
        <v>1998</v>
      </c>
      <c r="AV767" t="s">
        <v>170</v>
      </c>
      <c r="BC767" t="s">
        <v>174</v>
      </c>
      <c r="BD767" t="s">
        <v>16269</v>
      </c>
      <c r="BE767" t="s">
        <v>16270</v>
      </c>
      <c r="BF767" t="s">
        <v>16271</v>
      </c>
      <c r="BG767">
        <v>62</v>
      </c>
      <c r="BI767">
        <v>2003</v>
      </c>
      <c r="BJ767">
        <v>8</v>
      </c>
      <c r="BL767">
        <v>2</v>
      </c>
      <c r="BN767" t="s">
        <v>174</v>
      </c>
      <c r="BO767" t="s">
        <v>16272</v>
      </c>
      <c r="BP767" t="s">
        <v>16273</v>
      </c>
      <c r="BQ767" t="s">
        <v>16274</v>
      </c>
      <c r="BR767">
        <v>79</v>
      </c>
      <c r="BS767">
        <v>3.75</v>
      </c>
      <c r="BT767">
        <v>2011</v>
      </c>
      <c r="BU767">
        <v>31</v>
      </c>
      <c r="BV767" t="s">
        <v>16275</v>
      </c>
      <c r="BW767">
        <v>2</v>
      </c>
      <c r="BY767" t="s">
        <v>170</v>
      </c>
      <c r="BZ767" t="s">
        <v>16276</v>
      </c>
      <c r="CA767" t="s">
        <v>16277</v>
      </c>
      <c r="CF767" t="s">
        <v>174</v>
      </c>
      <c r="CG767" t="s">
        <v>16278</v>
      </c>
      <c r="CH767" t="s">
        <v>16279</v>
      </c>
      <c r="CI767" t="s">
        <v>193</v>
      </c>
      <c r="CJ767">
        <v>2017</v>
      </c>
      <c r="CL767" t="s">
        <v>174</v>
      </c>
      <c r="CM767" t="s">
        <v>16280</v>
      </c>
      <c r="CN767" t="s">
        <v>174</v>
      </c>
      <c r="CO767" t="s">
        <v>16281</v>
      </c>
      <c r="CP767" t="s">
        <v>16282</v>
      </c>
      <c r="CQ767" t="s">
        <v>174</v>
      </c>
      <c r="CR767">
        <v>1</v>
      </c>
      <c r="CS767">
        <v>4</v>
      </c>
      <c r="CT767">
        <v>5</v>
      </c>
      <c r="CU767" t="s">
        <v>16283</v>
      </c>
      <c r="CV767" t="s">
        <v>174</v>
      </c>
      <c r="CW767" t="s">
        <v>16284</v>
      </c>
      <c r="CX767" t="s">
        <v>193</v>
      </c>
      <c r="CY767">
        <v>2011</v>
      </c>
      <c r="CZ767" t="s">
        <v>174</v>
      </c>
      <c r="DA767" t="s">
        <v>16285</v>
      </c>
      <c r="DB767" t="s">
        <v>16286</v>
      </c>
      <c r="DC767" t="s">
        <v>16287</v>
      </c>
      <c r="DD767" t="s">
        <v>174</v>
      </c>
      <c r="DE767" t="s">
        <v>16288</v>
      </c>
      <c r="DF767" t="s">
        <v>174</v>
      </c>
      <c r="DG767" t="s">
        <v>16289</v>
      </c>
      <c r="DH767">
        <v>1</v>
      </c>
      <c r="DI767" t="s">
        <v>16290</v>
      </c>
      <c r="DJ767" t="s">
        <v>16291</v>
      </c>
      <c r="DK767">
        <v>8</v>
      </c>
      <c r="DL767" t="s">
        <v>174</v>
      </c>
      <c r="DM767" t="s">
        <v>16292</v>
      </c>
      <c r="DN767" t="s">
        <v>170</v>
      </c>
      <c r="DP767" t="s">
        <v>16293</v>
      </c>
      <c r="DQ767" t="str">
        <f>HYPERLINK("https://nconnect.nicmar.ac.in/storage/profile/69a5a4cbc4adb.png","Download")</f>
        <v>0</v>
      </c>
      <c r="DR767" t="str">
        <f>HYPERLINK("https://nconnect.nicmar.ac.in/pdf/835_resume_1772462856.pdf/Y2FyZWVy","View Resume")</f>
        <v>0</v>
      </c>
      <c r="DS767" t="s">
        <v>16294</v>
      </c>
      <c r="DT767" t="s">
        <v>16295</v>
      </c>
      <c r="DU767" t="s">
        <v>211</v>
      </c>
      <c r="DV767" t="s">
        <v>537</v>
      </c>
      <c r="DW767" t="s">
        <v>246</v>
      </c>
      <c r="DX767" t="s">
        <v>1501</v>
      </c>
      <c r="DY767" t="s">
        <v>3389</v>
      </c>
      <c r="DZ767" t="s">
        <v>816</v>
      </c>
      <c r="EA767" t="s">
        <v>16296</v>
      </c>
      <c r="EB767" t="s">
        <v>507</v>
      </c>
      <c r="EC767" t="s">
        <v>537</v>
      </c>
      <c r="ED767" t="s">
        <v>246</v>
      </c>
      <c r="EE767" t="s">
        <v>1588</v>
      </c>
      <c r="EF767" t="s">
        <v>2319</v>
      </c>
      <c r="EG767" t="s">
        <v>942</v>
      </c>
      <c r="EH767" t="s">
        <v>16297</v>
      </c>
      <c r="EI767" t="s">
        <v>507</v>
      </c>
      <c r="EJ767" t="s">
        <v>8029</v>
      </c>
      <c r="EK767" t="s">
        <v>246</v>
      </c>
      <c r="EL767" t="s">
        <v>5182</v>
      </c>
      <c r="EM767" t="s">
        <v>5755</v>
      </c>
      <c r="EN767" t="s">
        <v>989</v>
      </c>
      <c r="EO767" t="s">
        <v>16276</v>
      </c>
      <c r="EP767" t="s">
        <v>16298</v>
      </c>
      <c r="EQ767" t="s">
        <v>1540</v>
      </c>
      <c r="ER767" t="s">
        <v>246</v>
      </c>
      <c r="ES767" t="s">
        <v>5935</v>
      </c>
      <c r="ET767" t="s">
        <v>2955</v>
      </c>
      <c r="EU767" t="s">
        <v>649</v>
      </c>
      <c r="EV767" t="s">
        <v>16299</v>
      </c>
      <c r="EW767" t="s">
        <v>16300</v>
      </c>
      <c r="EX767" t="s">
        <v>16301</v>
      </c>
      <c r="EY767" t="s">
        <v>246</v>
      </c>
      <c r="EZ767" t="s">
        <v>2588</v>
      </c>
      <c r="FA767" t="s">
        <v>2202</v>
      </c>
      <c r="FB767" t="s">
        <v>1205</v>
      </c>
    </row>
    <row r="768" spans="1:158">
      <c r="A768" t="s">
        <v>15918</v>
      </c>
      <c r="B768" t="s">
        <v>211</v>
      </c>
      <c r="C768" t="s">
        <v>1137</v>
      </c>
      <c r="D768" t="s">
        <v>15919</v>
      </c>
      <c r="E768" t="s">
        <v>16258</v>
      </c>
      <c r="F768" t="s">
        <v>16259</v>
      </c>
      <c r="G768">
        <v>9629403517</v>
      </c>
      <c r="H768" t="s">
        <v>164</v>
      </c>
      <c r="I768" t="s">
        <v>16260</v>
      </c>
      <c r="J768" t="s">
        <v>166</v>
      </c>
      <c r="K768" t="s">
        <v>16261</v>
      </c>
      <c r="L768" t="s">
        <v>16262</v>
      </c>
      <c r="M768" t="s">
        <v>16263</v>
      </c>
      <c r="N768" t="s">
        <v>170</v>
      </c>
      <c r="AI768" t="s">
        <v>16264</v>
      </c>
      <c r="AJ768" t="s">
        <v>16265</v>
      </c>
      <c r="AK768" t="s">
        <v>16266</v>
      </c>
      <c r="AL768">
        <v>77.4</v>
      </c>
      <c r="AN768">
        <v>1996</v>
      </c>
      <c r="AO768" t="s">
        <v>174</v>
      </c>
      <c r="AP768" t="s">
        <v>16264</v>
      </c>
      <c r="AQ768" t="s">
        <v>16267</v>
      </c>
      <c r="AR768" t="s">
        <v>16268</v>
      </c>
      <c r="AS768">
        <v>70.08</v>
      </c>
      <c r="AU768">
        <v>1998</v>
      </c>
      <c r="AV768" t="s">
        <v>170</v>
      </c>
      <c r="BC768" t="s">
        <v>174</v>
      </c>
      <c r="BD768" t="s">
        <v>16269</v>
      </c>
      <c r="BE768" t="s">
        <v>16270</v>
      </c>
      <c r="BF768" t="s">
        <v>16271</v>
      </c>
      <c r="BG768">
        <v>62</v>
      </c>
      <c r="BI768">
        <v>2003</v>
      </c>
      <c r="BJ768">
        <v>8</v>
      </c>
      <c r="BL768">
        <v>2</v>
      </c>
      <c r="BN768" t="s">
        <v>174</v>
      </c>
      <c r="BO768" t="s">
        <v>16272</v>
      </c>
      <c r="BP768" t="s">
        <v>16273</v>
      </c>
      <c r="BQ768" t="s">
        <v>16274</v>
      </c>
      <c r="BR768">
        <v>79</v>
      </c>
      <c r="BS768">
        <v>3.75</v>
      </c>
      <c r="BT768">
        <v>2011</v>
      </c>
      <c r="BU768">
        <v>31</v>
      </c>
      <c r="BV768" t="s">
        <v>16275</v>
      </c>
      <c r="BW768">
        <v>2</v>
      </c>
      <c r="BY768" t="s">
        <v>170</v>
      </c>
      <c r="BZ768" t="s">
        <v>16276</v>
      </c>
      <c r="CA768" t="s">
        <v>16277</v>
      </c>
      <c r="CF768" t="s">
        <v>174</v>
      </c>
      <c r="CG768" t="s">
        <v>16278</v>
      </c>
      <c r="CH768" t="s">
        <v>16279</v>
      </c>
      <c r="CI768" t="s">
        <v>193</v>
      </c>
      <c r="CJ768">
        <v>2017</v>
      </c>
      <c r="CL768" t="s">
        <v>174</v>
      </c>
      <c r="CM768" t="s">
        <v>16280</v>
      </c>
      <c r="CN768" t="s">
        <v>174</v>
      </c>
      <c r="CO768" t="s">
        <v>16281</v>
      </c>
      <c r="CP768" t="s">
        <v>16282</v>
      </c>
      <c r="CQ768" t="s">
        <v>174</v>
      </c>
      <c r="CR768">
        <v>1</v>
      </c>
      <c r="CS768">
        <v>4</v>
      </c>
      <c r="CT768">
        <v>5</v>
      </c>
      <c r="CU768" t="s">
        <v>16283</v>
      </c>
      <c r="CV768" t="s">
        <v>174</v>
      </c>
      <c r="CW768" t="s">
        <v>16284</v>
      </c>
      <c r="CX768" t="s">
        <v>193</v>
      </c>
      <c r="CY768">
        <v>2011</v>
      </c>
      <c r="CZ768" t="s">
        <v>174</v>
      </c>
      <c r="DA768" t="s">
        <v>16285</v>
      </c>
      <c r="DB768" t="s">
        <v>16286</v>
      </c>
      <c r="DC768" t="s">
        <v>16287</v>
      </c>
      <c r="DD768" t="s">
        <v>174</v>
      </c>
      <c r="DE768" t="s">
        <v>16288</v>
      </c>
      <c r="DF768" t="s">
        <v>174</v>
      </c>
      <c r="DG768" t="s">
        <v>16289</v>
      </c>
      <c r="DH768">
        <v>1</v>
      </c>
      <c r="DI768" t="s">
        <v>16290</v>
      </c>
      <c r="DJ768" t="s">
        <v>16291</v>
      </c>
      <c r="DK768">
        <v>8</v>
      </c>
      <c r="DL768" t="s">
        <v>174</v>
      </c>
      <c r="DM768" t="s">
        <v>16292</v>
      </c>
      <c r="DN768" t="s">
        <v>170</v>
      </c>
      <c r="DP768" t="s">
        <v>16302</v>
      </c>
      <c r="DQ768" t="str">
        <f>HYPERLINK("https://nconnect.nicmar.ac.in/storage/profile/69a5a4cbc4adb.png","Download")</f>
        <v>0</v>
      </c>
      <c r="DR768" t="str">
        <f>HYPERLINK("https://nconnect.nicmar.ac.in/pdf/835_resume_1772462856.pdf/Y2FyZWVy","View Resume")</f>
        <v>0</v>
      </c>
      <c r="DS768" t="s">
        <v>16294</v>
      </c>
      <c r="DT768" t="s">
        <v>16295</v>
      </c>
      <c r="DU768" t="s">
        <v>211</v>
      </c>
      <c r="DV768" t="s">
        <v>537</v>
      </c>
      <c r="DW768" t="s">
        <v>246</v>
      </c>
      <c r="DX768" t="s">
        <v>1501</v>
      </c>
      <c r="DY768" t="s">
        <v>3389</v>
      </c>
      <c r="DZ768" t="s">
        <v>816</v>
      </c>
      <c r="EA768" t="s">
        <v>16296</v>
      </c>
      <c r="EB768" t="s">
        <v>507</v>
      </c>
      <c r="EC768" t="s">
        <v>537</v>
      </c>
      <c r="ED768" t="s">
        <v>246</v>
      </c>
      <c r="EE768" t="s">
        <v>1588</v>
      </c>
      <c r="EF768" t="s">
        <v>2319</v>
      </c>
      <c r="EG768" t="s">
        <v>942</v>
      </c>
      <c r="EH768" t="s">
        <v>16297</v>
      </c>
      <c r="EI768" t="s">
        <v>507</v>
      </c>
      <c r="EJ768" t="s">
        <v>8029</v>
      </c>
      <c r="EK768" t="s">
        <v>246</v>
      </c>
      <c r="EL768" t="s">
        <v>5182</v>
      </c>
      <c r="EM768" t="s">
        <v>5755</v>
      </c>
      <c r="EN768" t="s">
        <v>989</v>
      </c>
      <c r="EO768" t="s">
        <v>16276</v>
      </c>
      <c r="EP768" t="s">
        <v>16298</v>
      </c>
      <c r="EQ768" t="s">
        <v>1540</v>
      </c>
      <c r="ER768" t="s">
        <v>246</v>
      </c>
      <c r="ES768" t="s">
        <v>5935</v>
      </c>
      <c r="ET768" t="s">
        <v>2955</v>
      </c>
      <c r="EU768" t="s">
        <v>649</v>
      </c>
      <c r="EV768" t="s">
        <v>16299</v>
      </c>
      <c r="EW768" t="s">
        <v>16300</v>
      </c>
      <c r="EX768" t="s">
        <v>16301</v>
      </c>
      <c r="EY768" t="s">
        <v>246</v>
      </c>
      <c r="EZ768" t="s">
        <v>2588</v>
      </c>
      <c r="FA768" t="s">
        <v>2202</v>
      </c>
      <c r="FB768" t="s">
        <v>1205</v>
      </c>
    </row>
    <row r="769" spans="1:158">
      <c r="A769" t="s">
        <v>2493</v>
      </c>
      <c r="B769" t="s">
        <v>507</v>
      </c>
      <c r="C769" t="s">
        <v>160</v>
      </c>
      <c r="D769" t="s">
        <v>2494</v>
      </c>
      <c r="E769" t="s">
        <v>16258</v>
      </c>
      <c r="F769" t="s">
        <v>16259</v>
      </c>
      <c r="G769">
        <v>9629403517</v>
      </c>
      <c r="H769" t="s">
        <v>164</v>
      </c>
      <c r="I769" t="s">
        <v>16260</v>
      </c>
      <c r="J769" t="s">
        <v>166</v>
      </c>
      <c r="K769" t="s">
        <v>16261</v>
      </c>
      <c r="L769" t="s">
        <v>16262</v>
      </c>
      <c r="M769" t="s">
        <v>16263</v>
      </c>
      <c r="N769" t="s">
        <v>170</v>
      </c>
      <c r="AI769" t="s">
        <v>16264</v>
      </c>
      <c r="AJ769" t="s">
        <v>16265</v>
      </c>
      <c r="AK769" t="s">
        <v>16266</v>
      </c>
      <c r="AL769">
        <v>77.4</v>
      </c>
      <c r="AN769">
        <v>1996</v>
      </c>
      <c r="AO769" t="s">
        <v>174</v>
      </c>
      <c r="AP769" t="s">
        <v>16264</v>
      </c>
      <c r="AQ769" t="s">
        <v>16267</v>
      </c>
      <c r="AR769" t="s">
        <v>16268</v>
      </c>
      <c r="AS769">
        <v>70.08</v>
      </c>
      <c r="AU769">
        <v>1998</v>
      </c>
      <c r="AV769" t="s">
        <v>170</v>
      </c>
      <c r="BC769" t="s">
        <v>174</v>
      </c>
      <c r="BD769" t="s">
        <v>16269</v>
      </c>
      <c r="BE769" t="s">
        <v>16270</v>
      </c>
      <c r="BF769" t="s">
        <v>16271</v>
      </c>
      <c r="BG769">
        <v>62</v>
      </c>
      <c r="BI769">
        <v>2003</v>
      </c>
      <c r="BJ769">
        <v>8</v>
      </c>
      <c r="BL769">
        <v>2</v>
      </c>
      <c r="BN769" t="s">
        <v>174</v>
      </c>
      <c r="BO769" t="s">
        <v>16272</v>
      </c>
      <c r="BP769" t="s">
        <v>16273</v>
      </c>
      <c r="BQ769" t="s">
        <v>16274</v>
      </c>
      <c r="BR769">
        <v>79</v>
      </c>
      <c r="BS769">
        <v>3.75</v>
      </c>
      <c r="BT769">
        <v>2011</v>
      </c>
      <c r="BU769">
        <v>31</v>
      </c>
      <c r="BV769" t="s">
        <v>16275</v>
      </c>
      <c r="BW769">
        <v>2</v>
      </c>
      <c r="BY769" t="s">
        <v>170</v>
      </c>
      <c r="BZ769" t="s">
        <v>16276</v>
      </c>
      <c r="CA769" t="s">
        <v>16277</v>
      </c>
      <c r="CF769" t="s">
        <v>174</v>
      </c>
      <c r="CG769" t="s">
        <v>16278</v>
      </c>
      <c r="CH769" t="s">
        <v>16279</v>
      </c>
      <c r="CI769" t="s">
        <v>193</v>
      </c>
      <c r="CJ769">
        <v>2017</v>
      </c>
      <c r="CL769" t="s">
        <v>174</v>
      </c>
      <c r="CM769" t="s">
        <v>16280</v>
      </c>
      <c r="CN769" t="s">
        <v>174</v>
      </c>
      <c r="CO769" t="s">
        <v>16281</v>
      </c>
      <c r="CP769" t="s">
        <v>16282</v>
      </c>
      <c r="CQ769" t="s">
        <v>174</v>
      </c>
      <c r="CR769">
        <v>1</v>
      </c>
      <c r="CS769">
        <v>4</v>
      </c>
      <c r="CT769">
        <v>5</v>
      </c>
      <c r="CU769" t="s">
        <v>16283</v>
      </c>
      <c r="CV769" t="s">
        <v>174</v>
      </c>
      <c r="CW769" t="s">
        <v>16284</v>
      </c>
      <c r="CX769" t="s">
        <v>193</v>
      </c>
      <c r="CY769">
        <v>2011</v>
      </c>
      <c r="CZ769" t="s">
        <v>174</v>
      </c>
      <c r="DA769" t="s">
        <v>16285</v>
      </c>
      <c r="DB769" t="s">
        <v>16286</v>
      </c>
      <c r="DC769" t="s">
        <v>16287</v>
      </c>
      <c r="DD769" t="s">
        <v>174</v>
      </c>
      <c r="DE769" t="s">
        <v>16288</v>
      </c>
      <c r="DF769" t="s">
        <v>174</v>
      </c>
      <c r="DG769" t="s">
        <v>16289</v>
      </c>
      <c r="DH769">
        <v>1</v>
      </c>
      <c r="DI769" t="s">
        <v>16290</v>
      </c>
      <c r="DJ769" t="s">
        <v>16291</v>
      </c>
      <c r="DK769">
        <v>8</v>
      </c>
      <c r="DL769" t="s">
        <v>174</v>
      </c>
      <c r="DM769" t="s">
        <v>16292</v>
      </c>
      <c r="DN769" t="s">
        <v>170</v>
      </c>
      <c r="DP769" t="s">
        <v>16303</v>
      </c>
      <c r="DQ769" t="str">
        <f>HYPERLINK("https://nconnect.nicmar.ac.in/storage/profile/69a5a4cbc4adb.png","Download")</f>
        <v>0</v>
      </c>
      <c r="DR769" t="str">
        <f>HYPERLINK("https://nconnect.nicmar.ac.in/pdf/835_resume_1772462856.pdf/Y2FyZWVy","View Resume")</f>
        <v>0</v>
      </c>
      <c r="DS769" t="s">
        <v>16294</v>
      </c>
      <c r="DT769" t="s">
        <v>16295</v>
      </c>
      <c r="DU769" t="s">
        <v>211</v>
      </c>
      <c r="DV769" t="s">
        <v>537</v>
      </c>
      <c r="DW769" t="s">
        <v>246</v>
      </c>
      <c r="DX769" t="s">
        <v>1501</v>
      </c>
      <c r="DY769" t="s">
        <v>3389</v>
      </c>
      <c r="DZ769" t="s">
        <v>816</v>
      </c>
      <c r="EA769" t="s">
        <v>16296</v>
      </c>
      <c r="EB769" t="s">
        <v>507</v>
      </c>
      <c r="EC769" t="s">
        <v>537</v>
      </c>
      <c r="ED769" t="s">
        <v>246</v>
      </c>
      <c r="EE769" t="s">
        <v>1588</v>
      </c>
      <c r="EF769" t="s">
        <v>2319</v>
      </c>
      <c r="EG769" t="s">
        <v>942</v>
      </c>
      <c r="EH769" t="s">
        <v>16297</v>
      </c>
      <c r="EI769" t="s">
        <v>507</v>
      </c>
      <c r="EJ769" t="s">
        <v>8029</v>
      </c>
      <c r="EK769" t="s">
        <v>246</v>
      </c>
      <c r="EL769" t="s">
        <v>5182</v>
      </c>
      <c r="EM769" t="s">
        <v>5755</v>
      </c>
      <c r="EN769" t="s">
        <v>989</v>
      </c>
      <c r="EO769" t="s">
        <v>16276</v>
      </c>
      <c r="EP769" t="s">
        <v>16298</v>
      </c>
      <c r="EQ769" t="s">
        <v>1540</v>
      </c>
      <c r="ER769" t="s">
        <v>246</v>
      </c>
      <c r="ES769" t="s">
        <v>5935</v>
      </c>
      <c r="ET769" t="s">
        <v>2955</v>
      </c>
      <c r="EU769" t="s">
        <v>649</v>
      </c>
      <c r="EV769" t="s">
        <v>16299</v>
      </c>
      <c r="EW769" t="s">
        <v>16300</v>
      </c>
      <c r="EX769" t="s">
        <v>16301</v>
      </c>
      <c r="EY769" t="s">
        <v>246</v>
      </c>
      <c r="EZ769" t="s">
        <v>2588</v>
      </c>
      <c r="FA769" t="s">
        <v>2202</v>
      </c>
      <c r="FB769" t="s">
        <v>1205</v>
      </c>
    </row>
    <row r="770" spans="1:158">
      <c r="A770" t="s">
        <v>584</v>
      </c>
      <c r="B770" t="s">
        <v>211</v>
      </c>
      <c r="C770" t="s">
        <v>471</v>
      </c>
      <c r="D770" t="s">
        <v>585</v>
      </c>
      <c r="E770" t="s">
        <v>16304</v>
      </c>
      <c r="F770" t="s">
        <v>16305</v>
      </c>
      <c r="G770">
        <v>9921214852</v>
      </c>
      <c r="H770" t="s">
        <v>164</v>
      </c>
      <c r="I770" t="s">
        <v>16306</v>
      </c>
      <c r="J770" t="s">
        <v>166</v>
      </c>
      <c r="K770" t="s">
        <v>16307</v>
      </c>
      <c r="L770" t="s">
        <v>16308</v>
      </c>
      <c r="M770" t="s">
        <v>16309</v>
      </c>
      <c r="N770" t="s">
        <v>170</v>
      </c>
      <c r="AI770" t="s">
        <v>16310</v>
      </c>
      <c r="AJ770" t="s">
        <v>16311</v>
      </c>
      <c r="AK770" t="s">
        <v>15741</v>
      </c>
      <c r="AL770">
        <v>78.66</v>
      </c>
      <c r="AN770">
        <v>2005</v>
      </c>
      <c r="AO770" t="s">
        <v>174</v>
      </c>
      <c r="AP770" t="s">
        <v>16312</v>
      </c>
      <c r="AQ770" t="s">
        <v>16311</v>
      </c>
      <c r="AR770" t="s">
        <v>16313</v>
      </c>
      <c r="AS770">
        <v>60.33</v>
      </c>
      <c r="AU770">
        <v>2007</v>
      </c>
      <c r="AV770" t="s">
        <v>170</v>
      </c>
      <c r="BC770" t="s">
        <v>174</v>
      </c>
      <c r="BD770" t="s">
        <v>440</v>
      </c>
      <c r="BE770" t="s">
        <v>16314</v>
      </c>
      <c r="BF770" t="s">
        <v>16315</v>
      </c>
      <c r="BG770">
        <v>66.93</v>
      </c>
      <c r="BI770">
        <v>2012</v>
      </c>
      <c r="BJ770">
        <v>2</v>
      </c>
      <c r="BL770">
        <v>9</v>
      </c>
      <c r="BN770" t="s">
        <v>174</v>
      </c>
      <c r="BO770" t="s">
        <v>440</v>
      </c>
      <c r="BP770" t="s">
        <v>16316</v>
      </c>
      <c r="BQ770" t="s">
        <v>3979</v>
      </c>
      <c r="BR770">
        <v>74.3</v>
      </c>
      <c r="BS770">
        <v>7.43</v>
      </c>
      <c r="BT770">
        <v>2014</v>
      </c>
      <c r="BU770">
        <v>17</v>
      </c>
      <c r="BW770">
        <v>13</v>
      </c>
      <c r="BY770" t="s">
        <v>170</v>
      </c>
      <c r="CF770" t="s">
        <v>174</v>
      </c>
      <c r="CG770" t="s">
        <v>12879</v>
      </c>
      <c r="CH770" t="s">
        <v>16317</v>
      </c>
      <c r="CI770" t="s">
        <v>193</v>
      </c>
      <c r="CJ770">
        <v>2025</v>
      </c>
      <c r="CL770" t="s">
        <v>174</v>
      </c>
      <c r="CM770" t="s">
        <v>16318</v>
      </c>
      <c r="CN770" t="s">
        <v>174</v>
      </c>
      <c r="CO770" t="s">
        <v>16319</v>
      </c>
      <c r="CP770" t="s">
        <v>16320</v>
      </c>
      <c r="CQ770" t="s">
        <v>174</v>
      </c>
      <c r="CR770">
        <v>18</v>
      </c>
      <c r="CS770">
        <v>2</v>
      </c>
      <c r="CT770">
        <v>2</v>
      </c>
      <c r="CU770" t="s">
        <v>16321</v>
      </c>
      <c r="CV770" t="s">
        <v>170</v>
      </c>
      <c r="CZ770" t="s">
        <v>170</v>
      </c>
      <c r="DC770" t="s">
        <v>1747</v>
      </c>
      <c r="DD770" t="s">
        <v>174</v>
      </c>
      <c r="DE770" t="s">
        <v>16322</v>
      </c>
      <c r="DF770" t="s">
        <v>174</v>
      </c>
      <c r="DG770" t="s">
        <v>16323</v>
      </c>
      <c r="DH770" t="s">
        <v>378</v>
      </c>
      <c r="DI770" t="s">
        <v>378</v>
      </c>
      <c r="DJ770" t="s">
        <v>378</v>
      </c>
      <c r="DK770">
        <v>9</v>
      </c>
      <c r="DL770" t="s">
        <v>170</v>
      </c>
      <c r="DN770" t="s">
        <v>170</v>
      </c>
      <c r="DP770" t="s">
        <v>16324</v>
      </c>
      <c r="DQ770" t="str">
        <f>HYPERLINK("https://nconnect.nicmar.ac.in/storage/profile/69a4396bbd09c.png","Download")</f>
        <v>0</v>
      </c>
      <c r="DR770" t="str">
        <f>HYPERLINK("https://nconnect.nicmar.ac.in/pdf/770_resume_1772442395.pdf/Y2FyZWVy","View Resume")</f>
        <v>0</v>
      </c>
      <c r="DS770" t="s">
        <v>2198</v>
      </c>
      <c r="DT770" t="s">
        <v>16325</v>
      </c>
      <c r="DU770" t="s">
        <v>211</v>
      </c>
      <c r="DV770" t="s">
        <v>818</v>
      </c>
      <c r="DW770" t="s">
        <v>246</v>
      </c>
      <c r="DX770" t="s">
        <v>383</v>
      </c>
      <c r="DY770" t="s">
        <v>209</v>
      </c>
      <c r="DZ770" t="s">
        <v>640</v>
      </c>
      <c r="EA770" t="s">
        <v>16326</v>
      </c>
      <c r="EB770" t="s">
        <v>211</v>
      </c>
      <c r="EC770" t="s">
        <v>818</v>
      </c>
      <c r="ED770" t="s">
        <v>246</v>
      </c>
      <c r="EE770" t="s">
        <v>1135</v>
      </c>
      <c r="EF770" t="s">
        <v>2318</v>
      </c>
      <c r="EG770" t="s">
        <v>253</v>
      </c>
      <c r="EH770" t="s">
        <v>16327</v>
      </c>
      <c r="EI770" t="s">
        <v>211</v>
      </c>
      <c r="EJ770" t="s">
        <v>818</v>
      </c>
      <c r="EK770" t="s">
        <v>246</v>
      </c>
      <c r="EL770" t="s">
        <v>992</v>
      </c>
      <c r="EM770" t="s">
        <v>5187</v>
      </c>
      <c r="EN770" t="s">
        <v>1688</v>
      </c>
      <c r="EO770" t="s">
        <v>16328</v>
      </c>
      <c r="EP770" t="s">
        <v>351</v>
      </c>
      <c r="EQ770" t="s">
        <v>818</v>
      </c>
      <c r="ER770" t="s">
        <v>246</v>
      </c>
      <c r="ES770" t="s">
        <v>264</v>
      </c>
      <c r="ET770" t="s">
        <v>578</v>
      </c>
      <c r="EU770" t="s">
        <v>248</v>
      </c>
      <c r="EV770" t="s">
        <v>16329</v>
      </c>
      <c r="EW770" t="s">
        <v>16330</v>
      </c>
      <c r="EX770" t="s">
        <v>818</v>
      </c>
      <c r="EY770" t="s">
        <v>207</v>
      </c>
      <c r="EZ770" t="s">
        <v>787</v>
      </c>
      <c r="FA770" t="s">
        <v>1021</v>
      </c>
      <c r="FB770" t="s">
        <v>821</v>
      </c>
    </row>
    <row r="771" spans="1:158">
      <c r="A771" t="s">
        <v>3910</v>
      </c>
      <c r="B771" t="s">
        <v>211</v>
      </c>
      <c r="C771" t="s">
        <v>471</v>
      </c>
      <c r="D771" t="s">
        <v>3911</v>
      </c>
      <c r="E771" t="s">
        <v>16304</v>
      </c>
      <c r="F771" t="s">
        <v>16305</v>
      </c>
      <c r="G771">
        <v>9921214852</v>
      </c>
      <c r="H771" t="s">
        <v>164</v>
      </c>
      <c r="I771" t="s">
        <v>16306</v>
      </c>
      <c r="J771" t="s">
        <v>166</v>
      </c>
      <c r="K771" t="s">
        <v>16307</v>
      </c>
      <c r="L771" t="s">
        <v>16308</v>
      </c>
      <c r="M771" t="s">
        <v>16309</v>
      </c>
      <c r="N771" t="s">
        <v>170</v>
      </c>
      <c r="AI771" t="s">
        <v>16310</v>
      </c>
      <c r="AJ771" t="s">
        <v>16311</v>
      </c>
      <c r="AK771" t="s">
        <v>15741</v>
      </c>
      <c r="AL771">
        <v>78.66</v>
      </c>
      <c r="AN771">
        <v>2005</v>
      </c>
      <c r="AO771" t="s">
        <v>174</v>
      </c>
      <c r="AP771" t="s">
        <v>16312</v>
      </c>
      <c r="AQ771" t="s">
        <v>16311</v>
      </c>
      <c r="AR771" t="s">
        <v>16313</v>
      </c>
      <c r="AS771">
        <v>60.33</v>
      </c>
      <c r="AU771">
        <v>2007</v>
      </c>
      <c r="AV771" t="s">
        <v>170</v>
      </c>
      <c r="BC771" t="s">
        <v>174</v>
      </c>
      <c r="BD771" t="s">
        <v>440</v>
      </c>
      <c r="BE771" t="s">
        <v>16314</v>
      </c>
      <c r="BF771" t="s">
        <v>16315</v>
      </c>
      <c r="BG771">
        <v>66.93</v>
      </c>
      <c r="BI771">
        <v>2012</v>
      </c>
      <c r="BJ771">
        <v>2</v>
      </c>
      <c r="BL771">
        <v>9</v>
      </c>
      <c r="BN771" t="s">
        <v>174</v>
      </c>
      <c r="BO771" t="s">
        <v>440</v>
      </c>
      <c r="BP771" t="s">
        <v>16316</v>
      </c>
      <c r="BQ771" t="s">
        <v>3979</v>
      </c>
      <c r="BR771">
        <v>74.3</v>
      </c>
      <c r="BS771">
        <v>7.43</v>
      </c>
      <c r="BT771">
        <v>2014</v>
      </c>
      <c r="BU771">
        <v>17</v>
      </c>
      <c r="BW771">
        <v>13</v>
      </c>
      <c r="BY771" t="s">
        <v>170</v>
      </c>
      <c r="CF771" t="s">
        <v>174</v>
      </c>
      <c r="CG771" t="s">
        <v>12879</v>
      </c>
      <c r="CH771" t="s">
        <v>16317</v>
      </c>
      <c r="CI771" t="s">
        <v>193</v>
      </c>
      <c r="CJ771">
        <v>2025</v>
      </c>
      <c r="CL771" t="s">
        <v>174</v>
      </c>
      <c r="CM771" t="s">
        <v>16318</v>
      </c>
      <c r="CN771" t="s">
        <v>174</v>
      </c>
      <c r="CO771" t="s">
        <v>16319</v>
      </c>
      <c r="CP771" t="s">
        <v>16320</v>
      </c>
      <c r="CQ771" t="s">
        <v>174</v>
      </c>
      <c r="CR771">
        <v>18</v>
      </c>
      <c r="CS771">
        <v>2</v>
      </c>
      <c r="CT771">
        <v>2</v>
      </c>
      <c r="CU771" t="s">
        <v>16321</v>
      </c>
      <c r="CV771" t="s">
        <v>170</v>
      </c>
      <c r="CZ771" t="s">
        <v>170</v>
      </c>
      <c r="DC771" t="s">
        <v>1747</v>
      </c>
      <c r="DD771" t="s">
        <v>174</v>
      </c>
      <c r="DE771" t="s">
        <v>16322</v>
      </c>
      <c r="DF771" t="s">
        <v>174</v>
      </c>
      <c r="DG771" t="s">
        <v>16323</v>
      </c>
      <c r="DH771" t="s">
        <v>378</v>
      </c>
      <c r="DI771" t="s">
        <v>378</v>
      </c>
      <c r="DJ771" t="s">
        <v>378</v>
      </c>
      <c r="DK771">
        <v>9</v>
      </c>
      <c r="DL771" t="s">
        <v>170</v>
      </c>
      <c r="DN771" t="s">
        <v>170</v>
      </c>
      <c r="DP771" t="s">
        <v>16324</v>
      </c>
      <c r="DQ771" t="str">
        <f>HYPERLINK("https://nconnect.nicmar.ac.in/storage/profile/69a4396bbd09c.png","Download")</f>
        <v>0</v>
      </c>
      <c r="DR771" t="str">
        <f>HYPERLINK("https://nconnect.nicmar.ac.in/pdf/770_resume_1772442395.pdf/Y2FyZWVy","View Resume")</f>
        <v>0</v>
      </c>
      <c r="DS771" t="s">
        <v>2198</v>
      </c>
      <c r="DT771" t="s">
        <v>16325</v>
      </c>
      <c r="DU771" t="s">
        <v>211</v>
      </c>
      <c r="DV771" t="s">
        <v>818</v>
      </c>
      <c r="DW771" t="s">
        <v>246</v>
      </c>
      <c r="DX771" t="s">
        <v>383</v>
      </c>
      <c r="DY771" t="s">
        <v>209</v>
      </c>
      <c r="DZ771" t="s">
        <v>640</v>
      </c>
      <c r="EA771" t="s">
        <v>16326</v>
      </c>
      <c r="EB771" t="s">
        <v>211</v>
      </c>
      <c r="EC771" t="s">
        <v>818</v>
      </c>
      <c r="ED771" t="s">
        <v>246</v>
      </c>
      <c r="EE771" t="s">
        <v>1135</v>
      </c>
      <c r="EF771" t="s">
        <v>2318</v>
      </c>
      <c r="EG771" t="s">
        <v>253</v>
      </c>
      <c r="EH771" t="s">
        <v>16327</v>
      </c>
      <c r="EI771" t="s">
        <v>211</v>
      </c>
      <c r="EJ771" t="s">
        <v>818</v>
      </c>
      <c r="EK771" t="s">
        <v>246</v>
      </c>
      <c r="EL771" t="s">
        <v>992</v>
      </c>
      <c r="EM771" t="s">
        <v>5187</v>
      </c>
      <c r="EN771" t="s">
        <v>1688</v>
      </c>
      <c r="EO771" t="s">
        <v>16328</v>
      </c>
      <c r="EP771" t="s">
        <v>351</v>
      </c>
      <c r="EQ771" t="s">
        <v>818</v>
      </c>
      <c r="ER771" t="s">
        <v>246</v>
      </c>
      <c r="ES771" t="s">
        <v>264</v>
      </c>
      <c r="ET771" t="s">
        <v>578</v>
      </c>
      <c r="EU771" t="s">
        <v>248</v>
      </c>
      <c r="EV771" t="s">
        <v>16329</v>
      </c>
      <c r="EW771" t="s">
        <v>16330</v>
      </c>
      <c r="EX771" t="s">
        <v>818</v>
      </c>
      <c r="EY771" t="s">
        <v>207</v>
      </c>
      <c r="EZ771" t="s">
        <v>787</v>
      </c>
      <c r="FA771" t="s">
        <v>1021</v>
      </c>
      <c r="FB771" t="s">
        <v>821</v>
      </c>
    </row>
    <row r="772" spans="1:158">
      <c r="A772" t="s">
        <v>470</v>
      </c>
      <c r="B772" t="s">
        <v>211</v>
      </c>
      <c r="C772" t="s">
        <v>471</v>
      </c>
      <c r="D772" t="s">
        <v>472</v>
      </c>
      <c r="E772" t="s">
        <v>16304</v>
      </c>
      <c r="F772" t="s">
        <v>16305</v>
      </c>
      <c r="G772">
        <v>9921214852</v>
      </c>
      <c r="H772" t="s">
        <v>164</v>
      </c>
      <c r="I772" t="s">
        <v>16306</v>
      </c>
      <c r="J772" t="s">
        <v>166</v>
      </c>
      <c r="K772" t="s">
        <v>16307</v>
      </c>
      <c r="L772" t="s">
        <v>16308</v>
      </c>
      <c r="M772" t="s">
        <v>16309</v>
      </c>
      <c r="N772" t="s">
        <v>170</v>
      </c>
      <c r="AI772" t="s">
        <v>16310</v>
      </c>
      <c r="AJ772" t="s">
        <v>16311</v>
      </c>
      <c r="AK772" t="s">
        <v>15741</v>
      </c>
      <c r="AL772">
        <v>78.66</v>
      </c>
      <c r="AN772">
        <v>2005</v>
      </c>
      <c r="AO772" t="s">
        <v>174</v>
      </c>
      <c r="AP772" t="s">
        <v>16312</v>
      </c>
      <c r="AQ772" t="s">
        <v>16311</v>
      </c>
      <c r="AR772" t="s">
        <v>16313</v>
      </c>
      <c r="AS772">
        <v>60.33</v>
      </c>
      <c r="AU772">
        <v>2007</v>
      </c>
      <c r="AV772" t="s">
        <v>170</v>
      </c>
      <c r="BC772" t="s">
        <v>174</v>
      </c>
      <c r="BD772" t="s">
        <v>440</v>
      </c>
      <c r="BE772" t="s">
        <v>16314</v>
      </c>
      <c r="BF772" t="s">
        <v>16315</v>
      </c>
      <c r="BG772">
        <v>66.93</v>
      </c>
      <c r="BI772">
        <v>2012</v>
      </c>
      <c r="BJ772">
        <v>2</v>
      </c>
      <c r="BL772">
        <v>9</v>
      </c>
      <c r="BN772" t="s">
        <v>174</v>
      </c>
      <c r="BO772" t="s">
        <v>440</v>
      </c>
      <c r="BP772" t="s">
        <v>16316</v>
      </c>
      <c r="BQ772" t="s">
        <v>3979</v>
      </c>
      <c r="BR772">
        <v>74.3</v>
      </c>
      <c r="BS772">
        <v>7.43</v>
      </c>
      <c r="BT772">
        <v>2014</v>
      </c>
      <c r="BU772">
        <v>17</v>
      </c>
      <c r="BW772">
        <v>13</v>
      </c>
      <c r="BY772" t="s">
        <v>170</v>
      </c>
      <c r="CF772" t="s">
        <v>174</v>
      </c>
      <c r="CG772" t="s">
        <v>12879</v>
      </c>
      <c r="CH772" t="s">
        <v>16317</v>
      </c>
      <c r="CI772" t="s">
        <v>193</v>
      </c>
      <c r="CJ772">
        <v>2025</v>
      </c>
      <c r="CL772" t="s">
        <v>174</v>
      </c>
      <c r="CM772" t="s">
        <v>16318</v>
      </c>
      <c r="CN772" t="s">
        <v>174</v>
      </c>
      <c r="CO772" t="s">
        <v>16319</v>
      </c>
      <c r="CP772" t="s">
        <v>16320</v>
      </c>
      <c r="CQ772" t="s">
        <v>174</v>
      </c>
      <c r="CR772">
        <v>18</v>
      </c>
      <c r="CS772">
        <v>2</v>
      </c>
      <c r="CT772">
        <v>2</v>
      </c>
      <c r="CU772" t="s">
        <v>16321</v>
      </c>
      <c r="CV772" t="s">
        <v>170</v>
      </c>
      <c r="CZ772" t="s">
        <v>170</v>
      </c>
      <c r="DC772" t="s">
        <v>1747</v>
      </c>
      <c r="DD772" t="s">
        <v>174</v>
      </c>
      <c r="DE772" t="s">
        <v>16322</v>
      </c>
      <c r="DF772" t="s">
        <v>174</v>
      </c>
      <c r="DG772" t="s">
        <v>16323</v>
      </c>
      <c r="DH772" t="s">
        <v>378</v>
      </c>
      <c r="DI772" t="s">
        <v>378</v>
      </c>
      <c r="DJ772" t="s">
        <v>378</v>
      </c>
      <c r="DK772">
        <v>9</v>
      </c>
      <c r="DL772" t="s">
        <v>170</v>
      </c>
      <c r="DN772" t="s">
        <v>170</v>
      </c>
      <c r="DP772" t="s">
        <v>16331</v>
      </c>
      <c r="DQ772" t="str">
        <f>HYPERLINK("https://nconnect.nicmar.ac.in/storage/profile/69a4396bbd09c.png","Download")</f>
        <v>0</v>
      </c>
      <c r="DR772" t="str">
        <f>HYPERLINK("https://nconnect.nicmar.ac.in/pdf/770_resume_1772442395.pdf/Y2FyZWVy","View Resume")</f>
        <v>0</v>
      </c>
      <c r="DS772" t="s">
        <v>2198</v>
      </c>
      <c r="DT772" t="s">
        <v>16325</v>
      </c>
      <c r="DU772" t="s">
        <v>211</v>
      </c>
      <c r="DV772" t="s">
        <v>818</v>
      </c>
      <c r="DW772" t="s">
        <v>246</v>
      </c>
      <c r="DX772" t="s">
        <v>383</v>
      </c>
      <c r="DY772" t="s">
        <v>209</v>
      </c>
      <c r="DZ772" t="s">
        <v>640</v>
      </c>
      <c r="EA772" t="s">
        <v>16326</v>
      </c>
      <c r="EB772" t="s">
        <v>211</v>
      </c>
      <c r="EC772" t="s">
        <v>818</v>
      </c>
      <c r="ED772" t="s">
        <v>246</v>
      </c>
      <c r="EE772" t="s">
        <v>1135</v>
      </c>
      <c r="EF772" t="s">
        <v>2318</v>
      </c>
      <c r="EG772" t="s">
        <v>253</v>
      </c>
      <c r="EH772" t="s">
        <v>16327</v>
      </c>
      <c r="EI772" t="s">
        <v>211</v>
      </c>
      <c r="EJ772" t="s">
        <v>818</v>
      </c>
      <c r="EK772" t="s">
        <v>246</v>
      </c>
      <c r="EL772" t="s">
        <v>992</v>
      </c>
      <c r="EM772" t="s">
        <v>5187</v>
      </c>
      <c r="EN772" t="s">
        <v>1688</v>
      </c>
      <c r="EO772" t="s">
        <v>16328</v>
      </c>
      <c r="EP772" t="s">
        <v>351</v>
      </c>
      <c r="EQ772" t="s">
        <v>818</v>
      </c>
      <c r="ER772" t="s">
        <v>246</v>
      </c>
      <c r="ES772" t="s">
        <v>264</v>
      </c>
      <c r="ET772" t="s">
        <v>578</v>
      </c>
      <c r="EU772" t="s">
        <v>248</v>
      </c>
      <c r="EV772" t="s">
        <v>16329</v>
      </c>
      <c r="EW772" t="s">
        <v>16330</v>
      </c>
      <c r="EX772" t="s">
        <v>818</v>
      </c>
      <c r="EY772" t="s">
        <v>207</v>
      </c>
      <c r="EZ772" t="s">
        <v>787</v>
      </c>
      <c r="FA772" t="s">
        <v>1021</v>
      </c>
      <c r="FB772" t="s">
        <v>821</v>
      </c>
    </row>
    <row r="773" spans="1:158">
      <c r="A773" t="s">
        <v>506</v>
      </c>
      <c r="B773" t="s">
        <v>507</v>
      </c>
      <c r="C773" t="s">
        <v>267</v>
      </c>
      <c r="D773" t="s">
        <v>508</v>
      </c>
      <c r="E773" t="s">
        <v>16332</v>
      </c>
      <c r="F773" t="s">
        <v>16333</v>
      </c>
      <c r="G773">
        <v>9823118793</v>
      </c>
      <c r="H773" t="s">
        <v>271</v>
      </c>
      <c r="I773" t="s">
        <v>16334</v>
      </c>
      <c r="J773" t="s">
        <v>166</v>
      </c>
      <c r="K773" t="s">
        <v>361</v>
      </c>
      <c r="L773" t="s">
        <v>16335</v>
      </c>
      <c r="M773" t="s">
        <v>16336</v>
      </c>
      <c r="N773" t="s">
        <v>170</v>
      </c>
      <c r="AI773" t="s">
        <v>16337</v>
      </c>
      <c r="AJ773" t="s">
        <v>16338</v>
      </c>
      <c r="AK773" t="s">
        <v>16339</v>
      </c>
      <c r="AL773">
        <v>75.8</v>
      </c>
      <c r="AN773">
        <v>1991</v>
      </c>
      <c r="AO773" t="s">
        <v>174</v>
      </c>
      <c r="AP773" t="s">
        <v>16337</v>
      </c>
      <c r="AQ773" t="s">
        <v>16338</v>
      </c>
      <c r="AR773" t="s">
        <v>16340</v>
      </c>
      <c r="AS773">
        <v>71</v>
      </c>
      <c r="AU773">
        <v>1993</v>
      </c>
      <c r="AV773" t="s">
        <v>170</v>
      </c>
      <c r="BC773" t="s">
        <v>174</v>
      </c>
      <c r="BD773" t="s">
        <v>16341</v>
      </c>
      <c r="BE773" t="s">
        <v>16342</v>
      </c>
      <c r="BF773" t="s">
        <v>15668</v>
      </c>
      <c r="BG773">
        <v>82.3</v>
      </c>
      <c r="BI773">
        <v>1996</v>
      </c>
      <c r="BJ773">
        <v>19</v>
      </c>
      <c r="BK773" t="s">
        <v>1006</v>
      </c>
      <c r="BL773">
        <v>52</v>
      </c>
      <c r="BN773" t="s">
        <v>174</v>
      </c>
      <c r="BO773" t="s">
        <v>16341</v>
      </c>
      <c r="BP773" t="s">
        <v>16343</v>
      </c>
      <c r="BQ773" t="s">
        <v>6929</v>
      </c>
      <c r="BR773">
        <v>72.3</v>
      </c>
      <c r="BT773">
        <v>2000</v>
      </c>
      <c r="BU773">
        <v>31</v>
      </c>
      <c r="BV773" t="s">
        <v>528</v>
      </c>
      <c r="BW773">
        <v>23</v>
      </c>
      <c r="BY773" t="s">
        <v>170</v>
      </c>
      <c r="BZ773" t="s">
        <v>16341</v>
      </c>
      <c r="CA773" t="s">
        <v>16344</v>
      </c>
      <c r="CB773" t="s">
        <v>16345</v>
      </c>
      <c r="CE773">
        <v>2000</v>
      </c>
      <c r="CF773" t="s">
        <v>174</v>
      </c>
      <c r="CG773" t="s">
        <v>16346</v>
      </c>
      <c r="CH773" t="s">
        <v>4019</v>
      </c>
      <c r="CI773" t="s">
        <v>193</v>
      </c>
      <c r="CJ773">
        <v>2007</v>
      </c>
      <c r="CL773" t="s">
        <v>174</v>
      </c>
      <c r="CM773" t="s">
        <v>16347</v>
      </c>
      <c r="CN773" t="s">
        <v>174</v>
      </c>
      <c r="CO773" t="s">
        <v>16348</v>
      </c>
      <c r="CP773" t="s">
        <v>408</v>
      </c>
      <c r="CQ773" t="s">
        <v>174</v>
      </c>
      <c r="CR773">
        <v>1</v>
      </c>
      <c r="CS773">
        <v>0</v>
      </c>
      <c r="CT773">
        <v>17</v>
      </c>
      <c r="CU773" t="s">
        <v>16349</v>
      </c>
      <c r="CV773" t="s">
        <v>170</v>
      </c>
      <c r="CZ773" t="s">
        <v>174</v>
      </c>
      <c r="DA773" t="s">
        <v>16350</v>
      </c>
      <c r="DB773" t="s">
        <v>16351</v>
      </c>
      <c r="DC773" t="s">
        <v>16352</v>
      </c>
      <c r="DD773" t="s">
        <v>170</v>
      </c>
      <c r="DF773" t="s">
        <v>174</v>
      </c>
      <c r="DG773" t="s">
        <v>16353</v>
      </c>
      <c r="DH773" t="s">
        <v>16354</v>
      </c>
      <c r="DI773" t="s">
        <v>16355</v>
      </c>
      <c r="DJ773" t="s">
        <v>16356</v>
      </c>
      <c r="DK773">
        <v>8</v>
      </c>
      <c r="DL773" t="s">
        <v>174</v>
      </c>
      <c r="DM773" t="s">
        <v>16357</v>
      </c>
      <c r="DN773" t="s">
        <v>174</v>
      </c>
      <c r="DO773" t="s">
        <v>16358</v>
      </c>
      <c r="DP773" t="s">
        <v>16359</v>
      </c>
      <c r="DQ773" t="str">
        <f>HYPERLINK("https://nconnect.nicmar.ac.in/storage/profile/69a56ea546f92.png","Download")</f>
        <v>0</v>
      </c>
      <c r="DR773" t="str">
        <f>HYPERLINK("https://nconnect.nicmar.ac.in/pdf/805_resume_1772448707.pdf/Y2FyZWVy","View Resume")</f>
        <v>0</v>
      </c>
      <c r="DS773" t="s">
        <v>16360</v>
      </c>
      <c r="DT773" t="s">
        <v>2245</v>
      </c>
      <c r="DU773" t="s">
        <v>507</v>
      </c>
      <c r="DV773" t="s">
        <v>818</v>
      </c>
      <c r="DW773" t="s">
        <v>246</v>
      </c>
      <c r="DX773" t="s">
        <v>983</v>
      </c>
      <c r="DY773" t="s">
        <v>209</v>
      </c>
      <c r="DZ773" t="s">
        <v>1682</v>
      </c>
      <c r="EA773" t="s">
        <v>16361</v>
      </c>
      <c r="EB773" t="s">
        <v>16362</v>
      </c>
      <c r="EC773" t="s">
        <v>818</v>
      </c>
      <c r="ED773" t="s">
        <v>207</v>
      </c>
      <c r="EE773" t="s">
        <v>3628</v>
      </c>
      <c r="EF773" t="s">
        <v>951</v>
      </c>
      <c r="EG773" t="s">
        <v>4832</v>
      </c>
      <c r="EH773" t="s">
        <v>16363</v>
      </c>
      <c r="EI773" t="s">
        <v>507</v>
      </c>
      <c r="EJ773" t="s">
        <v>818</v>
      </c>
      <c r="EK773" t="s">
        <v>246</v>
      </c>
      <c r="EL773" t="s">
        <v>1098</v>
      </c>
      <c r="EM773" t="s">
        <v>5187</v>
      </c>
      <c r="EN773" t="s">
        <v>2136</v>
      </c>
      <c r="EO773" t="s">
        <v>16364</v>
      </c>
      <c r="EP773" t="s">
        <v>16365</v>
      </c>
      <c r="EQ773" t="s">
        <v>16366</v>
      </c>
      <c r="ER773" t="s">
        <v>207</v>
      </c>
      <c r="ES773" t="s">
        <v>16367</v>
      </c>
      <c r="ET773" t="s">
        <v>2696</v>
      </c>
      <c r="EU773" t="s">
        <v>253</v>
      </c>
      <c r="EV773" t="s">
        <v>16368</v>
      </c>
      <c r="EW773" t="s">
        <v>351</v>
      </c>
      <c r="EX773" t="s">
        <v>642</v>
      </c>
      <c r="EY773" t="s">
        <v>246</v>
      </c>
      <c r="EZ773" t="s">
        <v>16369</v>
      </c>
      <c r="FA773" t="s">
        <v>16367</v>
      </c>
      <c r="FB773" t="s">
        <v>4014</v>
      </c>
    </row>
    <row r="774" spans="1:158">
      <c r="A774" t="s">
        <v>295</v>
      </c>
      <c r="B774" t="s">
        <v>211</v>
      </c>
      <c r="C774" t="s">
        <v>267</v>
      </c>
      <c r="D774" t="s">
        <v>296</v>
      </c>
      <c r="E774" t="s">
        <v>16370</v>
      </c>
      <c r="F774" t="s">
        <v>16371</v>
      </c>
      <c r="G774">
        <v>9675445501</v>
      </c>
      <c r="H774" t="s">
        <v>164</v>
      </c>
      <c r="I774" t="s">
        <v>16372</v>
      </c>
      <c r="J774" t="s">
        <v>166</v>
      </c>
      <c r="K774" t="s">
        <v>797</v>
      </c>
      <c r="L774" t="s">
        <v>16373</v>
      </c>
      <c r="M774" t="s">
        <v>16374</v>
      </c>
      <c r="N774" t="s">
        <v>170</v>
      </c>
      <c r="AI774" t="s">
        <v>16375</v>
      </c>
      <c r="AJ774" t="s">
        <v>16376</v>
      </c>
      <c r="AK774" t="s">
        <v>16377</v>
      </c>
      <c r="AL774">
        <v>80</v>
      </c>
      <c r="AN774">
        <v>1999</v>
      </c>
      <c r="AO774" t="s">
        <v>174</v>
      </c>
      <c r="AP774" t="s">
        <v>16378</v>
      </c>
      <c r="AQ774" t="s">
        <v>1296</v>
      </c>
      <c r="AR774" t="s">
        <v>16379</v>
      </c>
      <c r="AS774">
        <v>72</v>
      </c>
      <c r="AU774">
        <v>2001</v>
      </c>
      <c r="AV774" t="s">
        <v>170</v>
      </c>
      <c r="BC774" t="s">
        <v>174</v>
      </c>
      <c r="BD774" t="s">
        <v>1296</v>
      </c>
      <c r="BE774" t="s">
        <v>1296</v>
      </c>
      <c r="BF774" t="s">
        <v>16380</v>
      </c>
      <c r="BG774">
        <v>67</v>
      </c>
      <c r="BI774">
        <v>2005</v>
      </c>
      <c r="BJ774">
        <v>19</v>
      </c>
      <c r="BK774" t="s">
        <v>524</v>
      </c>
      <c r="BL774">
        <v>53</v>
      </c>
      <c r="BM774" t="s">
        <v>523</v>
      </c>
      <c r="BN774" t="s">
        <v>174</v>
      </c>
      <c r="BO774" t="s">
        <v>16381</v>
      </c>
      <c r="BP774" t="s">
        <v>16381</v>
      </c>
      <c r="BQ774" t="s">
        <v>1184</v>
      </c>
      <c r="BR774">
        <v>73</v>
      </c>
      <c r="BT774">
        <v>2007</v>
      </c>
      <c r="BU774">
        <v>31</v>
      </c>
      <c r="BV774" t="s">
        <v>528</v>
      </c>
      <c r="BW774">
        <v>33</v>
      </c>
      <c r="BY774" t="s">
        <v>170</v>
      </c>
      <c r="CF774" t="s">
        <v>174</v>
      </c>
      <c r="CG774" t="s">
        <v>4957</v>
      </c>
      <c r="CH774" t="s">
        <v>1296</v>
      </c>
      <c r="CI774" t="s">
        <v>193</v>
      </c>
      <c r="CJ774">
        <v>2014</v>
      </c>
      <c r="CL774" t="s">
        <v>174</v>
      </c>
      <c r="CM774" t="s">
        <v>16382</v>
      </c>
      <c r="CN774" t="s">
        <v>174</v>
      </c>
      <c r="CO774" t="s">
        <v>16383</v>
      </c>
      <c r="CP774" t="s">
        <v>721</v>
      </c>
      <c r="CQ774" t="s">
        <v>174</v>
      </c>
      <c r="CR774">
        <v>0</v>
      </c>
      <c r="CS774">
        <v>2</v>
      </c>
      <c r="CT774">
        <v>0</v>
      </c>
      <c r="CV774" t="s">
        <v>170</v>
      </c>
      <c r="CZ774" t="s">
        <v>170</v>
      </c>
      <c r="DB774" t="s">
        <v>5405</v>
      </c>
      <c r="DC774" t="s">
        <v>2123</v>
      </c>
      <c r="DD774" t="s">
        <v>174</v>
      </c>
      <c r="DE774" t="s">
        <v>7609</v>
      </c>
      <c r="DF774" t="s">
        <v>174</v>
      </c>
      <c r="DG774">
        <v>6</v>
      </c>
      <c r="DH774">
        <v>0</v>
      </c>
      <c r="DI774">
        <v>2</v>
      </c>
      <c r="DJ774">
        <v>0</v>
      </c>
      <c r="DK774">
        <v>7</v>
      </c>
      <c r="DL774" t="s">
        <v>174</v>
      </c>
      <c r="DM774" t="s">
        <v>16384</v>
      </c>
      <c r="DN774" t="s">
        <v>170</v>
      </c>
      <c r="DP774" t="s">
        <v>16385</v>
      </c>
      <c r="DQ774" t="s">
        <v>202</v>
      </c>
      <c r="DR774" t="str">
        <f>HYPERLINK("https://nconnect.nicmar.ac.in/pdf/889_resume_1772467698.pdf/Y2FyZWVy","View Resume")</f>
        <v>0</v>
      </c>
      <c r="DS774" t="s">
        <v>4211</v>
      </c>
      <c r="DT774" t="s">
        <v>16386</v>
      </c>
      <c r="DU774" t="s">
        <v>211</v>
      </c>
      <c r="DV774" t="s">
        <v>16387</v>
      </c>
      <c r="DW774" t="s">
        <v>246</v>
      </c>
      <c r="DX774" t="s">
        <v>8184</v>
      </c>
      <c r="DY774" t="s">
        <v>2433</v>
      </c>
      <c r="DZ774" t="s">
        <v>4211</v>
      </c>
    </row>
    <row r="775" spans="1:158">
      <c r="A775" t="s">
        <v>293</v>
      </c>
      <c r="B775" t="s">
        <v>211</v>
      </c>
      <c r="C775" t="s">
        <v>212</v>
      </c>
      <c r="D775" t="s">
        <v>294</v>
      </c>
      <c r="E775" t="s">
        <v>16388</v>
      </c>
      <c r="F775" t="s">
        <v>16389</v>
      </c>
      <c r="G775">
        <v>7350707432</v>
      </c>
      <c r="H775" t="s">
        <v>164</v>
      </c>
      <c r="I775" t="s">
        <v>16390</v>
      </c>
      <c r="J775" t="s">
        <v>217</v>
      </c>
      <c r="K775" t="s">
        <v>2377</v>
      </c>
      <c r="L775" t="s">
        <v>16391</v>
      </c>
      <c r="M775" t="s">
        <v>16392</v>
      </c>
      <c r="N775" t="s">
        <v>170</v>
      </c>
      <c r="AI775" t="s">
        <v>16393</v>
      </c>
      <c r="AJ775" t="s">
        <v>16394</v>
      </c>
      <c r="AK775" t="s">
        <v>16395</v>
      </c>
      <c r="AL775">
        <v>87</v>
      </c>
      <c r="AN775">
        <v>2015</v>
      </c>
      <c r="AO775" t="s">
        <v>174</v>
      </c>
      <c r="AP775" t="s">
        <v>16396</v>
      </c>
      <c r="AQ775" t="s">
        <v>16394</v>
      </c>
      <c r="AR775" t="s">
        <v>16397</v>
      </c>
      <c r="AS775">
        <v>63.08</v>
      </c>
      <c r="AU775">
        <v>2017</v>
      </c>
      <c r="AV775" t="s">
        <v>170</v>
      </c>
      <c r="BC775" t="s">
        <v>174</v>
      </c>
      <c r="BD775" t="s">
        <v>440</v>
      </c>
      <c r="BE775" t="s">
        <v>16398</v>
      </c>
      <c r="BF775" t="s">
        <v>442</v>
      </c>
      <c r="BG775">
        <v>76.83</v>
      </c>
      <c r="BI775">
        <v>2020</v>
      </c>
      <c r="BJ775">
        <v>19</v>
      </c>
      <c r="BK775" t="s">
        <v>2298</v>
      </c>
      <c r="BL775">
        <v>53</v>
      </c>
      <c r="BM775" t="s">
        <v>442</v>
      </c>
      <c r="BN775" t="s">
        <v>174</v>
      </c>
      <c r="BO775" t="s">
        <v>440</v>
      </c>
      <c r="BP775" t="s">
        <v>16398</v>
      </c>
      <c r="BQ775" t="s">
        <v>442</v>
      </c>
      <c r="BR775">
        <v>83.1</v>
      </c>
      <c r="BT775">
        <v>2022</v>
      </c>
      <c r="BU775">
        <v>31</v>
      </c>
      <c r="BV775" t="s">
        <v>2300</v>
      </c>
      <c r="BW775">
        <v>53</v>
      </c>
      <c r="BX775" t="s">
        <v>442</v>
      </c>
      <c r="BY775" t="s">
        <v>174</v>
      </c>
      <c r="BZ775" t="s">
        <v>440</v>
      </c>
      <c r="CA775" t="s">
        <v>783</v>
      </c>
      <c r="CB775" t="s">
        <v>442</v>
      </c>
      <c r="CC775">
        <v>53.33</v>
      </c>
      <c r="CE775">
        <v>2024</v>
      </c>
      <c r="CF775" t="s">
        <v>170</v>
      </c>
      <c r="CL775" t="s">
        <v>170</v>
      </c>
      <c r="CN775" t="s">
        <v>170</v>
      </c>
      <c r="CP775" t="s">
        <v>783</v>
      </c>
      <c r="CQ775" t="s">
        <v>170</v>
      </c>
      <c r="CV775" t="s">
        <v>170</v>
      </c>
      <c r="CZ775" t="s">
        <v>170</v>
      </c>
      <c r="DC775" t="s">
        <v>2626</v>
      </c>
      <c r="DD775" t="s">
        <v>170</v>
      </c>
      <c r="DF775" t="s">
        <v>170</v>
      </c>
      <c r="DL775" t="s">
        <v>170</v>
      </c>
      <c r="DN775" t="s">
        <v>170</v>
      </c>
      <c r="DP775" t="s">
        <v>16399</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16400</v>
      </c>
      <c r="F776" t="s">
        <v>16401</v>
      </c>
      <c r="G776">
        <v>9641991359</v>
      </c>
      <c r="H776" t="s">
        <v>164</v>
      </c>
      <c r="I776" t="s">
        <v>3260</v>
      </c>
      <c r="J776" t="s">
        <v>217</v>
      </c>
      <c r="K776" t="s">
        <v>361</v>
      </c>
      <c r="L776" t="s">
        <v>16402</v>
      </c>
      <c r="M776" t="s">
        <v>16403</v>
      </c>
      <c r="N776" t="s">
        <v>170</v>
      </c>
      <c r="AI776" t="s">
        <v>16404</v>
      </c>
      <c r="AJ776" t="s">
        <v>16405</v>
      </c>
      <c r="AK776" t="s">
        <v>16406</v>
      </c>
      <c r="AL776">
        <v>80.63</v>
      </c>
      <c r="AN776">
        <v>2011</v>
      </c>
      <c r="AO776" t="s">
        <v>174</v>
      </c>
      <c r="AP776" t="s">
        <v>16407</v>
      </c>
      <c r="AQ776" t="s">
        <v>16408</v>
      </c>
      <c r="AR776" t="s">
        <v>16409</v>
      </c>
      <c r="AS776">
        <v>75.2</v>
      </c>
      <c r="AU776">
        <v>2013</v>
      </c>
      <c r="AV776" t="s">
        <v>170</v>
      </c>
      <c r="BC776" t="s">
        <v>174</v>
      </c>
      <c r="BD776" t="s">
        <v>16410</v>
      </c>
      <c r="BE776" t="s">
        <v>16411</v>
      </c>
      <c r="BF776" t="s">
        <v>3149</v>
      </c>
      <c r="BG776">
        <v>63.88</v>
      </c>
      <c r="BI776">
        <v>2016</v>
      </c>
      <c r="BJ776">
        <v>19</v>
      </c>
      <c r="BK776" t="s">
        <v>4069</v>
      </c>
      <c r="BL776">
        <v>52</v>
      </c>
      <c r="BN776" t="s">
        <v>174</v>
      </c>
      <c r="BO776" t="s">
        <v>16410</v>
      </c>
      <c r="BP776" t="s">
        <v>16412</v>
      </c>
      <c r="BQ776" t="s">
        <v>3149</v>
      </c>
      <c r="BR776">
        <v>66.42</v>
      </c>
      <c r="BS776">
        <v>7.21</v>
      </c>
      <c r="BT776">
        <v>2018</v>
      </c>
      <c r="BU776">
        <v>31</v>
      </c>
      <c r="BV776" t="s">
        <v>16413</v>
      </c>
      <c r="BW776">
        <v>53</v>
      </c>
      <c r="BX776" t="s">
        <v>1649</v>
      </c>
      <c r="BY776" t="s">
        <v>170</v>
      </c>
      <c r="CF776" t="s">
        <v>174</v>
      </c>
      <c r="CG776" t="s">
        <v>16414</v>
      </c>
      <c r="CH776" t="s">
        <v>16415</v>
      </c>
      <c r="CI776" t="s">
        <v>373</v>
      </c>
      <c r="CJ776">
        <v>2026</v>
      </c>
      <c r="CK776" t="s">
        <v>170</v>
      </c>
      <c r="CL776" t="s">
        <v>170</v>
      </c>
      <c r="CN776" t="s">
        <v>170</v>
      </c>
      <c r="CP776" t="s">
        <v>611</v>
      </c>
      <c r="CQ776" t="s">
        <v>174</v>
      </c>
      <c r="CR776">
        <v>3</v>
      </c>
      <c r="CS776">
        <v>0</v>
      </c>
      <c r="CT776">
        <v>2</v>
      </c>
      <c r="CU776" t="s">
        <v>16416</v>
      </c>
      <c r="CV776" t="s">
        <v>170</v>
      </c>
      <c r="CZ776" t="s">
        <v>170</v>
      </c>
      <c r="DB776" t="s">
        <v>378</v>
      </c>
      <c r="DC776" t="s">
        <v>326</v>
      </c>
      <c r="DD776" t="s">
        <v>170</v>
      </c>
      <c r="DF776" t="s">
        <v>170</v>
      </c>
      <c r="DL776" t="s">
        <v>170</v>
      </c>
      <c r="DN776" t="s">
        <v>170</v>
      </c>
      <c r="DP776" t="s">
        <v>16417</v>
      </c>
      <c r="DQ776" t="str">
        <f>HYPERLINK("https://nconnect.nicmar.ac.in/storage/profile/69a14445c5e3f.png","Download")</f>
        <v>0</v>
      </c>
      <c r="DR776" t="str">
        <f>HYPERLINK("https://nconnect.nicmar.ac.in/pdf/890_resume_1772470019.pdf/Y2FyZWVy","View Resume")</f>
        <v>0</v>
      </c>
      <c r="DS776" t="s">
        <v>534</v>
      </c>
      <c r="DT776" t="s">
        <v>16415</v>
      </c>
      <c r="DU776" t="s">
        <v>15559</v>
      </c>
      <c r="DV776" t="s">
        <v>16418</v>
      </c>
      <c r="DW776" t="s">
        <v>246</v>
      </c>
      <c r="DX776" t="s">
        <v>422</v>
      </c>
      <c r="DY776" t="s">
        <v>2284</v>
      </c>
      <c r="DZ776" t="s">
        <v>534</v>
      </c>
    </row>
    <row r="777" spans="1:158">
      <c r="A777" t="s">
        <v>293</v>
      </c>
      <c r="B777" t="s">
        <v>211</v>
      </c>
      <c r="C777" t="s">
        <v>212</v>
      </c>
      <c r="D777" t="s">
        <v>294</v>
      </c>
      <c r="E777" t="s">
        <v>16419</v>
      </c>
      <c r="F777" t="s">
        <v>16420</v>
      </c>
      <c r="G777">
        <v>9518972843</v>
      </c>
      <c r="H777" t="s">
        <v>271</v>
      </c>
      <c r="I777" t="s">
        <v>16421</v>
      </c>
      <c r="J777" t="s">
        <v>217</v>
      </c>
      <c r="K777" t="s">
        <v>361</v>
      </c>
      <c r="L777" t="s">
        <v>16422</v>
      </c>
      <c r="M777" t="s">
        <v>16423</v>
      </c>
      <c r="N777" t="s">
        <v>170</v>
      </c>
      <c r="AI777" t="s">
        <v>16424</v>
      </c>
      <c r="AJ777" t="s">
        <v>16394</v>
      </c>
      <c r="AK777" t="s">
        <v>16425</v>
      </c>
      <c r="AL777">
        <v>92.6</v>
      </c>
      <c r="AN777">
        <v>2015</v>
      </c>
      <c r="AO777" t="s">
        <v>174</v>
      </c>
      <c r="AP777" t="s">
        <v>16426</v>
      </c>
      <c r="AQ777" t="s">
        <v>16394</v>
      </c>
      <c r="AR777" t="s">
        <v>16427</v>
      </c>
      <c r="AS777">
        <v>80.77</v>
      </c>
      <c r="AU777">
        <v>2017</v>
      </c>
      <c r="AV777" t="s">
        <v>170</v>
      </c>
      <c r="BC777" t="s">
        <v>174</v>
      </c>
      <c r="BD777" t="s">
        <v>16428</v>
      </c>
      <c r="BE777" t="s">
        <v>16429</v>
      </c>
      <c r="BF777" t="s">
        <v>627</v>
      </c>
      <c r="BG777">
        <v>79.8</v>
      </c>
      <c r="BH777">
        <v>8.77</v>
      </c>
      <c r="BI777">
        <v>2020</v>
      </c>
      <c r="BJ777">
        <v>19</v>
      </c>
      <c r="BK777" t="s">
        <v>2298</v>
      </c>
      <c r="BL777">
        <v>53</v>
      </c>
      <c r="BM777" t="s">
        <v>16430</v>
      </c>
      <c r="BN777" t="s">
        <v>174</v>
      </c>
      <c r="BO777" t="s">
        <v>16431</v>
      </c>
      <c r="BP777" t="s">
        <v>16431</v>
      </c>
      <c r="BQ777" t="s">
        <v>442</v>
      </c>
      <c r="BR777">
        <v>84.75</v>
      </c>
      <c r="BS777">
        <v>9.66</v>
      </c>
      <c r="BT777">
        <v>2022</v>
      </c>
      <c r="BU777">
        <v>31</v>
      </c>
      <c r="BV777" t="s">
        <v>2300</v>
      </c>
      <c r="BW777">
        <v>53</v>
      </c>
      <c r="BX777" t="s">
        <v>442</v>
      </c>
      <c r="BY777" t="s">
        <v>174</v>
      </c>
      <c r="BZ777" t="s">
        <v>440</v>
      </c>
      <c r="CA777" t="s">
        <v>783</v>
      </c>
      <c r="CB777" t="s">
        <v>442</v>
      </c>
      <c r="CC777">
        <v>53.33</v>
      </c>
      <c r="CE777">
        <v>2023</v>
      </c>
      <c r="CF777" t="s">
        <v>170</v>
      </c>
      <c r="CL777" t="s">
        <v>170</v>
      </c>
      <c r="CN777" t="s">
        <v>170</v>
      </c>
      <c r="CP777" t="s">
        <v>8699</v>
      </c>
      <c r="CQ777" t="s">
        <v>170</v>
      </c>
      <c r="CV777" t="s">
        <v>170</v>
      </c>
      <c r="CZ777" t="s">
        <v>170</v>
      </c>
      <c r="DB777" t="s">
        <v>783</v>
      </c>
      <c r="DC777" t="s">
        <v>2626</v>
      </c>
      <c r="DD777" t="s">
        <v>170</v>
      </c>
      <c r="DF777" t="s">
        <v>170</v>
      </c>
      <c r="DL777" t="s">
        <v>170</v>
      </c>
      <c r="DN777" t="s">
        <v>170</v>
      </c>
      <c r="DP777" t="s">
        <v>16432</v>
      </c>
      <c r="DQ777" t="str">
        <f>HYPERLINK("https://nconnect.nicmar.ac.in/storage/profile/69a5beca6ea63.png","Download")</f>
        <v>0</v>
      </c>
      <c r="DR777" t="str">
        <f>HYPERLINK("https://nconnect.nicmar.ac.in/pdf/891_resume_1772471144.pdf/Y2FyZWVy","View Resume")</f>
        <v>0</v>
      </c>
      <c r="DS777" t="s">
        <v>1382</v>
      </c>
      <c r="DT777" t="s">
        <v>16433</v>
      </c>
      <c r="DU777" t="s">
        <v>211</v>
      </c>
      <c r="DV777" t="s">
        <v>818</v>
      </c>
      <c r="DW777" t="s">
        <v>246</v>
      </c>
      <c r="DX777" t="s">
        <v>500</v>
      </c>
      <c r="DY777" t="s">
        <v>648</v>
      </c>
      <c r="DZ777" t="s">
        <v>1382</v>
      </c>
    </row>
    <row r="778" spans="1:158">
      <c r="A778" t="s">
        <v>210</v>
      </c>
      <c r="B778" t="s">
        <v>211</v>
      </c>
      <c r="C778" t="s">
        <v>212</v>
      </c>
      <c r="D778" t="s">
        <v>213</v>
      </c>
      <c r="E778" t="s">
        <v>16434</v>
      </c>
      <c r="F778" t="s">
        <v>16435</v>
      </c>
      <c r="G778">
        <v>9902194780</v>
      </c>
      <c r="H778" t="s">
        <v>271</v>
      </c>
      <c r="I778" t="s">
        <v>16436</v>
      </c>
      <c r="J778" t="s">
        <v>166</v>
      </c>
      <c r="K778" t="s">
        <v>16437</v>
      </c>
      <c r="L778" t="s">
        <v>16438</v>
      </c>
      <c r="M778" t="s">
        <v>16439</v>
      </c>
      <c r="N778" t="s">
        <v>170</v>
      </c>
      <c r="AI778" t="s">
        <v>16440</v>
      </c>
      <c r="AJ778" t="s">
        <v>16441</v>
      </c>
      <c r="AK778" t="s">
        <v>16442</v>
      </c>
      <c r="AL778">
        <v>73.16</v>
      </c>
      <c r="AN778">
        <v>2004</v>
      </c>
      <c r="AO778" t="s">
        <v>174</v>
      </c>
      <c r="AP778" t="s">
        <v>16443</v>
      </c>
      <c r="AQ778" t="s">
        <v>16444</v>
      </c>
      <c r="AR778" t="s">
        <v>16445</v>
      </c>
      <c r="AS778">
        <v>65.17</v>
      </c>
      <c r="AU778">
        <v>2006</v>
      </c>
      <c r="AV778" t="s">
        <v>170</v>
      </c>
      <c r="BC778" t="s">
        <v>174</v>
      </c>
      <c r="BD778" t="s">
        <v>16446</v>
      </c>
      <c r="BE778" t="s">
        <v>16447</v>
      </c>
      <c r="BF778" t="s">
        <v>16448</v>
      </c>
      <c r="BG778">
        <v>72.74</v>
      </c>
      <c r="BI778">
        <v>2010</v>
      </c>
      <c r="BJ778">
        <v>2</v>
      </c>
      <c r="BL778">
        <v>9</v>
      </c>
      <c r="BN778" t="s">
        <v>174</v>
      </c>
      <c r="BO778" t="s">
        <v>16449</v>
      </c>
      <c r="BP778" t="s">
        <v>16450</v>
      </c>
      <c r="BQ778" t="s">
        <v>16451</v>
      </c>
      <c r="BR778">
        <v>87.8</v>
      </c>
      <c r="BS778">
        <v>8.78</v>
      </c>
      <c r="BT778">
        <v>2013</v>
      </c>
      <c r="BU778">
        <v>14</v>
      </c>
      <c r="BW778">
        <v>47</v>
      </c>
      <c r="BY778" t="s">
        <v>170</v>
      </c>
      <c r="CF778" t="s">
        <v>174</v>
      </c>
      <c r="CG778" t="s">
        <v>16452</v>
      </c>
      <c r="CH778" t="s">
        <v>16453</v>
      </c>
      <c r="CI778" t="s">
        <v>373</v>
      </c>
      <c r="CK778" t="s">
        <v>170</v>
      </c>
      <c r="CL778" t="s">
        <v>170</v>
      </c>
      <c r="CN778" t="s">
        <v>170</v>
      </c>
      <c r="CP778" t="s">
        <v>16454</v>
      </c>
      <c r="CQ778" t="s">
        <v>174</v>
      </c>
      <c r="CR778">
        <v>2</v>
      </c>
      <c r="CS778">
        <v>0</v>
      </c>
      <c r="CT778">
        <v>5</v>
      </c>
      <c r="CU778" t="s">
        <v>16455</v>
      </c>
      <c r="CV778" t="s">
        <v>170</v>
      </c>
      <c r="CZ778" t="s">
        <v>170</v>
      </c>
      <c r="DB778" t="s">
        <v>2680</v>
      </c>
      <c r="DC778" t="s">
        <v>16456</v>
      </c>
      <c r="DD778" t="s">
        <v>170</v>
      </c>
      <c r="DF778" t="s">
        <v>170</v>
      </c>
      <c r="DL778" t="s">
        <v>170</v>
      </c>
      <c r="DN778" t="s">
        <v>170</v>
      </c>
      <c r="DP778" t="s">
        <v>16457</v>
      </c>
      <c r="DQ778" t="str">
        <f>HYPERLINK("https://nconnect.nicmar.ac.in/storage/profile/69a5c409085f4.png","Download")</f>
        <v>0</v>
      </c>
      <c r="DR778" t="str">
        <f>HYPERLINK("https://nconnect.nicmar.ac.in/pdf/606_resume_1771931504.pdf/Y2FyZWVy","View Resume")</f>
        <v>0</v>
      </c>
      <c r="DS778" t="s">
        <v>2688</v>
      </c>
      <c r="DT778" t="s">
        <v>16453</v>
      </c>
      <c r="DU778" t="s">
        <v>211</v>
      </c>
      <c r="DV778" t="s">
        <v>16458</v>
      </c>
      <c r="DW778" t="s">
        <v>246</v>
      </c>
      <c r="DX778" t="s">
        <v>579</v>
      </c>
      <c r="DY778" t="s">
        <v>4216</v>
      </c>
      <c r="DZ778" t="s">
        <v>5377</v>
      </c>
      <c r="EA778" t="s">
        <v>16459</v>
      </c>
      <c r="EB778" t="s">
        <v>211</v>
      </c>
      <c r="EC778" t="s">
        <v>16460</v>
      </c>
      <c r="ED778" t="s">
        <v>246</v>
      </c>
      <c r="EE778" t="s">
        <v>992</v>
      </c>
      <c r="EF778" t="s">
        <v>7410</v>
      </c>
      <c r="EG778" t="s">
        <v>945</v>
      </c>
      <c r="EH778" t="s">
        <v>16459</v>
      </c>
      <c r="EI778" t="s">
        <v>351</v>
      </c>
      <c r="EJ778" t="s">
        <v>16460</v>
      </c>
      <c r="EK778" t="s">
        <v>246</v>
      </c>
      <c r="EL778" t="s">
        <v>1098</v>
      </c>
      <c r="EM778" t="s">
        <v>787</v>
      </c>
      <c r="EN778" t="s">
        <v>821</v>
      </c>
    </row>
    <row r="779" spans="1:158">
      <c r="A779" t="s">
        <v>470</v>
      </c>
      <c r="B779" t="s">
        <v>211</v>
      </c>
      <c r="C779" t="s">
        <v>471</v>
      </c>
      <c r="D779" t="s">
        <v>472</v>
      </c>
      <c r="E779" t="s">
        <v>16434</v>
      </c>
      <c r="F779" t="s">
        <v>16435</v>
      </c>
      <c r="G779">
        <v>9902194780</v>
      </c>
      <c r="H779" t="s">
        <v>271</v>
      </c>
      <c r="I779" t="s">
        <v>16436</v>
      </c>
      <c r="J779" t="s">
        <v>166</v>
      </c>
      <c r="K779" t="s">
        <v>16437</v>
      </c>
      <c r="L779" t="s">
        <v>16438</v>
      </c>
      <c r="M779" t="s">
        <v>16439</v>
      </c>
      <c r="N779" t="s">
        <v>170</v>
      </c>
      <c r="AI779" t="s">
        <v>16440</v>
      </c>
      <c r="AJ779" t="s">
        <v>16441</v>
      </c>
      <c r="AK779" t="s">
        <v>16442</v>
      </c>
      <c r="AL779">
        <v>73.16</v>
      </c>
      <c r="AN779">
        <v>2004</v>
      </c>
      <c r="AO779" t="s">
        <v>174</v>
      </c>
      <c r="AP779" t="s">
        <v>16443</v>
      </c>
      <c r="AQ779" t="s">
        <v>16444</v>
      </c>
      <c r="AR779" t="s">
        <v>16445</v>
      </c>
      <c r="AS779">
        <v>65.17</v>
      </c>
      <c r="AU779">
        <v>2006</v>
      </c>
      <c r="AV779" t="s">
        <v>170</v>
      </c>
      <c r="BC779" t="s">
        <v>174</v>
      </c>
      <c r="BD779" t="s">
        <v>16446</v>
      </c>
      <c r="BE779" t="s">
        <v>16447</v>
      </c>
      <c r="BF779" t="s">
        <v>16448</v>
      </c>
      <c r="BG779">
        <v>72.74</v>
      </c>
      <c r="BI779">
        <v>2010</v>
      </c>
      <c r="BJ779">
        <v>2</v>
      </c>
      <c r="BL779">
        <v>9</v>
      </c>
      <c r="BN779" t="s">
        <v>174</v>
      </c>
      <c r="BO779" t="s">
        <v>16449</v>
      </c>
      <c r="BP779" t="s">
        <v>16450</v>
      </c>
      <c r="BQ779" t="s">
        <v>16451</v>
      </c>
      <c r="BR779">
        <v>87.8</v>
      </c>
      <c r="BS779">
        <v>8.78</v>
      </c>
      <c r="BT779">
        <v>2013</v>
      </c>
      <c r="BU779">
        <v>14</v>
      </c>
      <c r="BW779">
        <v>47</v>
      </c>
      <c r="BY779" t="s">
        <v>170</v>
      </c>
      <c r="CF779" t="s">
        <v>174</v>
      </c>
      <c r="CG779" t="s">
        <v>16452</v>
      </c>
      <c r="CH779" t="s">
        <v>16453</v>
      </c>
      <c r="CI779" t="s">
        <v>373</v>
      </c>
      <c r="CK779" t="s">
        <v>170</v>
      </c>
      <c r="CL779" t="s">
        <v>170</v>
      </c>
      <c r="CN779" t="s">
        <v>170</v>
      </c>
      <c r="CP779" t="s">
        <v>16454</v>
      </c>
      <c r="CQ779" t="s">
        <v>174</v>
      </c>
      <c r="CR779">
        <v>2</v>
      </c>
      <c r="CS779">
        <v>0</v>
      </c>
      <c r="CT779">
        <v>5</v>
      </c>
      <c r="CU779" t="s">
        <v>16455</v>
      </c>
      <c r="CV779" t="s">
        <v>170</v>
      </c>
      <c r="CZ779" t="s">
        <v>170</v>
      </c>
      <c r="DB779" t="s">
        <v>2680</v>
      </c>
      <c r="DC779" t="s">
        <v>16456</v>
      </c>
      <c r="DD779" t="s">
        <v>170</v>
      </c>
      <c r="DF779" t="s">
        <v>170</v>
      </c>
      <c r="DL779" t="s">
        <v>170</v>
      </c>
      <c r="DN779" t="s">
        <v>170</v>
      </c>
      <c r="DP779" t="s">
        <v>16461</v>
      </c>
      <c r="DQ779" t="str">
        <f>HYPERLINK("https://nconnect.nicmar.ac.in/storage/profile/69a5c409085f4.png","Download")</f>
        <v>0</v>
      </c>
      <c r="DR779" t="str">
        <f>HYPERLINK("https://nconnect.nicmar.ac.in/pdf/606_resume_1771931504.pdf/Y2FyZWVy","View Resume")</f>
        <v>0</v>
      </c>
      <c r="DS779" t="s">
        <v>2688</v>
      </c>
      <c r="DT779" t="s">
        <v>16453</v>
      </c>
      <c r="DU779" t="s">
        <v>211</v>
      </c>
      <c r="DV779" t="s">
        <v>16458</v>
      </c>
      <c r="DW779" t="s">
        <v>246</v>
      </c>
      <c r="DX779" t="s">
        <v>579</v>
      </c>
      <c r="DY779" t="s">
        <v>4216</v>
      </c>
      <c r="DZ779" t="s">
        <v>5377</v>
      </c>
      <c r="EA779" t="s">
        <v>16459</v>
      </c>
      <c r="EB779" t="s">
        <v>211</v>
      </c>
      <c r="EC779" t="s">
        <v>16460</v>
      </c>
      <c r="ED779" t="s">
        <v>246</v>
      </c>
      <c r="EE779" t="s">
        <v>992</v>
      </c>
      <c r="EF779" t="s">
        <v>7410</v>
      </c>
      <c r="EG779" t="s">
        <v>945</v>
      </c>
      <c r="EH779" t="s">
        <v>16459</v>
      </c>
      <c r="EI779" t="s">
        <v>351</v>
      </c>
      <c r="EJ779" t="s">
        <v>16460</v>
      </c>
      <c r="EK779" t="s">
        <v>246</v>
      </c>
      <c r="EL779" t="s">
        <v>1098</v>
      </c>
      <c r="EM779" t="s">
        <v>787</v>
      </c>
      <c r="EN779" t="s">
        <v>821</v>
      </c>
    </row>
    <row r="780" spans="1:158">
      <c r="A780" t="s">
        <v>5429</v>
      </c>
      <c r="B780" t="s">
        <v>5430</v>
      </c>
      <c r="C780" t="s">
        <v>471</v>
      </c>
      <c r="D780" t="s">
        <v>472</v>
      </c>
      <c r="E780" t="s">
        <v>16462</v>
      </c>
      <c r="F780" t="s">
        <v>16463</v>
      </c>
      <c r="G780">
        <v>9422611577</v>
      </c>
      <c r="H780" t="s">
        <v>164</v>
      </c>
      <c r="I780" t="s">
        <v>16464</v>
      </c>
      <c r="J780" t="s">
        <v>166</v>
      </c>
      <c r="K780" t="s">
        <v>433</v>
      </c>
      <c r="L780" t="s">
        <v>16465</v>
      </c>
      <c r="M780" t="s">
        <v>16466</v>
      </c>
      <c r="N780" t="s">
        <v>170</v>
      </c>
      <c r="AI780" t="s">
        <v>16467</v>
      </c>
      <c r="AJ780" t="s">
        <v>16468</v>
      </c>
      <c r="AK780" t="s">
        <v>16469</v>
      </c>
      <c r="AL780">
        <v>65</v>
      </c>
      <c r="AN780">
        <v>1978</v>
      </c>
      <c r="AO780" t="s">
        <v>174</v>
      </c>
      <c r="AP780" t="s">
        <v>16470</v>
      </c>
      <c r="AQ780" t="s">
        <v>16468</v>
      </c>
      <c r="AR780" t="s">
        <v>16471</v>
      </c>
      <c r="AS780">
        <v>60</v>
      </c>
      <c r="AU780">
        <v>1981</v>
      </c>
      <c r="AV780" t="s">
        <v>170</v>
      </c>
      <c r="BC780" t="s">
        <v>174</v>
      </c>
      <c r="BD780" t="s">
        <v>16472</v>
      </c>
      <c r="BE780" t="s">
        <v>16473</v>
      </c>
      <c r="BF780" t="s">
        <v>16474</v>
      </c>
      <c r="BG780">
        <v>74</v>
      </c>
      <c r="BI780">
        <v>1989</v>
      </c>
      <c r="BJ780">
        <v>2</v>
      </c>
      <c r="BL780">
        <v>9</v>
      </c>
      <c r="BN780" t="s">
        <v>174</v>
      </c>
      <c r="BO780" t="s">
        <v>552</v>
      </c>
      <c r="BP780" t="s">
        <v>16475</v>
      </c>
      <c r="BQ780" t="s">
        <v>16476</v>
      </c>
      <c r="BR780">
        <v>67</v>
      </c>
      <c r="BT780">
        <v>1999</v>
      </c>
      <c r="BU780">
        <v>12</v>
      </c>
      <c r="BW780">
        <v>13</v>
      </c>
      <c r="BY780" t="s">
        <v>170</v>
      </c>
      <c r="CF780" t="s">
        <v>174</v>
      </c>
      <c r="CG780" t="s">
        <v>16477</v>
      </c>
      <c r="CH780" t="s">
        <v>16478</v>
      </c>
      <c r="CI780" t="s">
        <v>193</v>
      </c>
      <c r="CJ780">
        <v>2013</v>
      </c>
      <c r="CL780" t="s">
        <v>170</v>
      </c>
      <c r="CN780" t="s">
        <v>174</v>
      </c>
      <c r="CO780" t="s">
        <v>16479</v>
      </c>
      <c r="CP780" t="s">
        <v>2781</v>
      </c>
      <c r="CQ780" t="s">
        <v>174</v>
      </c>
      <c r="CR780">
        <v>1</v>
      </c>
      <c r="CS780">
        <v>0</v>
      </c>
      <c r="CT780">
        <v>4</v>
      </c>
      <c r="CV780" t="s">
        <v>170</v>
      </c>
      <c r="CZ780" t="s">
        <v>170</v>
      </c>
      <c r="DB780" t="s">
        <v>16480</v>
      </c>
      <c r="DC780" t="s">
        <v>238</v>
      </c>
      <c r="DD780" t="s">
        <v>174</v>
      </c>
      <c r="DE780" t="s">
        <v>16481</v>
      </c>
      <c r="DF780" t="s">
        <v>174</v>
      </c>
      <c r="DG780" t="s">
        <v>16482</v>
      </c>
      <c r="DH780">
        <v>0</v>
      </c>
      <c r="DI780">
        <v>0</v>
      </c>
      <c r="DJ780" t="s">
        <v>16483</v>
      </c>
      <c r="DK780">
        <v>9</v>
      </c>
      <c r="DL780" t="s">
        <v>174</v>
      </c>
      <c r="DM780" t="s">
        <v>16484</v>
      </c>
      <c r="DN780" t="s">
        <v>170</v>
      </c>
      <c r="DP780" t="s">
        <v>16485</v>
      </c>
      <c r="DQ780" t="str">
        <f>HYPERLINK("https://nconnect.nicmar.ac.in/storage/profile/69a5c1b701c2f.png","Download")</f>
        <v>0</v>
      </c>
      <c r="DR780" t="str">
        <f>HYPERLINK("https://nconnect.nicmar.ac.in/pdf/893_resume_1772472276.pdf/Y2FyZWVy","View Resume")</f>
        <v>0</v>
      </c>
      <c r="DS780" t="s">
        <v>16486</v>
      </c>
      <c r="DT780" t="s">
        <v>16487</v>
      </c>
      <c r="DU780" t="s">
        <v>16488</v>
      </c>
      <c r="DV780" t="s">
        <v>818</v>
      </c>
      <c r="DW780" t="s">
        <v>246</v>
      </c>
      <c r="DX780" t="s">
        <v>16489</v>
      </c>
      <c r="DY780" t="s">
        <v>2433</v>
      </c>
      <c r="DZ780" t="s">
        <v>16486</v>
      </c>
    </row>
    <row r="781" spans="1:158">
      <c r="A781" t="s">
        <v>584</v>
      </c>
      <c r="B781" t="s">
        <v>211</v>
      </c>
      <c r="C781" t="s">
        <v>471</v>
      </c>
      <c r="D781" t="s">
        <v>585</v>
      </c>
      <c r="E781" t="s">
        <v>16462</v>
      </c>
      <c r="F781" t="s">
        <v>16463</v>
      </c>
      <c r="G781">
        <v>9422611577</v>
      </c>
      <c r="H781" t="s">
        <v>164</v>
      </c>
      <c r="I781" t="s">
        <v>16464</v>
      </c>
      <c r="J781" t="s">
        <v>166</v>
      </c>
      <c r="K781" t="s">
        <v>433</v>
      </c>
      <c r="L781" t="s">
        <v>16465</v>
      </c>
      <c r="M781" t="s">
        <v>16466</v>
      </c>
      <c r="N781" t="s">
        <v>170</v>
      </c>
      <c r="AI781" t="s">
        <v>16467</v>
      </c>
      <c r="AJ781" t="s">
        <v>16468</v>
      </c>
      <c r="AK781" t="s">
        <v>16469</v>
      </c>
      <c r="AL781">
        <v>65</v>
      </c>
      <c r="AN781">
        <v>1978</v>
      </c>
      <c r="AO781" t="s">
        <v>174</v>
      </c>
      <c r="AP781" t="s">
        <v>16470</v>
      </c>
      <c r="AQ781" t="s">
        <v>16468</v>
      </c>
      <c r="AR781" t="s">
        <v>16471</v>
      </c>
      <c r="AS781">
        <v>60</v>
      </c>
      <c r="AU781">
        <v>1981</v>
      </c>
      <c r="AV781" t="s">
        <v>170</v>
      </c>
      <c r="BC781" t="s">
        <v>174</v>
      </c>
      <c r="BD781" t="s">
        <v>16472</v>
      </c>
      <c r="BE781" t="s">
        <v>16473</v>
      </c>
      <c r="BF781" t="s">
        <v>16474</v>
      </c>
      <c r="BG781">
        <v>74</v>
      </c>
      <c r="BI781">
        <v>1989</v>
      </c>
      <c r="BJ781">
        <v>2</v>
      </c>
      <c r="BL781">
        <v>9</v>
      </c>
      <c r="BN781" t="s">
        <v>174</v>
      </c>
      <c r="BO781" t="s">
        <v>552</v>
      </c>
      <c r="BP781" t="s">
        <v>16475</v>
      </c>
      <c r="BQ781" t="s">
        <v>16476</v>
      </c>
      <c r="BR781">
        <v>67</v>
      </c>
      <c r="BT781">
        <v>1999</v>
      </c>
      <c r="BU781">
        <v>12</v>
      </c>
      <c r="BW781">
        <v>13</v>
      </c>
      <c r="BY781" t="s">
        <v>170</v>
      </c>
      <c r="CF781" t="s">
        <v>174</v>
      </c>
      <c r="CG781" t="s">
        <v>16477</v>
      </c>
      <c r="CH781" t="s">
        <v>16478</v>
      </c>
      <c r="CI781" t="s">
        <v>193</v>
      </c>
      <c r="CJ781">
        <v>2013</v>
      </c>
      <c r="CL781" t="s">
        <v>170</v>
      </c>
      <c r="CN781" t="s">
        <v>174</v>
      </c>
      <c r="CO781" t="s">
        <v>16479</v>
      </c>
      <c r="CP781" t="s">
        <v>2781</v>
      </c>
      <c r="CQ781" t="s">
        <v>174</v>
      </c>
      <c r="CR781">
        <v>1</v>
      </c>
      <c r="CS781">
        <v>0</v>
      </c>
      <c r="CT781">
        <v>4</v>
      </c>
      <c r="CV781" t="s">
        <v>170</v>
      </c>
      <c r="CZ781" t="s">
        <v>170</v>
      </c>
      <c r="DB781" t="s">
        <v>16480</v>
      </c>
      <c r="DC781" t="s">
        <v>238</v>
      </c>
      <c r="DD781" t="s">
        <v>174</v>
      </c>
      <c r="DE781" t="s">
        <v>16481</v>
      </c>
      <c r="DF781" t="s">
        <v>174</v>
      </c>
      <c r="DG781" t="s">
        <v>16482</v>
      </c>
      <c r="DH781">
        <v>0</v>
      </c>
      <c r="DI781">
        <v>0</v>
      </c>
      <c r="DJ781" t="s">
        <v>16483</v>
      </c>
      <c r="DK781">
        <v>9</v>
      </c>
      <c r="DL781" t="s">
        <v>174</v>
      </c>
      <c r="DM781" t="s">
        <v>16484</v>
      </c>
      <c r="DN781" t="s">
        <v>170</v>
      </c>
      <c r="DP781" t="s">
        <v>16490</v>
      </c>
      <c r="DQ781" t="str">
        <f>HYPERLINK("https://nconnect.nicmar.ac.in/storage/profile/69a5c1b701c2f.png","Download")</f>
        <v>0</v>
      </c>
      <c r="DR781" t="str">
        <f>HYPERLINK("https://nconnect.nicmar.ac.in/pdf/893_resume_1772472276.pdf/Y2FyZWVy","View Resume")</f>
        <v>0</v>
      </c>
      <c r="DS781" t="s">
        <v>16486</v>
      </c>
      <c r="DT781" t="s">
        <v>16487</v>
      </c>
      <c r="DU781" t="s">
        <v>16488</v>
      </c>
      <c r="DV781" t="s">
        <v>818</v>
      </c>
      <c r="DW781" t="s">
        <v>246</v>
      </c>
      <c r="DX781" t="s">
        <v>16489</v>
      </c>
      <c r="DY781" t="s">
        <v>2433</v>
      </c>
      <c r="DZ781" t="s">
        <v>16486</v>
      </c>
    </row>
    <row r="782" spans="1:158">
      <c r="A782" t="s">
        <v>11654</v>
      </c>
      <c r="B782" t="s">
        <v>536</v>
      </c>
      <c r="C782" t="s">
        <v>471</v>
      </c>
      <c r="D782" t="s">
        <v>3911</v>
      </c>
      <c r="E782" t="s">
        <v>16462</v>
      </c>
      <c r="F782" t="s">
        <v>16463</v>
      </c>
      <c r="G782">
        <v>9422611577</v>
      </c>
      <c r="H782" t="s">
        <v>164</v>
      </c>
      <c r="I782" t="s">
        <v>16464</v>
      </c>
      <c r="J782" t="s">
        <v>166</v>
      </c>
      <c r="K782" t="s">
        <v>433</v>
      </c>
      <c r="L782" t="s">
        <v>16465</v>
      </c>
      <c r="M782" t="s">
        <v>16466</v>
      </c>
      <c r="N782" t="s">
        <v>170</v>
      </c>
      <c r="AI782" t="s">
        <v>16467</v>
      </c>
      <c r="AJ782" t="s">
        <v>16468</v>
      </c>
      <c r="AK782" t="s">
        <v>16469</v>
      </c>
      <c r="AL782">
        <v>65</v>
      </c>
      <c r="AN782">
        <v>1978</v>
      </c>
      <c r="AO782" t="s">
        <v>174</v>
      </c>
      <c r="AP782" t="s">
        <v>16470</v>
      </c>
      <c r="AQ782" t="s">
        <v>16468</v>
      </c>
      <c r="AR782" t="s">
        <v>16471</v>
      </c>
      <c r="AS782">
        <v>60</v>
      </c>
      <c r="AU782">
        <v>1981</v>
      </c>
      <c r="AV782" t="s">
        <v>170</v>
      </c>
      <c r="BC782" t="s">
        <v>174</v>
      </c>
      <c r="BD782" t="s">
        <v>16472</v>
      </c>
      <c r="BE782" t="s">
        <v>16473</v>
      </c>
      <c r="BF782" t="s">
        <v>16474</v>
      </c>
      <c r="BG782">
        <v>74</v>
      </c>
      <c r="BI782">
        <v>1989</v>
      </c>
      <c r="BJ782">
        <v>2</v>
      </c>
      <c r="BL782">
        <v>9</v>
      </c>
      <c r="BN782" t="s">
        <v>174</v>
      </c>
      <c r="BO782" t="s">
        <v>552</v>
      </c>
      <c r="BP782" t="s">
        <v>16475</v>
      </c>
      <c r="BQ782" t="s">
        <v>16476</v>
      </c>
      <c r="BR782">
        <v>67</v>
      </c>
      <c r="BT782">
        <v>1999</v>
      </c>
      <c r="BU782">
        <v>12</v>
      </c>
      <c r="BW782">
        <v>13</v>
      </c>
      <c r="BY782" t="s">
        <v>170</v>
      </c>
      <c r="CF782" t="s">
        <v>174</v>
      </c>
      <c r="CG782" t="s">
        <v>16477</v>
      </c>
      <c r="CH782" t="s">
        <v>16478</v>
      </c>
      <c r="CI782" t="s">
        <v>193</v>
      </c>
      <c r="CJ782">
        <v>2013</v>
      </c>
      <c r="CL782" t="s">
        <v>170</v>
      </c>
      <c r="CN782" t="s">
        <v>174</v>
      </c>
      <c r="CO782" t="s">
        <v>16479</v>
      </c>
      <c r="CP782" t="s">
        <v>2781</v>
      </c>
      <c r="CQ782" t="s">
        <v>174</v>
      </c>
      <c r="CR782">
        <v>1</v>
      </c>
      <c r="CS782">
        <v>0</v>
      </c>
      <c r="CT782">
        <v>4</v>
      </c>
      <c r="CV782" t="s">
        <v>170</v>
      </c>
      <c r="CZ782" t="s">
        <v>170</v>
      </c>
      <c r="DB782" t="s">
        <v>16480</v>
      </c>
      <c r="DC782" t="s">
        <v>238</v>
      </c>
      <c r="DD782" t="s">
        <v>174</v>
      </c>
      <c r="DE782" t="s">
        <v>16481</v>
      </c>
      <c r="DF782" t="s">
        <v>174</v>
      </c>
      <c r="DG782" t="s">
        <v>16482</v>
      </c>
      <c r="DH782">
        <v>0</v>
      </c>
      <c r="DI782">
        <v>0</v>
      </c>
      <c r="DJ782" t="s">
        <v>16483</v>
      </c>
      <c r="DK782">
        <v>9</v>
      </c>
      <c r="DL782" t="s">
        <v>174</v>
      </c>
      <c r="DM782" t="s">
        <v>16484</v>
      </c>
      <c r="DN782" t="s">
        <v>170</v>
      </c>
      <c r="DP782" t="s">
        <v>16491</v>
      </c>
      <c r="DQ782" t="str">
        <f>HYPERLINK("https://nconnect.nicmar.ac.in/storage/profile/69a5c1b701c2f.png","Download")</f>
        <v>0</v>
      </c>
      <c r="DR782" t="str">
        <f>HYPERLINK("https://nconnect.nicmar.ac.in/pdf/893_resume_1772472276.pdf/Y2FyZWVy","View Resume")</f>
        <v>0</v>
      </c>
      <c r="DS782" t="s">
        <v>16486</v>
      </c>
      <c r="DT782" t="s">
        <v>16487</v>
      </c>
      <c r="DU782" t="s">
        <v>16488</v>
      </c>
      <c r="DV782" t="s">
        <v>818</v>
      </c>
      <c r="DW782" t="s">
        <v>246</v>
      </c>
      <c r="DX782" t="s">
        <v>16489</v>
      </c>
      <c r="DY782" t="s">
        <v>2433</v>
      </c>
      <c r="DZ782" t="s">
        <v>16486</v>
      </c>
    </row>
    <row r="783" spans="1:158">
      <c r="A783" t="s">
        <v>3910</v>
      </c>
      <c r="B783" t="s">
        <v>211</v>
      </c>
      <c r="C783" t="s">
        <v>471</v>
      </c>
      <c r="D783" t="s">
        <v>3911</v>
      </c>
      <c r="E783" t="s">
        <v>16462</v>
      </c>
      <c r="F783" t="s">
        <v>16463</v>
      </c>
      <c r="G783">
        <v>9422611577</v>
      </c>
      <c r="H783" t="s">
        <v>164</v>
      </c>
      <c r="I783" t="s">
        <v>16464</v>
      </c>
      <c r="J783" t="s">
        <v>166</v>
      </c>
      <c r="K783" t="s">
        <v>433</v>
      </c>
      <c r="L783" t="s">
        <v>16465</v>
      </c>
      <c r="M783" t="s">
        <v>16466</v>
      </c>
      <c r="N783" t="s">
        <v>170</v>
      </c>
      <c r="AI783" t="s">
        <v>16467</v>
      </c>
      <c r="AJ783" t="s">
        <v>16468</v>
      </c>
      <c r="AK783" t="s">
        <v>16469</v>
      </c>
      <c r="AL783">
        <v>65</v>
      </c>
      <c r="AN783">
        <v>1978</v>
      </c>
      <c r="AO783" t="s">
        <v>174</v>
      </c>
      <c r="AP783" t="s">
        <v>16470</v>
      </c>
      <c r="AQ783" t="s">
        <v>16468</v>
      </c>
      <c r="AR783" t="s">
        <v>16471</v>
      </c>
      <c r="AS783">
        <v>60</v>
      </c>
      <c r="AU783">
        <v>1981</v>
      </c>
      <c r="AV783" t="s">
        <v>170</v>
      </c>
      <c r="BC783" t="s">
        <v>174</v>
      </c>
      <c r="BD783" t="s">
        <v>16472</v>
      </c>
      <c r="BE783" t="s">
        <v>16473</v>
      </c>
      <c r="BF783" t="s">
        <v>16474</v>
      </c>
      <c r="BG783">
        <v>74</v>
      </c>
      <c r="BI783">
        <v>1989</v>
      </c>
      <c r="BJ783">
        <v>2</v>
      </c>
      <c r="BL783">
        <v>9</v>
      </c>
      <c r="BN783" t="s">
        <v>174</v>
      </c>
      <c r="BO783" t="s">
        <v>552</v>
      </c>
      <c r="BP783" t="s">
        <v>16475</v>
      </c>
      <c r="BQ783" t="s">
        <v>16476</v>
      </c>
      <c r="BR783">
        <v>67</v>
      </c>
      <c r="BT783">
        <v>1999</v>
      </c>
      <c r="BU783">
        <v>12</v>
      </c>
      <c r="BW783">
        <v>13</v>
      </c>
      <c r="BY783" t="s">
        <v>170</v>
      </c>
      <c r="CF783" t="s">
        <v>174</v>
      </c>
      <c r="CG783" t="s">
        <v>16477</v>
      </c>
      <c r="CH783" t="s">
        <v>16478</v>
      </c>
      <c r="CI783" t="s">
        <v>193</v>
      </c>
      <c r="CJ783">
        <v>2013</v>
      </c>
      <c r="CL783" t="s">
        <v>170</v>
      </c>
      <c r="CN783" t="s">
        <v>174</v>
      </c>
      <c r="CO783" t="s">
        <v>16479</v>
      </c>
      <c r="CP783" t="s">
        <v>2781</v>
      </c>
      <c r="CQ783" t="s">
        <v>174</v>
      </c>
      <c r="CR783">
        <v>1</v>
      </c>
      <c r="CS783">
        <v>0</v>
      </c>
      <c r="CT783">
        <v>4</v>
      </c>
      <c r="CV783" t="s">
        <v>170</v>
      </c>
      <c r="CZ783" t="s">
        <v>170</v>
      </c>
      <c r="DB783" t="s">
        <v>16480</v>
      </c>
      <c r="DC783" t="s">
        <v>238</v>
      </c>
      <c r="DD783" t="s">
        <v>174</v>
      </c>
      <c r="DE783" t="s">
        <v>16481</v>
      </c>
      <c r="DF783" t="s">
        <v>174</v>
      </c>
      <c r="DG783" t="s">
        <v>16482</v>
      </c>
      <c r="DH783">
        <v>0</v>
      </c>
      <c r="DI783">
        <v>0</v>
      </c>
      <c r="DJ783" t="s">
        <v>16483</v>
      </c>
      <c r="DK783">
        <v>9</v>
      </c>
      <c r="DL783" t="s">
        <v>174</v>
      </c>
      <c r="DM783" t="s">
        <v>16484</v>
      </c>
      <c r="DN783" t="s">
        <v>170</v>
      </c>
      <c r="DP783" t="s">
        <v>16491</v>
      </c>
      <c r="DQ783" t="str">
        <f>HYPERLINK("https://nconnect.nicmar.ac.in/storage/profile/69a5c1b701c2f.png","Download")</f>
        <v>0</v>
      </c>
      <c r="DR783" t="str">
        <f>HYPERLINK("https://nconnect.nicmar.ac.in/pdf/893_resume_1772472276.pdf/Y2FyZWVy","View Resume")</f>
        <v>0</v>
      </c>
      <c r="DS783" t="s">
        <v>16486</v>
      </c>
      <c r="DT783" t="s">
        <v>16487</v>
      </c>
      <c r="DU783" t="s">
        <v>16488</v>
      </c>
      <c r="DV783" t="s">
        <v>818</v>
      </c>
      <c r="DW783" t="s">
        <v>246</v>
      </c>
      <c r="DX783" t="s">
        <v>16489</v>
      </c>
      <c r="DY783" t="s">
        <v>2433</v>
      </c>
      <c r="DZ783" t="s">
        <v>16486</v>
      </c>
    </row>
    <row r="784" spans="1:158">
      <c r="A784" t="s">
        <v>3203</v>
      </c>
      <c r="B784" t="s">
        <v>211</v>
      </c>
      <c r="C784" t="s">
        <v>160</v>
      </c>
      <c r="D784" t="s">
        <v>3204</v>
      </c>
      <c r="E784" t="s">
        <v>16492</v>
      </c>
      <c r="F784" t="s">
        <v>16493</v>
      </c>
      <c r="G784">
        <v>8197757224</v>
      </c>
      <c r="H784" t="s">
        <v>164</v>
      </c>
      <c r="I784" t="s">
        <v>16494</v>
      </c>
      <c r="J784" t="s">
        <v>166</v>
      </c>
      <c r="K784" t="s">
        <v>218</v>
      </c>
      <c r="L784" t="s">
        <v>16495</v>
      </c>
      <c r="M784" t="s">
        <v>16496</v>
      </c>
      <c r="N784" t="s">
        <v>174</v>
      </c>
      <c r="O784" t="s">
        <v>16497</v>
      </c>
      <c r="P784" t="s">
        <v>212</v>
      </c>
      <c r="AI784" t="s">
        <v>16498</v>
      </c>
      <c r="AJ784" t="s">
        <v>16499</v>
      </c>
      <c r="AK784" t="s">
        <v>16500</v>
      </c>
      <c r="AL784">
        <v>76.5</v>
      </c>
      <c r="AN784">
        <v>2003</v>
      </c>
      <c r="AO784" t="s">
        <v>174</v>
      </c>
      <c r="AP784" t="s">
        <v>16498</v>
      </c>
      <c r="AQ784" t="s">
        <v>16499</v>
      </c>
      <c r="AR784" t="s">
        <v>16501</v>
      </c>
      <c r="AS784">
        <v>68.4</v>
      </c>
      <c r="AU784">
        <v>2005</v>
      </c>
      <c r="AV784" t="s">
        <v>170</v>
      </c>
      <c r="BC784" t="s">
        <v>174</v>
      </c>
      <c r="BD784" t="s">
        <v>2122</v>
      </c>
      <c r="BE784" t="s">
        <v>16502</v>
      </c>
      <c r="BF784" t="s">
        <v>16503</v>
      </c>
      <c r="BG784">
        <v>65.21</v>
      </c>
      <c r="BI784">
        <v>2010</v>
      </c>
      <c r="BJ784">
        <v>1</v>
      </c>
      <c r="BL784">
        <v>9</v>
      </c>
      <c r="BN784" t="s">
        <v>174</v>
      </c>
      <c r="BO784" t="s">
        <v>9192</v>
      </c>
      <c r="BP784" t="s">
        <v>2180</v>
      </c>
      <c r="BQ784" t="s">
        <v>16504</v>
      </c>
      <c r="BR784">
        <v>66.9</v>
      </c>
      <c r="BT784">
        <v>2014</v>
      </c>
      <c r="BU784">
        <v>16</v>
      </c>
      <c r="BW784">
        <v>49</v>
      </c>
      <c r="BY784" t="s">
        <v>170</v>
      </c>
      <c r="CF784" t="s">
        <v>174</v>
      </c>
      <c r="CG784" t="s">
        <v>16505</v>
      </c>
      <c r="CH784" t="s">
        <v>9192</v>
      </c>
      <c r="CI784" t="s">
        <v>193</v>
      </c>
      <c r="CJ784">
        <v>2024</v>
      </c>
      <c r="CL784" t="s">
        <v>170</v>
      </c>
      <c r="CN784" t="s">
        <v>170</v>
      </c>
      <c r="CP784" t="s">
        <v>16506</v>
      </c>
      <c r="CQ784" t="s">
        <v>174</v>
      </c>
      <c r="CR784">
        <v>1</v>
      </c>
      <c r="CS784">
        <v>6</v>
      </c>
      <c r="CT784">
        <v>1</v>
      </c>
      <c r="CU784" t="s">
        <v>16507</v>
      </c>
      <c r="CV784" t="s">
        <v>170</v>
      </c>
      <c r="CZ784" t="s">
        <v>170</v>
      </c>
      <c r="DB784" t="s">
        <v>16508</v>
      </c>
      <c r="DC784" t="s">
        <v>16509</v>
      </c>
      <c r="DD784" t="s">
        <v>174</v>
      </c>
      <c r="DE784" t="s">
        <v>16510</v>
      </c>
      <c r="DF784" t="s">
        <v>170</v>
      </c>
      <c r="DL784" t="s">
        <v>174</v>
      </c>
      <c r="DM784" t="s">
        <v>16511</v>
      </c>
      <c r="DN784" t="s">
        <v>170</v>
      </c>
      <c r="DP784" t="s">
        <v>16512</v>
      </c>
      <c r="DQ784" t="str">
        <f>HYPERLINK("https://nconnect.nicmar.ac.in/storage/profile/699e7f609551f.png","Download")</f>
        <v>0</v>
      </c>
      <c r="DR784" t="str">
        <f>HYPERLINK("https://nconnect.nicmar.ac.in/pdf/592_resume_1772472815.pdf/Y2FyZWVy","View Resume")</f>
        <v>0</v>
      </c>
      <c r="DS784" t="s">
        <v>984</v>
      </c>
      <c r="DT784" t="s">
        <v>16513</v>
      </c>
      <c r="DU784" t="s">
        <v>211</v>
      </c>
      <c r="DV784" t="s">
        <v>5017</v>
      </c>
      <c r="DW784" t="s">
        <v>246</v>
      </c>
      <c r="DX784" t="s">
        <v>951</v>
      </c>
      <c r="DY784" t="s">
        <v>209</v>
      </c>
      <c r="DZ784" t="s">
        <v>2244</v>
      </c>
      <c r="EA784" t="s">
        <v>16514</v>
      </c>
      <c r="EB784" t="s">
        <v>9202</v>
      </c>
      <c r="EC784" t="s">
        <v>16515</v>
      </c>
      <c r="ED784" t="s">
        <v>207</v>
      </c>
      <c r="EE784" t="s">
        <v>2197</v>
      </c>
      <c r="EF784" t="s">
        <v>5042</v>
      </c>
      <c r="EG784" t="s">
        <v>465</v>
      </c>
      <c r="EH784" t="s">
        <v>16516</v>
      </c>
      <c r="EI784" t="s">
        <v>8050</v>
      </c>
      <c r="EJ784" t="s">
        <v>16515</v>
      </c>
      <c r="EK784" t="s">
        <v>207</v>
      </c>
      <c r="EL784" t="s">
        <v>1098</v>
      </c>
      <c r="EM784" t="s">
        <v>2202</v>
      </c>
      <c r="EN784" t="s">
        <v>248</v>
      </c>
    </row>
    <row r="785" spans="1:158">
      <c r="A785" t="s">
        <v>1136</v>
      </c>
      <c r="B785" t="s">
        <v>211</v>
      </c>
      <c r="C785" t="s">
        <v>1137</v>
      </c>
      <c r="D785" t="s">
        <v>1138</v>
      </c>
      <c r="E785" t="s">
        <v>16517</v>
      </c>
      <c r="F785" t="s">
        <v>16518</v>
      </c>
      <c r="G785">
        <v>8319916770</v>
      </c>
      <c r="H785" t="s">
        <v>164</v>
      </c>
      <c r="I785" t="s">
        <v>16519</v>
      </c>
      <c r="J785" t="s">
        <v>217</v>
      </c>
      <c r="K785" t="s">
        <v>762</v>
      </c>
      <c r="L785" t="s">
        <v>16520</v>
      </c>
      <c r="M785" t="s">
        <v>16521</v>
      </c>
      <c r="N785" t="s">
        <v>170</v>
      </c>
      <c r="AI785" t="s">
        <v>16522</v>
      </c>
      <c r="AJ785" t="s">
        <v>16523</v>
      </c>
      <c r="AK785" t="s">
        <v>1906</v>
      </c>
      <c r="AL785">
        <v>79.8</v>
      </c>
      <c r="AM785">
        <v>8.2</v>
      </c>
      <c r="AN785">
        <v>2013</v>
      </c>
      <c r="AO785" t="s">
        <v>174</v>
      </c>
      <c r="AP785" t="s">
        <v>16522</v>
      </c>
      <c r="AQ785" t="s">
        <v>16523</v>
      </c>
      <c r="AR785" t="s">
        <v>4896</v>
      </c>
      <c r="AS785">
        <v>60</v>
      </c>
      <c r="AU785">
        <v>2015</v>
      </c>
      <c r="AV785" t="s">
        <v>170</v>
      </c>
      <c r="BC785" t="s">
        <v>174</v>
      </c>
      <c r="BD785" t="s">
        <v>16524</v>
      </c>
      <c r="BE785" t="s">
        <v>16525</v>
      </c>
      <c r="BF785" t="s">
        <v>1779</v>
      </c>
      <c r="BG785">
        <v>67.9</v>
      </c>
      <c r="BI785">
        <v>2020</v>
      </c>
      <c r="BJ785">
        <v>8</v>
      </c>
      <c r="BL785">
        <v>2</v>
      </c>
      <c r="BN785" t="s">
        <v>174</v>
      </c>
      <c r="BO785" t="s">
        <v>16526</v>
      </c>
      <c r="BP785" t="s">
        <v>16526</v>
      </c>
      <c r="BQ785" t="s">
        <v>5225</v>
      </c>
      <c r="BR785">
        <v>83</v>
      </c>
      <c r="BS785">
        <v>8.8</v>
      </c>
      <c r="BT785">
        <v>2024</v>
      </c>
      <c r="BU785">
        <v>24</v>
      </c>
      <c r="BW785">
        <v>35</v>
      </c>
      <c r="BY785" t="s">
        <v>170</v>
      </c>
      <c r="CF785" t="s">
        <v>170</v>
      </c>
      <c r="CL785" t="s">
        <v>174</v>
      </c>
      <c r="CM785" t="s">
        <v>16527</v>
      </c>
      <c r="CN785" t="s">
        <v>170</v>
      </c>
      <c r="CP785" t="s">
        <v>16528</v>
      </c>
      <c r="CQ785" t="s">
        <v>170</v>
      </c>
      <c r="CV785" t="s">
        <v>170</v>
      </c>
      <c r="CZ785" t="s">
        <v>170</v>
      </c>
      <c r="DB785" t="s">
        <v>378</v>
      </c>
      <c r="DC785" t="s">
        <v>326</v>
      </c>
      <c r="DD785" t="s">
        <v>170</v>
      </c>
      <c r="DF785" t="s">
        <v>170</v>
      </c>
      <c r="DL785" t="s">
        <v>170</v>
      </c>
      <c r="DN785" t="s">
        <v>170</v>
      </c>
      <c r="DP785" t="s">
        <v>16529</v>
      </c>
      <c r="DQ785" t="str">
        <f>HYPERLINK("https://nconnect.nicmar.ac.in/storage/profile/69a5d611d8540.png","Download")</f>
        <v>0</v>
      </c>
      <c r="DR785" t="str">
        <f>HYPERLINK("https://nconnect.nicmar.ac.in/pdf/434_resume_1772474941.pdf/Y2FyZWVy","View Resume")</f>
        <v>0</v>
      </c>
      <c r="DS785" t="s">
        <v>1504</v>
      </c>
      <c r="DT785" t="s">
        <v>1739</v>
      </c>
      <c r="DU785" t="s">
        <v>211</v>
      </c>
      <c r="DV785" t="s">
        <v>3108</v>
      </c>
      <c r="DW785" t="s">
        <v>246</v>
      </c>
      <c r="DX785" t="s">
        <v>464</v>
      </c>
      <c r="DY785" t="s">
        <v>209</v>
      </c>
      <c r="DZ785" t="s">
        <v>465</v>
      </c>
      <c r="EA785" t="s">
        <v>1794</v>
      </c>
      <c r="EB785" t="s">
        <v>2792</v>
      </c>
      <c r="EC785" t="s">
        <v>4680</v>
      </c>
      <c r="ED785" t="s">
        <v>246</v>
      </c>
      <c r="EE785" t="s">
        <v>1685</v>
      </c>
      <c r="EF785" t="s">
        <v>464</v>
      </c>
      <c r="EG785" t="s">
        <v>2053</v>
      </c>
      <c r="EH785" t="s">
        <v>10179</v>
      </c>
      <c r="EI785" t="s">
        <v>211</v>
      </c>
      <c r="EJ785" t="s">
        <v>6800</v>
      </c>
      <c r="EK785" t="s">
        <v>246</v>
      </c>
      <c r="EL785" t="s">
        <v>423</v>
      </c>
      <c r="EM785" t="s">
        <v>1685</v>
      </c>
      <c r="EN785" t="s">
        <v>821</v>
      </c>
      <c r="EO785" t="s">
        <v>16530</v>
      </c>
      <c r="EP785" t="s">
        <v>16531</v>
      </c>
      <c r="EQ785" t="s">
        <v>2036</v>
      </c>
      <c r="ER785" t="s">
        <v>207</v>
      </c>
      <c r="ES785" t="s">
        <v>505</v>
      </c>
      <c r="ET785" t="s">
        <v>983</v>
      </c>
      <c r="EU785" t="s">
        <v>469</v>
      </c>
      <c r="EV785" t="s">
        <v>16532</v>
      </c>
      <c r="EW785" t="s">
        <v>6242</v>
      </c>
      <c r="EX785" t="s">
        <v>2020</v>
      </c>
      <c r="EY785" t="s">
        <v>207</v>
      </c>
      <c r="EZ785" t="s">
        <v>251</v>
      </c>
      <c r="FA785" t="s">
        <v>2853</v>
      </c>
      <c r="FB785" t="s">
        <v>2926</v>
      </c>
    </row>
    <row r="786" spans="1:158">
      <c r="A786" t="s">
        <v>210</v>
      </c>
      <c r="B786" t="s">
        <v>211</v>
      </c>
      <c r="C786" t="s">
        <v>212</v>
      </c>
      <c r="D786" t="s">
        <v>213</v>
      </c>
      <c r="E786" t="s">
        <v>16533</v>
      </c>
      <c r="F786" t="s">
        <v>16534</v>
      </c>
      <c r="G786">
        <v>8962350021</v>
      </c>
      <c r="H786" t="s">
        <v>164</v>
      </c>
      <c r="I786" t="s">
        <v>16535</v>
      </c>
      <c r="J786" t="s">
        <v>217</v>
      </c>
      <c r="K786" t="s">
        <v>797</v>
      </c>
      <c r="L786" t="s">
        <v>16536</v>
      </c>
      <c r="M786" t="s">
        <v>16537</v>
      </c>
      <c r="N786" t="s">
        <v>170</v>
      </c>
      <c r="AI786" t="s">
        <v>16538</v>
      </c>
      <c r="AJ786" t="s">
        <v>16539</v>
      </c>
      <c r="AK786" t="s">
        <v>16540</v>
      </c>
      <c r="AL786">
        <v>91.2</v>
      </c>
      <c r="AM786">
        <v>9.6</v>
      </c>
      <c r="AN786">
        <v>2012</v>
      </c>
      <c r="AO786" t="s">
        <v>174</v>
      </c>
      <c r="AP786" t="s">
        <v>16541</v>
      </c>
      <c r="AQ786" t="s">
        <v>16542</v>
      </c>
      <c r="AR786" t="s">
        <v>16543</v>
      </c>
      <c r="AS786">
        <v>76.6</v>
      </c>
      <c r="AU786">
        <v>2014</v>
      </c>
      <c r="AV786" t="s">
        <v>170</v>
      </c>
      <c r="BC786" t="s">
        <v>174</v>
      </c>
      <c r="BD786" t="s">
        <v>16544</v>
      </c>
      <c r="BE786" t="s">
        <v>16545</v>
      </c>
      <c r="BF786" t="s">
        <v>485</v>
      </c>
      <c r="BG786">
        <v>84.3</v>
      </c>
      <c r="BH786">
        <v>8.43</v>
      </c>
      <c r="BI786">
        <v>2018</v>
      </c>
      <c r="BJ786">
        <v>2</v>
      </c>
      <c r="BL786">
        <v>9</v>
      </c>
      <c r="BN786" t="s">
        <v>174</v>
      </c>
      <c r="BO786" t="s">
        <v>16546</v>
      </c>
      <c r="BP786" t="s">
        <v>16547</v>
      </c>
      <c r="BQ786" t="s">
        <v>213</v>
      </c>
      <c r="BR786">
        <v>86.3</v>
      </c>
      <c r="BS786">
        <v>8.63</v>
      </c>
      <c r="BT786">
        <v>2021</v>
      </c>
      <c r="BU786">
        <v>14</v>
      </c>
      <c r="BW786">
        <v>47</v>
      </c>
      <c r="BY786" t="s">
        <v>170</v>
      </c>
      <c r="CF786" t="s">
        <v>174</v>
      </c>
      <c r="CG786" t="s">
        <v>16548</v>
      </c>
      <c r="CH786" t="s">
        <v>2270</v>
      </c>
      <c r="CI786" t="s">
        <v>193</v>
      </c>
      <c r="CJ786">
        <v>2026</v>
      </c>
      <c r="CL786" t="s">
        <v>174</v>
      </c>
      <c r="CM786" t="s">
        <v>16549</v>
      </c>
      <c r="CN786" t="s">
        <v>174</v>
      </c>
      <c r="CO786" t="s">
        <v>16550</v>
      </c>
      <c r="CP786" t="s">
        <v>16551</v>
      </c>
      <c r="CQ786" t="s">
        <v>174</v>
      </c>
      <c r="CR786">
        <v>0</v>
      </c>
      <c r="CS786">
        <v>7</v>
      </c>
      <c r="CT786">
        <v>6</v>
      </c>
      <c r="CU786" t="s">
        <v>16552</v>
      </c>
      <c r="CV786" t="s">
        <v>174</v>
      </c>
      <c r="CW786" t="s">
        <v>16553</v>
      </c>
      <c r="CX786" t="s">
        <v>373</v>
      </c>
      <c r="CZ786" t="s">
        <v>170</v>
      </c>
      <c r="DC786" t="s">
        <v>6428</v>
      </c>
      <c r="DD786" t="s">
        <v>174</v>
      </c>
      <c r="DE786" t="s">
        <v>16554</v>
      </c>
      <c r="DF786" t="s">
        <v>170</v>
      </c>
      <c r="DL786" t="s">
        <v>174</v>
      </c>
      <c r="DM786" t="s">
        <v>16555</v>
      </c>
      <c r="DN786" t="s">
        <v>174</v>
      </c>
      <c r="DO786" t="s">
        <v>16556</v>
      </c>
      <c r="DP786" t="s">
        <v>16557</v>
      </c>
      <c r="DQ786" t="str">
        <f>HYPERLINK("https://nconnect.nicmar.ac.in/storage/profile/69a5d4bc21c4c.png","Download")</f>
        <v>0</v>
      </c>
      <c r="DR786" t="str">
        <f>HYPERLINK("https://nconnect.nicmar.ac.in/pdf/763_resume_1772476045.pdf/Y2FyZWVy","View Resume")</f>
        <v>0</v>
      </c>
      <c r="DS786" t="s">
        <v>292</v>
      </c>
    </row>
    <row r="787" spans="1:158">
      <c r="A787" t="s">
        <v>793</v>
      </c>
      <c r="B787" t="s">
        <v>211</v>
      </c>
      <c r="C787" t="s">
        <v>267</v>
      </c>
      <c r="D787" t="s">
        <v>508</v>
      </c>
      <c r="E787" t="s">
        <v>16558</v>
      </c>
      <c r="F787" t="s">
        <v>16559</v>
      </c>
      <c r="G787">
        <v>8624877446</v>
      </c>
      <c r="H787" t="s">
        <v>271</v>
      </c>
      <c r="I787" t="s">
        <v>16560</v>
      </c>
      <c r="J787" t="s">
        <v>166</v>
      </c>
      <c r="K787" t="s">
        <v>16561</v>
      </c>
      <c r="L787" t="s">
        <v>16562</v>
      </c>
      <c r="M787" t="s">
        <v>16563</v>
      </c>
      <c r="N787" t="s">
        <v>170</v>
      </c>
      <c r="AI787" t="s">
        <v>16564</v>
      </c>
      <c r="AJ787" t="s">
        <v>16565</v>
      </c>
      <c r="AK787" t="s">
        <v>1254</v>
      </c>
      <c r="AL787">
        <v>73.06</v>
      </c>
      <c r="AN787">
        <v>2004</v>
      </c>
      <c r="AO787" t="s">
        <v>174</v>
      </c>
      <c r="AP787" t="s">
        <v>16566</v>
      </c>
      <c r="AQ787" t="s">
        <v>16567</v>
      </c>
      <c r="AR787" t="s">
        <v>1334</v>
      </c>
      <c r="AS787">
        <v>75</v>
      </c>
      <c r="AU787">
        <v>2006</v>
      </c>
      <c r="AV787" t="s">
        <v>170</v>
      </c>
      <c r="BC787" t="s">
        <v>174</v>
      </c>
      <c r="BD787" t="s">
        <v>1440</v>
      </c>
      <c r="BE787" t="s">
        <v>16568</v>
      </c>
      <c r="BF787" t="s">
        <v>16569</v>
      </c>
      <c r="BG787">
        <v>81</v>
      </c>
      <c r="BI787">
        <v>2009</v>
      </c>
      <c r="BJ787">
        <v>19</v>
      </c>
      <c r="BK787" t="s">
        <v>16569</v>
      </c>
      <c r="BL787">
        <v>23</v>
      </c>
      <c r="BN787" t="s">
        <v>174</v>
      </c>
      <c r="BO787" t="s">
        <v>5675</v>
      </c>
      <c r="BP787" t="s">
        <v>16570</v>
      </c>
      <c r="BQ787" t="s">
        <v>16571</v>
      </c>
      <c r="BR787">
        <v>81</v>
      </c>
      <c r="BT787">
        <v>2012</v>
      </c>
      <c r="BU787">
        <v>31</v>
      </c>
      <c r="BV787" t="s">
        <v>16572</v>
      </c>
      <c r="BW787">
        <v>23</v>
      </c>
      <c r="BY787" t="s">
        <v>170</v>
      </c>
      <c r="CF787" t="s">
        <v>170</v>
      </c>
      <c r="CL787" t="s">
        <v>170</v>
      </c>
      <c r="CN787" t="s">
        <v>170</v>
      </c>
      <c r="CP787" t="s">
        <v>16573</v>
      </c>
      <c r="CQ787" t="s">
        <v>170</v>
      </c>
      <c r="CV787" t="s">
        <v>170</v>
      </c>
      <c r="CZ787" t="s">
        <v>170</v>
      </c>
      <c r="DB787" t="s">
        <v>16574</v>
      </c>
      <c r="DC787" t="s">
        <v>16575</v>
      </c>
      <c r="DD787" t="s">
        <v>174</v>
      </c>
      <c r="DE787" t="s">
        <v>16576</v>
      </c>
      <c r="DF787" t="s">
        <v>170</v>
      </c>
      <c r="DL787" t="s">
        <v>170</v>
      </c>
      <c r="DN787" t="s">
        <v>170</v>
      </c>
      <c r="DP787" t="s">
        <v>16577</v>
      </c>
      <c r="DQ787" t="s">
        <v>202</v>
      </c>
      <c r="DR787" t="str">
        <f>HYPERLINK("https://nconnect.nicmar.ac.in/pdf/898_resume_1772476134.pdf/Y2FyZWVy","View Resume")</f>
        <v>0</v>
      </c>
      <c r="DS787" t="s">
        <v>6009</v>
      </c>
      <c r="DT787" t="s">
        <v>16578</v>
      </c>
      <c r="DU787" t="s">
        <v>16579</v>
      </c>
      <c r="DV787" t="s">
        <v>818</v>
      </c>
      <c r="DW787" t="s">
        <v>207</v>
      </c>
      <c r="DX787" t="s">
        <v>1589</v>
      </c>
      <c r="DY787" t="s">
        <v>464</v>
      </c>
      <c r="DZ787" t="s">
        <v>6009</v>
      </c>
    </row>
    <row r="788" spans="1:158">
      <c r="A788" t="s">
        <v>586</v>
      </c>
      <c r="B788" t="s">
        <v>159</v>
      </c>
      <c r="C788" t="s">
        <v>267</v>
      </c>
      <c r="D788" t="s">
        <v>357</v>
      </c>
      <c r="E788" t="s">
        <v>16558</v>
      </c>
      <c r="F788" t="s">
        <v>16559</v>
      </c>
      <c r="G788">
        <v>8624877446</v>
      </c>
      <c r="H788" t="s">
        <v>271</v>
      </c>
      <c r="I788" t="s">
        <v>16560</v>
      </c>
      <c r="J788" t="s">
        <v>166</v>
      </c>
      <c r="K788" t="s">
        <v>16561</v>
      </c>
      <c r="L788" t="s">
        <v>16562</v>
      </c>
      <c r="M788" t="s">
        <v>16563</v>
      </c>
      <c r="N788" t="s">
        <v>170</v>
      </c>
      <c r="AI788" t="s">
        <v>16564</v>
      </c>
      <c r="AJ788" t="s">
        <v>16565</v>
      </c>
      <c r="AK788" t="s">
        <v>1254</v>
      </c>
      <c r="AL788">
        <v>73.06</v>
      </c>
      <c r="AN788">
        <v>2004</v>
      </c>
      <c r="AO788" t="s">
        <v>174</v>
      </c>
      <c r="AP788" t="s">
        <v>16566</v>
      </c>
      <c r="AQ788" t="s">
        <v>16567</v>
      </c>
      <c r="AR788" t="s">
        <v>1334</v>
      </c>
      <c r="AS788">
        <v>75</v>
      </c>
      <c r="AU788">
        <v>2006</v>
      </c>
      <c r="AV788" t="s">
        <v>170</v>
      </c>
      <c r="BC788" t="s">
        <v>174</v>
      </c>
      <c r="BD788" t="s">
        <v>1440</v>
      </c>
      <c r="BE788" t="s">
        <v>16568</v>
      </c>
      <c r="BF788" t="s">
        <v>16569</v>
      </c>
      <c r="BG788">
        <v>81</v>
      </c>
      <c r="BI788">
        <v>2009</v>
      </c>
      <c r="BJ788">
        <v>19</v>
      </c>
      <c r="BK788" t="s">
        <v>16569</v>
      </c>
      <c r="BL788">
        <v>23</v>
      </c>
      <c r="BN788" t="s">
        <v>174</v>
      </c>
      <c r="BO788" t="s">
        <v>5675</v>
      </c>
      <c r="BP788" t="s">
        <v>16570</v>
      </c>
      <c r="BQ788" t="s">
        <v>16571</v>
      </c>
      <c r="BR788">
        <v>81</v>
      </c>
      <c r="BT788">
        <v>2012</v>
      </c>
      <c r="BU788">
        <v>31</v>
      </c>
      <c r="BV788" t="s">
        <v>16572</v>
      </c>
      <c r="BW788">
        <v>23</v>
      </c>
      <c r="BY788" t="s">
        <v>170</v>
      </c>
      <c r="CF788" t="s">
        <v>170</v>
      </c>
      <c r="CL788" t="s">
        <v>170</v>
      </c>
      <c r="CN788" t="s">
        <v>170</v>
      </c>
      <c r="CP788" t="s">
        <v>16573</v>
      </c>
      <c r="CQ788" t="s">
        <v>170</v>
      </c>
      <c r="CV788" t="s">
        <v>170</v>
      </c>
      <c r="CZ788" t="s">
        <v>170</v>
      </c>
      <c r="DB788" t="s">
        <v>16574</v>
      </c>
      <c r="DC788" t="s">
        <v>16575</v>
      </c>
      <c r="DD788" t="s">
        <v>174</v>
      </c>
      <c r="DE788" t="s">
        <v>16576</v>
      </c>
      <c r="DF788" t="s">
        <v>170</v>
      </c>
      <c r="DL788" t="s">
        <v>170</v>
      </c>
      <c r="DN788" t="s">
        <v>170</v>
      </c>
      <c r="DP788" t="s">
        <v>16580</v>
      </c>
      <c r="DQ788" t="s">
        <v>202</v>
      </c>
      <c r="DR788" t="str">
        <f>HYPERLINK("https://nconnect.nicmar.ac.in/pdf/898_resume_1772476134.pdf/Y2FyZWVy","View Resume")</f>
        <v>0</v>
      </c>
      <c r="DS788" t="s">
        <v>6009</v>
      </c>
      <c r="DT788" t="s">
        <v>16578</v>
      </c>
      <c r="DU788" t="s">
        <v>16579</v>
      </c>
      <c r="DV788" t="s">
        <v>818</v>
      </c>
      <c r="DW788" t="s">
        <v>207</v>
      </c>
      <c r="DX788" t="s">
        <v>1589</v>
      </c>
      <c r="DY788" t="s">
        <v>464</v>
      </c>
      <c r="DZ788" t="s">
        <v>6009</v>
      </c>
    </row>
    <row r="789" spans="1:158">
      <c r="A789" t="s">
        <v>210</v>
      </c>
      <c r="B789" t="s">
        <v>211</v>
      </c>
      <c r="C789" t="s">
        <v>212</v>
      </c>
      <c r="D789" t="s">
        <v>213</v>
      </c>
      <c r="E789" t="s">
        <v>16581</v>
      </c>
      <c r="F789" t="s">
        <v>16582</v>
      </c>
      <c r="G789">
        <v>9449956990</v>
      </c>
      <c r="H789" t="s">
        <v>164</v>
      </c>
      <c r="I789" t="s">
        <v>16583</v>
      </c>
      <c r="J789" t="s">
        <v>217</v>
      </c>
      <c r="K789" t="s">
        <v>16584</v>
      </c>
      <c r="L789" t="s">
        <v>16585</v>
      </c>
      <c r="M789" t="s">
        <v>16586</v>
      </c>
      <c r="N789" t="s">
        <v>170</v>
      </c>
      <c r="AI789" t="s">
        <v>16587</v>
      </c>
      <c r="AJ789" t="s">
        <v>16588</v>
      </c>
      <c r="AK789" t="s">
        <v>16589</v>
      </c>
      <c r="AL789">
        <v>95</v>
      </c>
      <c r="AM789">
        <v>10</v>
      </c>
      <c r="AN789">
        <v>2011</v>
      </c>
      <c r="AO789" t="s">
        <v>174</v>
      </c>
      <c r="AP789" t="s">
        <v>16590</v>
      </c>
      <c r="AQ789" t="s">
        <v>16591</v>
      </c>
      <c r="AR789" t="s">
        <v>16592</v>
      </c>
      <c r="AS789">
        <v>72.44</v>
      </c>
      <c r="AU789">
        <v>2013</v>
      </c>
      <c r="AV789" t="s">
        <v>170</v>
      </c>
      <c r="BC789" t="s">
        <v>174</v>
      </c>
      <c r="BD789" t="s">
        <v>4698</v>
      </c>
      <c r="BE789" t="s">
        <v>16593</v>
      </c>
      <c r="BF789" t="s">
        <v>485</v>
      </c>
      <c r="BG789">
        <v>77.42</v>
      </c>
      <c r="BI789">
        <v>2017</v>
      </c>
      <c r="BJ789">
        <v>2</v>
      </c>
      <c r="BL789">
        <v>9</v>
      </c>
      <c r="BN789" t="s">
        <v>174</v>
      </c>
      <c r="BO789" t="s">
        <v>16594</v>
      </c>
      <c r="BP789" t="s">
        <v>16595</v>
      </c>
      <c r="BQ789" t="s">
        <v>213</v>
      </c>
      <c r="BR789">
        <v>81.32</v>
      </c>
      <c r="BS789">
        <v>8.56</v>
      </c>
      <c r="BT789">
        <v>2021</v>
      </c>
      <c r="BU789">
        <v>14</v>
      </c>
      <c r="BW789">
        <v>47</v>
      </c>
      <c r="BY789" t="s">
        <v>170</v>
      </c>
      <c r="CF789" t="s">
        <v>174</v>
      </c>
      <c r="CG789" t="s">
        <v>16596</v>
      </c>
      <c r="CH789" t="s">
        <v>16597</v>
      </c>
      <c r="CI789" t="s">
        <v>373</v>
      </c>
      <c r="CK789" t="s">
        <v>170</v>
      </c>
      <c r="CL789" t="s">
        <v>174</v>
      </c>
      <c r="CM789" t="s">
        <v>16598</v>
      </c>
      <c r="CN789" t="s">
        <v>174</v>
      </c>
      <c r="CO789" t="s">
        <v>16599</v>
      </c>
      <c r="CP789" t="s">
        <v>16600</v>
      </c>
      <c r="CQ789" t="s">
        <v>170</v>
      </c>
      <c r="CV789" t="s">
        <v>170</v>
      </c>
      <c r="CZ789" t="s">
        <v>170</v>
      </c>
      <c r="DB789" t="s">
        <v>16601</v>
      </c>
      <c r="DC789" t="s">
        <v>16602</v>
      </c>
      <c r="DD789" t="s">
        <v>174</v>
      </c>
      <c r="DE789" t="s">
        <v>16603</v>
      </c>
      <c r="DF789" t="s">
        <v>174</v>
      </c>
      <c r="DG789" t="s">
        <v>16604</v>
      </c>
      <c r="DH789" t="s">
        <v>16605</v>
      </c>
      <c r="DI789" t="s">
        <v>16606</v>
      </c>
      <c r="DJ789" t="s">
        <v>174</v>
      </c>
      <c r="DK789">
        <v>8</v>
      </c>
      <c r="DL789" t="s">
        <v>174</v>
      </c>
      <c r="DM789" t="s">
        <v>16607</v>
      </c>
      <c r="DN789" t="s">
        <v>174</v>
      </c>
      <c r="DO789" t="s">
        <v>16608</v>
      </c>
      <c r="DP789" t="s">
        <v>16609</v>
      </c>
      <c r="DQ789" t="str">
        <f>HYPERLINK("https://nconnect.nicmar.ac.in/storage/profile/69a5d953f3495.png","Download")</f>
        <v>0</v>
      </c>
      <c r="DR789" t="str">
        <f>HYPERLINK("https://nconnect.nicmar.ac.in/pdf/896_resume_1772476566.pdf/Y2FyZWVy","View Resume")</f>
        <v>0</v>
      </c>
      <c r="DS789" t="s">
        <v>1215</v>
      </c>
      <c r="DT789" t="s">
        <v>16610</v>
      </c>
      <c r="DU789" t="s">
        <v>255</v>
      </c>
      <c r="DV789" t="s">
        <v>2196</v>
      </c>
      <c r="DW789" t="s">
        <v>246</v>
      </c>
      <c r="DX789" t="s">
        <v>1543</v>
      </c>
      <c r="DY789" t="s">
        <v>464</v>
      </c>
      <c r="DZ789" t="s">
        <v>1504</v>
      </c>
      <c r="EA789" t="s">
        <v>16611</v>
      </c>
      <c r="EB789" t="s">
        <v>16612</v>
      </c>
      <c r="EC789" t="s">
        <v>16613</v>
      </c>
      <c r="ED789" t="s">
        <v>207</v>
      </c>
      <c r="EE789" t="s">
        <v>1346</v>
      </c>
      <c r="EF789" t="s">
        <v>569</v>
      </c>
      <c r="EG789" t="s">
        <v>501</v>
      </c>
    </row>
    <row r="790" spans="1:158">
      <c r="A790" t="s">
        <v>210</v>
      </c>
      <c r="B790" t="s">
        <v>211</v>
      </c>
      <c r="C790" t="s">
        <v>212</v>
      </c>
      <c r="D790" t="s">
        <v>213</v>
      </c>
      <c r="E790" t="s">
        <v>16614</v>
      </c>
      <c r="F790" t="s">
        <v>16615</v>
      </c>
      <c r="G790">
        <v>8600993554</v>
      </c>
      <c r="H790" t="s">
        <v>164</v>
      </c>
      <c r="I790" t="s">
        <v>16616</v>
      </c>
      <c r="J790" t="s">
        <v>166</v>
      </c>
      <c r="K790" t="s">
        <v>11659</v>
      </c>
      <c r="L790" t="s">
        <v>16617</v>
      </c>
      <c r="M790" t="s">
        <v>16618</v>
      </c>
      <c r="N790" t="s">
        <v>170</v>
      </c>
      <c r="AI790" t="s">
        <v>16619</v>
      </c>
      <c r="AJ790" t="s">
        <v>16620</v>
      </c>
      <c r="AK790" t="s">
        <v>16621</v>
      </c>
      <c r="AL790">
        <v>87.8</v>
      </c>
      <c r="AN790">
        <v>2009</v>
      </c>
      <c r="AO790" t="s">
        <v>174</v>
      </c>
      <c r="AP790" t="s">
        <v>16622</v>
      </c>
      <c r="AQ790" t="s">
        <v>16620</v>
      </c>
      <c r="AR790" t="s">
        <v>16623</v>
      </c>
      <c r="AS790">
        <v>88.8</v>
      </c>
      <c r="AU790">
        <v>2011</v>
      </c>
      <c r="AV790" t="s">
        <v>170</v>
      </c>
      <c r="BC790" t="s">
        <v>174</v>
      </c>
      <c r="BD790" t="s">
        <v>16624</v>
      </c>
      <c r="BE790" t="s">
        <v>16625</v>
      </c>
      <c r="BF790" t="s">
        <v>229</v>
      </c>
      <c r="BG790">
        <v>79.8</v>
      </c>
      <c r="BH790">
        <v>8.73</v>
      </c>
      <c r="BI790">
        <v>2015</v>
      </c>
      <c r="BJ790">
        <v>2</v>
      </c>
      <c r="BL790">
        <v>9</v>
      </c>
      <c r="BN790" t="s">
        <v>174</v>
      </c>
      <c r="BO790" t="s">
        <v>16626</v>
      </c>
      <c r="BP790" t="s">
        <v>16627</v>
      </c>
      <c r="BQ790" t="s">
        <v>231</v>
      </c>
      <c r="BR790">
        <v>81.76</v>
      </c>
      <c r="BS790">
        <v>7.67</v>
      </c>
      <c r="BT790">
        <v>2018</v>
      </c>
      <c r="BU790">
        <v>14</v>
      </c>
      <c r="BW790">
        <v>47</v>
      </c>
      <c r="BY790" t="s">
        <v>170</v>
      </c>
      <c r="CF790" t="s">
        <v>170</v>
      </c>
      <c r="CL790" t="s">
        <v>174</v>
      </c>
      <c r="CN790" t="s">
        <v>174</v>
      </c>
      <c r="CO790" t="s">
        <v>16628</v>
      </c>
      <c r="CP790" t="s">
        <v>16629</v>
      </c>
      <c r="CQ790" t="s">
        <v>174</v>
      </c>
      <c r="CR790" t="s">
        <v>16630</v>
      </c>
      <c r="CS790" t="s">
        <v>16631</v>
      </c>
      <c r="CT790">
        <v>0</v>
      </c>
      <c r="CU790" t="s">
        <v>16632</v>
      </c>
      <c r="CV790" t="s">
        <v>174</v>
      </c>
      <c r="CW790" t="s">
        <v>16633</v>
      </c>
      <c r="CX790" t="s">
        <v>193</v>
      </c>
      <c r="CY790">
        <v>2018</v>
      </c>
      <c r="CZ790" t="s">
        <v>170</v>
      </c>
      <c r="DB790" t="s">
        <v>378</v>
      </c>
      <c r="DC790" t="s">
        <v>326</v>
      </c>
      <c r="DD790" t="s">
        <v>174</v>
      </c>
      <c r="DE790" t="s">
        <v>16634</v>
      </c>
      <c r="DF790" t="s">
        <v>170</v>
      </c>
      <c r="DL790" t="s">
        <v>170</v>
      </c>
      <c r="DN790" t="s">
        <v>170</v>
      </c>
      <c r="DP790" t="s">
        <v>16635</v>
      </c>
      <c r="DQ790" t="str">
        <f>HYPERLINK("https://nconnect.nicmar.ac.in/storage/profile/69a4742751154.png","Download")</f>
        <v>0</v>
      </c>
      <c r="DR790" t="str">
        <f>HYPERLINK("https://nconnect.nicmar.ac.in/pdf/839_resume_1772484721.pdf/Y2FyZWVy","View Resume")</f>
        <v>0</v>
      </c>
      <c r="DS790" t="s">
        <v>4371</v>
      </c>
      <c r="DT790" t="s">
        <v>14591</v>
      </c>
      <c r="DU790" t="s">
        <v>16636</v>
      </c>
      <c r="DV790" t="s">
        <v>16637</v>
      </c>
      <c r="DW790" t="s">
        <v>207</v>
      </c>
      <c r="DX790" t="s">
        <v>2528</v>
      </c>
      <c r="DY790" t="s">
        <v>209</v>
      </c>
      <c r="DZ790" t="s">
        <v>906</v>
      </c>
      <c r="EA790" t="s">
        <v>16638</v>
      </c>
      <c r="EB790" t="s">
        <v>341</v>
      </c>
      <c r="EC790" t="s">
        <v>818</v>
      </c>
      <c r="ED790" t="s">
        <v>207</v>
      </c>
      <c r="EE790" t="s">
        <v>1029</v>
      </c>
      <c r="EF790" t="s">
        <v>2528</v>
      </c>
      <c r="EG790" t="s">
        <v>429</v>
      </c>
      <c r="EH790" t="s">
        <v>16639</v>
      </c>
      <c r="EI790" t="s">
        <v>16640</v>
      </c>
      <c r="EJ790" t="s">
        <v>3197</v>
      </c>
      <c r="EK790" t="s">
        <v>207</v>
      </c>
      <c r="EL790" t="s">
        <v>904</v>
      </c>
      <c r="EM790" t="s">
        <v>2373</v>
      </c>
      <c r="EN790" t="s">
        <v>821</v>
      </c>
      <c r="EO790" t="s">
        <v>16641</v>
      </c>
      <c r="EP790" t="s">
        <v>16640</v>
      </c>
      <c r="EQ790" t="s">
        <v>3197</v>
      </c>
      <c r="ER790" t="s">
        <v>207</v>
      </c>
      <c r="ES790" t="s">
        <v>1725</v>
      </c>
      <c r="ET790" t="s">
        <v>904</v>
      </c>
      <c r="EU790" t="s">
        <v>259</v>
      </c>
    </row>
    <row r="791" spans="1:158">
      <c r="A791" t="s">
        <v>266</v>
      </c>
      <c r="B791" t="s">
        <v>211</v>
      </c>
      <c r="C791" t="s">
        <v>267</v>
      </c>
      <c r="D791" t="s">
        <v>268</v>
      </c>
      <c r="E791" t="s">
        <v>16642</v>
      </c>
      <c r="F791" t="s">
        <v>16643</v>
      </c>
      <c r="G791">
        <v>8669473626</v>
      </c>
      <c r="H791" t="s">
        <v>164</v>
      </c>
      <c r="I791" t="s">
        <v>16644</v>
      </c>
      <c r="J791" t="s">
        <v>166</v>
      </c>
      <c r="K791" t="s">
        <v>16645</v>
      </c>
      <c r="L791" t="s">
        <v>16646</v>
      </c>
      <c r="M791" t="s">
        <v>16647</v>
      </c>
      <c r="N791" t="s">
        <v>170</v>
      </c>
      <c r="AI791" t="s">
        <v>16648</v>
      </c>
      <c r="AJ791" t="s">
        <v>16649</v>
      </c>
      <c r="AK791" t="s">
        <v>16650</v>
      </c>
      <c r="AL791">
        <v>52.5</v>
      </c>
      <c r="AN791">
        <v>1991</v>
      </c>
      <c r="AO791" t="s">
        <v>174</v>
      </c>
      <c r="AP791" t="s">
        <v>16651</v>
      </c>
      <c r="AQ791" t="s">
        <v>16652</v>
      </c>
      <c r="AR791" t="s">
        <v>16653</v>
      </c>
      <c r="AS791">
        <v>57.4</v>
      </c>
      <c r="AU791">
        <v>1994</v>
      </c>
      <c r="AV791" t="s">
        <v>170</v>
      </c>
      <c r="BC791" t="s">
        <v>174</v>
      </c>
      <c r="BD791" t="s">
        <v>16654</v>
      </c>
      <c r="BE791" t="s">
        <v>16655</v>
      </c>
      <c r="BF791" t="s">
        <v>2611</v>
      </c>
      <c r="BG791">
        <v>63.8</v>
      </c>
      <c r="BI791">
        <v>1999</v>
      </c>
      <c r="BJ791">
        <v>19</v>
      </c>
      <c r="BK791" t="s">
        <v>443</v>
      </c>
      <c r="BL791">
        <v>53</v>
      </c>
      <c r="BM791" t="s">
        <v>7031</v>
      </c>
      <c r="BN791" t="s">
        <v>174</v>
      </c>
      <c r="BO791" t="s">
        <v>16656</v>
      </c>
      <c r="BP791" t="s">
        <v>16657</v>
      </c>
      <c r="BQ791" t="s">
        <v>1184</v>
      </c>
      <c r="BR791">
        <v>60.5</v>
      </c>
      <c r="BT791">
        <v>2001</v>
      </c>
      <c r="BU791">
        <v>31</v>
      </c>
      <c r="BV791" t="s">
        <v>16658</v>
      </c>
      <c r="BW791">
        <v>33</v>
      </c>
      <c r="BY791" t="s">
        <v>170</v>
      </c>
      <c r="CF791" t="s">
        <v>174</v>
      </c>
      <c r="CG791" t="s">
        <v>16659</v>
      </c>
      <c r="CH791" t="s">
        <v>16660</v>
      </c>
      <c r="CI791" t="s">
        <v>193</v>
      </c>
      <c r="CJ791">
        <v>2017</v>
      </c>
      <c r="CL791" t="s">
        <v>174</v>
      </c>
      <c r="CM791" t="s">
        <v>16661</v>
      </c>
      <c r="CN791" t="s">
        <v>174</v>
      </c>
      <c r="CO791" t="s">
        <v>16662</v>
      </c>
      <c r="CP791" t="s">
        <v>16663</v>
      </c>
      <c r="CQ791" t="s">
        <v>174</v>
      </c>
      <c r="CR791">
        <v>3</v>
      </c>
      <c r="CS791">
        <v>5</v>
      </c>
      <c r="CT791">
        <v>15</v>
      </c>
      <c r="CU791" t="s">
        <v>16664</v>
      </c>
      <c r="CV791" t="s">
        <v>170</v>
      </c>
      <c r="CZ791" t="s">
        <v>170</v>
      </c>
      <c r="DB791" t="s">
        <v>16665</v>
      </c>
      <c r="DC791" t="s">
        <v>7043</v>
      </c>
      <c r="DD791" t="s">
        <v>174</v>
      </c>
      <c r="DE791" t="s">
        <v>16666</v>
      </c>
      <c r="DF791" t="s">
        <v>174</v>
      </c>
      <c r="DG791" t="s">
        <v>16667</v>
      </c>
      <c r="DH791" t="s">
        <v>16668</v>
      </c>
      <c r="DI791" t="s">
        <v>378</v>
      </c>
      <c r="DJ791" t="s">
        <v>378</v>
      </c>
      <c r="DK791">
        <v>9</v>
      </c>
      <c r="DL791" t="s">
        <v>174</v>
      </c>
      <c r="DM791" t="s">
        <v>16669</v>
      </c>
      <c r="DN791" t="s">
        <v>174</v>
      </c>
      <c r="DO791" t="s">
        <v>16670</v>
      </c>
      <c r="DP791" t="s">
        <v>16671</v>
      </c>
      <c r="DQ791" t="str">
        <f>HYPERLINK("https://nconnect.nicmar.ac.in/storage/profile/69a6701cc5b68.png","Download")</f>
        <v>0</v>
      </c>
      <c r="DR791" t="str">
        <f>HYPERLINK("https://nconnect.nicmar.ac.in/pdf/895_resume_1772515177.pdf/Y2FyZWVy","View Resume")</f>
        <v>0</v>
      </c>
      <c r="DS791" t="s">
        <v>16672</v>
      </c>
      <c r="DT791" t="s">
        <v>16673</v>
      </c>
      <c r="DU791" t="s">
        <v>211</v>
      </c>
      <c r="DV791" t="s">
        <v>2756</v>
      </c>
      <c r="DW791" t="s">
        <v>246</v>
      </c>
      <c r="DX791" t="s">
        <v>8184</v>
      </c>
      <c r="DY791" t="s">
        <v>209</v>
      </c>
      <c r="DZ791" t="s">
        <v>349</v>
      </c>
      <c r="EA791" t="s">
        <v>16674</v>
      </c>
      <c r="EB791" t="s">
        <v>2684</v>
      </c>
      <c r="EC791" t="s">
        <v>1817</v>
      </c>
      <c r="ED791" t="s">
        <v>246</v>
      </c>
      <c r="EE791" t="s">
        <v>1986</v>
      </c>
      <c r="EF791" t="s">
        <v>422</v>
      </c>
      <c r="EG791" t="s">
        <v>865</v>
      </c>
      <c r="EH791" t="s">
        <v>16675</v>
      </c>
      <c r="EI791" t="s">
        <v>507</v>
      </c>
      <c r="EJ791" t="s">
        <v>818</v>
      </c>
      <c r="EK791" t="s">
        <v>246</v>
      </c>
      <c r="EL791" t="s">
        <v>1394</v>
      </c>
      <c r="EM791" t="s">
        <v>1982</v>
      </c>
      <c r="EN791" t="s">
        <v>821</v>
      </c>
      <c r="EO791" t="s">
        <v>16676</v>
      </c>
      <c r="EP791" t="s">
        <v>507</v>
      </c>
      <c r="EQ791" t="s">
        <v>818</v>
      </c>
      <c r="ER791" t="s">
        <v>246</v>
      </c>
      <c r="ES791" t="s">
        <v>4683</v>
      </c>
      <c r="ET791" t="s">
        <v>208</v>
      </c>
      <c r="EU791" t="s">
        <v>203</v>
      </c>
      <c r="EV791" t="s">
        <v>16677</v>
      </c>
      <c r="EW791" t="s">
        <v>16678</v>
      </c>
      <c r="EX791" t="s">
        <v>818</v>
      </c>
      <c r="EY791" t="s">
        <v>246</v>
      </c>
      <c r="EZ791" t="s">
        <v>4600</v>
      </c>
      <c r="FA791" t="s">
        <v>5039</v>
      </c>
      <c r="FB791" t="s">
        <v>2926</v>
      </c>
    </row>
    <row r="792" spans="1:158">
      <c r="A792" t="s">
        <v>295</v>
      </c>
      <c r="B792" t="s">
        <v>211</v>
      </c>
      <c r="C792" t="s">
        <v>267</v>
      </c>
      <c r="D792" t="s">
        <v>296</v>
      </c>
      <c r="E792" t="s">
        <v>16679</v>
      </c>
      <c r="F792" t="s">
        <v>16680</v>
      </c>
      <c r="G792">
        <v>9866574386</v>
      </c>
      <c r="H792" t="s">
        <v>164</v>
      </c>
      <c r="I792" t="s">
        <v>16681</v>
      </c>
      <c r="J792" t="s">
        <v>166</v>
      </c>
      <c r="K792" t="s">
        <v>16682</v>
      </c>
      <c r="L792" t="s">
        <v>16683</v>
      </c>
      <c r="M792" t="s">
        <v>16684</v>
      </c>
      <c r="N792" t="s">
        <v>170</v>
      </c>
      <c r="AI792" t="s">
        <v>16685</v>
      </c>
      <c r="AJ792" t="s">
        <v>16686</v>
      </c>
      <c r="AK792" t="s">
        <v>2736</v>
      </c>
      <c r="AL792">
        <v>64</v>
      </c>
      <c r="AN792">
        <v>2000</v>
      </c>
      <c r="AO792" t="s">
        <v>174</v>
      </c>
      <c r="AP792" t="s">
        <v>16687</v>
      </c>
      <c r="AQ792" t="s">
        <v>16688</v>
      </c>
      <c r="AR792" t="s">
        <v>16689</v>
      </c>
      <c r="AS792">
        <v>61</v>
      </c>
      <c r="AU792">
        <v>2002</v>
      </c>
      <c r="AV792" t="s">
        <v>170</v>
      </c>
      <c r="BC792" t="s">
        <v>174</v>
      </c>
      <c r="BD792" t="s">
        <v>16690</v>
      </c>
      <c r="BE792" t="s">
        <v>16691</v>
      </c>
      <c r="BF792" t="s">
        <v>16692</v>
      </c>
      <c r="BG792">
        <v>59</v>
      </c>
      <c r="BI792">
        <v>2005</v>
      </c>
      <c r="BJ792">
        <v>19</v>
      </c>
      <c r="BK792" t="s">
        <v>807</v>
      </c>
      <c r="BL792">
        <v>33</v>
      </c>
      <c r="BN792" t="s">
        <v>174</v>
      </c>
      <c r="BO792" t="s">
        <v>1560</v>
      </c>
      <c r="BP792" t="s">
        <v>16693</v>
      </c>
      <c r="BQ792" t="s">
        <v>1184</v>
      </c>
      <c r="BR792">
        <v>60</v>
      </c>
      <c r="BT792">
        <v>2007</v>
      </c>
      <c r="BU792">
        <v>31</v>
      </c>
      <c r="BV792" t="s">
        <v>16694</v>
      </c>
      <c r="BW792">
        <v>33</v>
      </c>
      <c r="BY792" t="s">
        <v>170</v>
      </c>
      <c r="CF792" t="s">
        <v>174</v>
      </c>
      <c r="CG792" t="s">
        <v>1184</v>
      </c>
      <c r="CH792" t="s">
        <v>16695</v>
      </c>
      <c r="CI792" t="s">
        <v>193</v>
      </c>
      <c r="CJ792">
        <v>2020</v>
      </c>
      <c r="CL792" t="s">
        <v>174</v>
      </c>
      <c r="CM792" t="s">
        <v>16696</v>
      </c>
      <c r="CN792" t="s">
        <v>170</v>
      </c>
      <c r="CP792" t="s">
        <v>16697</v>
      </c>
      <c r="CQ792" t="s">
        <v>174</v>
      </c>
      <c r="CR792">
        <v>2</v>
      </c>
      <c r="CS792">
        <v>1</v>
      </c>
      <c r="CU792" t="s">
        <v>16698</v>
      </c>
      <c r="CV792" t="s">
        <v>174</v>
      </c>
      <c r="CW792" t="s">
        <v>16699</v>
      </c>
      <c r="CX792" t="s">
        <v>193</v>
      </c>
      <c r="CY792">
        <v>2020</v>
      </c>
      <c r="CZ792" t="s">
        <v>170</v>
      </c>
      <c r="DB792" t="s">
        <v>2334</v>
      </c>
      <c r="DC792" t="s">
        <v>16700</v>
      </c>
      <c r="DD792" t="s">
        <v>174</v>
      </c>
      <c r="DE792" t="s">
        <v>16701</v>
      </c>
      <c r="DF792" t="s">
        <v>170</v>
      </c>
      <c r="DL792" t="s">
        <v>174</v>
      </c>
      <c r="DM792" t="s">
        <v>16702</v>
      </c>
      <c r="DN792" t="s">
        <v>170</v>
      </c>
      <c r="DP792" t="s">
        <v>16703</v>
      </c>
      <c r="DQ792" t="s">
        <v>202</v>
      </c>
      <c r="DR792" t="str">
        <f>HYPERLINK("https://nconnect.nicmar.ac.in/pdf/906_resume_1772516974.pdf/Y2FyZWVy","View Resume")</f>
        <v>0</v>
      </c>
      <c r="DS792" t="s">
        <v>10263</v>
      </c>
      <c r="DT792" t="s">
        <v>1739</v>
      </c>
      <c r="DU792" t="s">
        <v>2684</v>
      </c>
      <c r="DV792" t="s">
        <v>3627</v>
      </c>
      <c r="DW792" t="s">
        <v>246</v>
      </c>
      <c r="DX792" t="s">
        <v>4270</v>
      </c>
      <c r="DY792" t="s">
        <v>209</v>
      </c>
      <c r="DZ792" t="s">
        <v>945</v>
      </c>
      <c r="EA792" t="s">
        <v>9669</v>
      </c>
      <c r="EB792" t="s">
        <v>211</v>
      </c>
      <c r="EC792" t="s">
        <v>537</v>
      </c>
      <c r="ED792" t="s">
        <v>246</v>
      </c>
      <c r="EE792" t="s">
        <v>423</v>
      </c>
      <c r="EF792" t="s">
        <v>247</v>
      </c>
      <c r="EG792" t="s">
        <v>1387</v>
      </c>
      <c r="EH792" t="s">
        <v>16704</v>
      </c>
      <c r="EI792" t="s">
        <v>211</v>
      </c>
      <c r="EJ792" t="s">
        <v>462</v>
      </c>
      <c r="EK792" t="s">
        <v>246</v>
      </c>
      <c r="EL792" t="s">
        <v>864</v>
      </c>
      <c r="EM792" t="s">
        <v>905</v>
      </c>
      <c r="EN792" t="s">
        <v>2515</v>
      </c>
    </row>
    <row r="793" spans="1:158">
      <c r="A793" t="s">
        <v>356</v>
      </c>
      <c r="B793" t="s">
        <v>211</v>
      </c>
      <c r="C793" t="s">
        <v>267</v>
      </c>
      <c r="D793" t="s">
        <v>357</v>
      </c>
      <c r="E793" t="s">
        <v>16705</v>
      </c>
      <c r="F793" t="s">
        <v>16706</v>
      </c>
      <c r="G793">
        <v>9587094333</v>
      </c>
      <c r="H793" t="s">
        <v>271</v>
      </c>
      <c r="I793" t="s">
        <v>16707</v>
      </c>
      <c r="J793" t="s">
        <v>166</v>
      </c>
      <c r="K793" t="s">
        <v>1249</v>
      </c>
      <c r="L793" t="s">
        <v>16708</v>
      </c>
      <c r="M793" t="s">
        <v>16709</v>
      </c>
      <c r="N793" t="s">
        <v>170</v>
      </c>
      <c r="AI793" t="s">
        <v>16710</v>
      </c>
      <c r="AJ793" t="s">
        <v>16711</v>
      </c>
      <c r="AK793" t="s">
        <v>16712</v>
      </c>
      <c r="AL793">
        <v>63</v>
      </c>
      <c r="AN793">
        <v>2002</v>
      </c>
      <c r="AO793" t="s">
        <v>174</v>
      </c>
      <c r="AP793" t="s">
        <v>16710</v>
      </c>
      <c r="AQ793" t="s">
        <v>16713</v>
      </c>
      <c r="AR793" t="s">
        <v>4790</v>
      </c>
      <c r="AS793">
        <v>74</v>
      </c>
      <c r="AU793">
        <v>2004</v>
      </c>
      <c r="AV793" t="s">
        <v>174</v>
      </c>
      <c r="AW793" t="s">
        <v>16714</v>
      </c>
      <c r="AX793" t="s">
        <v>16715</v>
      </c>
      <c r="AY793" t="s">
        <v>16716</v>
      </c>
      <c r="AZ793">
        <v>66</v>
      </c>
      <c r="BB793">
        <v>2007</v>
      </c>
      <c r="BC793" t="s">
        <v>170</v>
      </c>
      <c r="BN793" t="s">
        <v>174</v>
      </c>
      <c r="BO793" t="s">
        <v>16717</v>
      </c>
      <c r="BP793" t="s">
        <v>16718</v>
      </c>
      <c r="BQ793" t="s">
        <v>16719</v>
      </c>
      <c r="BR793">
        <v>74</v>
      </c>
      <c r="BT793">
        <v>2009</v>
      </c>
      <c r="BU793">
        <v>28</v>
      </c>
      <c r="BW793">
        <v>23</v>
      </c>
      <c r="BY793" t="s">
        <v>170</v>
      </c>
      <c r="CF793" t="s">
        <v>170</v>
      </c>
      <c r="CL793" t="s">
        <v>174</v>
      </c>
      <c r="CM793" t="s">
        <v>16720</v>
      </c>
      <c r="CN793" t="s">
        <v>174</v>
      </c>
      <c r="CO793" t="s">
        <v>16721</v>
      </c>
      <c r="CP793" t="s">
        <v>16722</v>
      </c>
      <c r="CQ793" t="s">
        <v>170</v>
      </c>
      <c r="CV793" t="s">
        <v>170</v>
      </c>
      <c r="CZ793" t="s">
        <v>170</v>
      </c>
      <c r="DC793" t="s">
        <v>326</v>
      </c>
      <c r="DD793" t="s">
        <v>174</v>
      </c>
      <c r="DE793" t="s">
        <v>16723</v>
      </c>
      <c r="DF793" t="s">
        <v>170</v>
      </c>
      <c r="DL793" t="s">
        <v>174</v>
      </c>
      <c r="DM793" t="s">
        <v>16724</v>
      </c>
      <c r="DN793" t="s">
        <v>170</v>
      </c>
      <c r="DP793" t="s">
        <v>16725</v>
      </c>
      <c r="DQ793" t="s">
        <v>202</v>
      </c>
      <c r="DR793" t="str">
        <f>HYPERLINK("https://nconnect.nicmar.ac.in/pdf/907_resume_1772520009.pdf/Y2FyZWVy","View Resume")</f>
        <v>0</v>
      </c>
      <c r="DS793" t="s">
        <v>5758</v>
      </c>
      <c r="DT793" t="s">
        <v>16726</v>
      </c>
      <c r="DU793" t="s">
        <v>16727</v>
      </c>
      <c r="DV793" t="s">
        <v>8825</v>
      </c>
      <c r="DW793" t="s">
        <v>207</v>
      </c>
      <c r="DX793" t="s">
        <v>5042</v>
      </c>
      <c r="DY793" t="s">
        <v>988</v>
      </c>
      <c r="DZ793" t="s">
        <v>5179</v>
      </c>
      <c r="EA793" t="s">
        <v>16728</v>
      </c>
      <c r="EB793" t="s">
        <v>1282</v>
      </c>
      <c r="EC793" t="s">
        <v>2340</v>
      </c>
      <c r="ED793" t="s">
        <v>246</v>
      </c>
      <c r="EE793" t="s">
        <v>1543</v>
      </c>
      <c r="EF793" t="s">
        <v>1385</v>
      </c>
      <c r="EG793" t="s">
        <v>248</v>
      </c>
    </row>
    <row r="794" spans="1:158">
      <c r="A794" t="s">
        <v>295</v>
      </c>
      <c r="B794" t="s">
        <v>211</v>
      </c>
      <c r="C794" t="s">
        <v>267</v>
      </c>
      <c r="D794" t="s">
        <v>296</v>
      </c>
      <c r="E794" t="s">
        <v>16705</v>
      </c>
      <c r="F794" t="s">
        <v>16706</v>
      </c>
      <c r="G794">
        <v>9587094333</v>
      </c>
      <c r="H794" t="s">
        <v>271</v>
      </c>
      <c r="I794" t="s">
        <v>16707</v>
      </c>
      <c r="J794" t="s">
        <v>166</v>
      </c>
      <c r="K794" t="s">
        <v>1249</v>
      </c>
      <c r="L794" t="s">
        <v>16708</v>
      </c>
      <c r="M794" t="s">
        <v>16709</v>
      </c>
      <c r="N794" t="s">
        <v>170</v>
      </c>
      <c r="AI794" t="s">
        <v>16710</v>
      </c>
      <c r="AJ794" t="s">
        <v>16711</v>
      </c>
      <c r="AK794" t="s">
        <v>16712</v>
      </c>
      <c r="AL794">
        <v>63</v>
      </c>
      <c r="AN794">
        <v>2002</v>
      </c>
      <c r="AO794" t="s">
        <v>174</v>
      </c>
      <c r="AP794" t="s">
        <v>16710</v>
      </c>
      <c r="AQ794" t="s">
        <v>16713</v>
      </c>
      <c r="AR794" t="s">
        <v>4790</v>
      </c>
      <c r="AS794">
        <v>74</v>
      </c>
      <c r="AU794">
        <v>2004</v>
      </c>
      <c r="AV794" t="s">
        <v>174</v>
      </c>
      <c r="AW794" t="s">
        <v>16714</v>
      </c>
      <c r="AX794" t="s">
        <v>16715</v>
      </c>
      <c r="AY794" t="s">
        <v>16716</v>
      </c>
      <c r="AZ794">
        <v>66</v>
      </c>
      <c r="BB794">
        <v>2007</v>
      </c>
      <c r="BC794" t="s">
        <v>170</v>
      </c>
      <c r="BN794" t="s">
        <v>174</v>
      </c>
      <c r="BO794" t="s">
        <v>16717</v>
      </c>
      <c r="BP794" t="s">
        <v>16718</v>
      </c>
      <c r="BQ794" t="s">
        <v>16719</v>
      </c>
      <c r="BR794">
        <v>74</v>
      </c>
      <c r="BT794">
        <v>2009</v>
      </c>
      <c r="BU794">
        <v>28</v>
      </c>
      <c r="BW794">
        <v>23</v>
      </c>
      <c r="BY794" t="s">
        <v>170</v>
      </c>
      <c r="CF794" t="s">
        <v>170</v>
      </c>
      <c r="CL794" t="s">
        <v>174</v>
      </c>
      <c r="CM794" t="s">
        <v>16720</v>
      </c>
      <c r="CN794" t="s">
        <v>174</v>
      </c>
      <c r="CO794" t="s">
        <v>16721</v>
      </c>
      <c r="CP794" t="s">
        <v>16722</v>
      </c>
      <c r="CQ794" t="s">
        <v>170</v>
      </c>
      <c r="CV794" t="s">
        <v>170</v>
      </c>
      <c r="CZ794" t="s">
        <v>170</v>
      </c>
      <c r="DC794" t="s">
        <v>326</v>
      </c>
      <c r="DD794" t="s">
        <v>174</v>
      </c>
      <c r="DE794" t="s">
        <v>16723</v>
      </c>
      <c r="DF794" t="s">
        <v>170</v>
      </c>
      <c r="DL794" t="s">
        <v>174</v>
      </c>
      <c r="DM794" t="s">
        <v>16724</v>
      </c>
      <c r="DN794" t="s">
        <v>170</v>
      </c>
      <c r="DP794" t="s">
        <v>16729</v>
      </c>
      <c r="DQ794" t="s">
        <v>202</v>
      </c>
      <c r="DR794" t="str">
        <f>HYPERLINK("https://nconnect.nicmar.ac.in/pdf/907_resume_1772520009.pdf/Y2FyZWVy","View Resume")</f>
        <v>0</v>
      </c>
      <c r="DS794" t="s">
        <v>5758</v>
      </c>
      <c r="DT794" t="s">
        <v>16726</v>
      </c>
      <c r="DU794" t="s">
        <v>16727</v>
      </c>
      <c r="DV794" t="s">
        <v>8825</v>
      </c>
      <c r="DW794" t="s">
        <v>207</v>
      </c>
      <c r="DX794" t="s">
        <v>5042</v>
      </c>
      <c r="DY794" t="s">
        <v>988</v>
      </c>
      <c r="DZ794" t="s">
        <v>5179</v>
      </c>
      <c r="EA794" t="s">
        <v>16728</v>
      </c>
      <c r="EB794" t="s">
        <v>1282</v>
      </c>
      <c r="EC794" t="s">
        <v>2340</v>
      </c>
      <c r="ED794" t="s">
        <v>246</v>
      </c>
      <c r="EE794" t="s">
        <v>1543</v>
      </c>
      <c r="EF794" t="s">
        <v>1385</v>
      </c>
      <c r="EG794" t="s">
        <v>248</v>
      </c>
    </row>
    <row r="795" spans="1:158">
      <c r="A795" t="s">
        <v>793</v>
      </c>
      <c r="B795" t="s">
        <v>211</v>
      </c>
      <c r="C795" t="s">
        <v>267</v>
      </c>
      <c r="D795" t="s">
        <v>508</v>
      </c>
      <c r="E795" t="s">
        <v>16705</v>
      </c>
      <c r="F795" t="s">
        <v>16706</v>
      </c>
      <c r="G795">
        <v>9587094333</v>
      </c>
      <c r="H795" t="s">
        <v>271</v>
      </c>
      <c r="I795" t="s">
        <v>16707</v>
      </c>
      <c r="J795" t="s">
        <v>166</v>
      </c>
      <c r="K795" t="s">
        <v>1249</v>
      </c>
      <c r="L795" t="s">
        <v>16708</v>
      </c>
      <c r="M795" t="s">
        <v>16709</v>
      </c>
      <c r="N795" t="s">
        <v>170</v>
      </c>
      <c r="AI795" t="s">
        <v>16710</v>
      </c>
      <c r="AJ795" t="s">
        <v>16711</v>
      </c>
      <c r="AK795" t="s">
        <v>16712</v>
      </c>
      <c r="AL795">
        <v>63</v>
      </c>
      <c r="AN795">
        <v>2002</v>
      </c>
      <c r="AO795" t="s">
        <v>174</v>
      </c>
      <c r="AP795" t="s">
        <v>16710</v>
      </c>
      <c r="AQ795" t="s">
        <v>16713</v>
      </c>
      <c r="AR795" t="s">
        <v>4790</v>
      </c>
      <c r="AS795">
        <v>74</v>
      </c>
      <c r="AU795">
        <v>2004</v>
      </c>
      <c r="AV795" t="s">
        <v>174</v>
      </c>
      <c r="AW795" t="s">
        <v>16714</v>
      </c>
      <c r="AX795" t="s">
        <v>16715</v>
      </c>
      <c r="AY795" t="s">
        <v>16716</v>
      </c>
      <c r="AZ795">
        <v>66</v>
      </c>
      <c r="BB795">
        <v>2007</v>
      </c>
      <c r="BC795" t="s">
        <v>170</v>
      </c>
      <c r="BN795" t="s">
        <v>174</v>
      </c>
      <c r="BO795" t="s">
        <v>16717</v>
      </c>
      <c r="BP795" t="s">
        <v>16718</v>
      </c>
      <c r="BQ795" t="s">
        <v>16719</v>
      </c>
      <c r="BR795">
        <v>74</v>
      </c>
      <c r="BT795">
        <v>2009</v>
      </c>
      <c r="BU795">
        <v>28</v>
      </c>
      <c r="BW795">
        <v>23</v>
      </c>
      <c r="BY795" t="s">
        <v>170</v>
      </c>
      <c r="CF795" t="s">
        <v>170</v>
      </c>
      <c r="CL795" t="s">
        <v>174</v>
      </c>
      <c r="CM795" t="s">
        <v>16720</v>
      </c>
      <c r="CN795" t="s">
        <v>174</v>
      </c>
      <c r="CO795" t="s">
        <v>16721</v>
      </c>
      <c r="CP795" t="s">
        <v>16722</v>
      </c>
      <c r="CQ795" t="s">
        <v>170</v>
      </c>
      <c r="CV795" t="s">
        <v>170</v>
      </c>
      <c r="CZ795" t="s">
        <v>170</v>
      </c>
      <c r="DC795" t="s">
        <v>326</v>
      </c>
      <c r="DD795" t="s">
        <v>174</v>
      </c>
      <c r="DE795" t="s">
        <v>16723</v>
      </c>
      <c r="DF795" t="s">
        <v>170</v>
      </c>
      <c r="DL795" t="s">
        <v>174</v>
      </c>
      <c r="DM795" t="s">
        <v>16724</v>
      </c>
      <c r="DN795" t="s">
        <v>170</v>
      </c>
      <c r="DP795" t="s">
        <v>16729</v>
      </c>
      <c r="DQ795" t="s">
        <v>202</v>
      </c>
      <c r="DR795" t="str">
        <f>HYPERLINK("https://nconnect.nicmar.ac.in/pdf/907_resume_1772520009.pdf/Y2FyZWVy","View Resume")</f>
        <v>0</v>
      </c>
      <c r="DS795" t="s">
        <v>5758</v>
      </c>
      <c r="DT795" t="s">
        <v>16726</v>
      </c>
      <c r="DU795" t="s">
        <v>16727</v>
      </c>
      <c r="DV795" t="s">
        <v>8825</v>
      </c>
      <c r="DW795" t="s">
        <v>207</v>
      </c>
      <c r="DX795" t="s">
        <v>5042</v>
      </c>
      <c r="DY795" t="s">
        <v>988</v>
      </c>
      <c r="DZ795" t="s">
        <v>5179</v>
      </c>
      <c r="EA795" t="s">
        <v>16728</v>
      </c>
      <c r="EB795" t="s">
        <v>1282</v>
      </c>
      <c r="EC795" t="s">
        <v>2340</v>
      </c>
      <c r="ED795" t="s">
        <v>246</v>
      </c>
      <c r="EE795" t="s">
        <v>1543</v>
      </c>
      <c r="EF795" t="s">
        <v>1385</v>
      </c>
      <c r="EG795" t="s">
        <v>248</v>
      </c>
    </row>
    <row r="796" spans="1:158">
      <c r="A796" t="s">
        <v>2493</v>
      </c>
      <c r="B796" t="s">
        <v>507</v>
      </c>
      <c r="C796" t="s">
        <v>160</v>
      </c>
      <c r="D796" t="s">
        <v>2494</v>
      </c>
      <c r="E796" t="s">
        <v>16730</v>
      </c>
      <c r="F796" t="s">
        <v>16731</v>
      </c>
      <c r="G796">
        <v>9850975339</v>
      </c>
      <c r="H796" t="s">
        <v>271</v>
      </c>
      <c r="I796" t="s">
        <v>16732</v>
      </c>
      <c r="J796" t="s">
        <v>166</v>
      </c>
      <c r="K796" t="s">
        <v>999</v>
      </c>
      <c r="L796" t="s">
        <v>16733</v>
      </c>
      <c r="M796" t="s">
        <v>16734</v>
      </c>
      <c r="N796" t="s">
        <v>170</v>
      </c>
      <c r="AI796" t="s">
        <v>16735</v>
      </c>
      <c r="AJ796" t="s">
        <v>16736</v>
      </c>
      <c r="AK796" t="s">
        <v>16737</v>
      </c>
      <c r="AL796">
        <v>85.14</v>
      </c>
      <c r="AN796">
        <v>1991</v>
      </c>
      <c r="AO796" t="s">
        <v>174</v>
      </c>
      <c r="AP796" t="s">
        <v>16738</v>
      </c>
      <c r="AQ796" t="s">
        <v>16739</v>
      </c>
      <c r="AR796" t="s">
        <v>16740</v>
      </c>
      <c r="AS796">
        <v>78.33</v>
      </c>
      <c r="AU796">
        <v>1993</v>
      </c>
      <c r="AV796" t="s">
        <v>170</v>
      </c>
      <c r="BC796" t="s">
        <v>174</v>
      </c>
      <c r="BD796" t="s">
        <v>10473</v>
      </c>
      <c r="BE796" t="s">
        <v>16741</v>
      </c>
      <c r="BF796" t="s">
        <v>16742</v>
      </c>
      <c r="BG796">
        <v>68.67</v>
      </c>
      <c r="BI796">
        <v>1999</v>
      </c>
      <c r="BJ796">
        <v>8</v>
      </c>
      <c r="BL796">
        <v>2</v>
      </c>
      <c r="BN796" t="s">
        <v>174</v>
      </c>
      <c r="BO796" t="s">
        <v>440</v>
      </c>
      <c r="BP796" t="s">
        <v>16743</v>
      </c>
      <c r="BQ796" t="s">
        <v>16744</v>
      </c>
      <c r="BR796">
        <v>66.27</v>
      </c>
      <c r="BT796">
        <v>2014</v>
      </c>
      <c r="BU796">
        <v>31</v>
      </c>
      <c r="BV796" t="s">
        <v>16745</v>
      </c>
      <c r="BW796">
        <v>52</v>
      </c>
      <c r="BY796" t="s">
        <v>170</v>
      </c>
      <c r="CF796" t="s">
        <v>174</v>
      </c>
      <c r="CG796" t="s">
        <v>16746</v>
      </c>
      <c r="CH796" t="s">
        <v>16747</v>
      </c>
      <c r="CI796" t="s">
        <v>193</v>
      </c>
      <c r="CJ796">
        <v>2022</v>
      </c>
      <c r="CL796" t="s">
        <v>174</v>
      </c>
      <c r="CM796" t="s">
        <v>16748</v>
      </c>
      <c r="CN796" t="s">
        <v>174</v>
      </c>
      <c r="CO796" t="s">
        <v>16749</v>
      </c>
      <c r="CP796" t="s">
        <v>16750</v>
      </c>
      <c r="CQ796" t="s">
        <v>174</v>
      </c>
      <c r="CR796" t="s">
        <v>783</v>
      </c>
      <c r="CS796" t="s">
        <v>783</v>
      </c>
      <c r="CT796">
        <v>0</v>
      </c>
      <c r="CU796" t="s">
        <v>16751</v>
      </c>
      <c r="CV796" t="s">
        <v>170</v>
      </c>
      <c r="CZ796" t="s">
        <v>170</v>
      </c>
      <c r="DB796" t="s">
        <v>16752</v>
      </c>
      <c r="DC796" t="s">
        <v>16753</v>
      </c>
      <c r="DD796" t="s">
        <v>174</v>
      </c>
      <c r="DE796" t="s">
        <v>16754</v>
      </c>
      <c r="DF796" t="s">
        <v>170</v>
      </c>
      <c r="DL796" t="s">
        <v>170</v>
      </c>
      <c r="DN796" t="s">
        <v>170</v>
      </c>
      <c r="DP796" t="s">
        <v>16755</v>
      </c>
      <c r="DQ796" t="str">
        <f>HYPERLINK("https://nconnect.nicmar.ac.in/storage/profile/69a556bbae4b0.png","Download")</f>
        <v>0</v>
      </c>
      <c r="DR796" t="str">
        <f>HYPERLINK("https://nconnect.nicmar.ac.in/pdf/682_resume_1772520768.pdf/Y2FyZWVy","View Resume")</f>
        <v>0</v>
      </c>
      <c r="DS796" t="s">
        <v>8676</v>
      </c>
      <c r="DT796" t="s">
        <v>10104</v>
      </c>
      <c r="DU796" t="s">
        <v>536</v>
      </c>
      <c r="DV796" t="s">
        <v>818</v>
      </c>
      <c r="DW796" t="s">
        <v>246</v>
      </c>
      <c r="DX796" t="s">
        <v>1098</v>
      </c>
      <c r="DY796" t="s">
        <v>209</v>
      </c>
      <c r="DZ796" t="s">
        <v>6767</v>
      </c>
      <c r="EA796" t="s">
        <v>16756</v>
      </c>
      <c r="EB796" t="s">
        <v>6237</v>
      </c>
      <c r="EC796" t="s">
        <v>818</v>
      </c>
      <c r="ED796" t="s">
        <v>207</v>
      </c>
      <c r="EE796" t="s">
        <v>689</v>
      </c>
      <c r="EF796" t="s">
        <v>1098</v>
      </c>
      <c r="EG796" t="s">
        <v>1316</v>
      </c>
      <c r="EH796" t="s">
        <v>16757</v>
      </c>
      <c r="EI796" t="s">
        <v>6237</v>
      </c>
      <c r="EJ796" t="s">
        <v>818</v>
      </c>
      <c r="EK796" t="s">
        <v>207</v>
      </c>
      <c r="EL796" t="s">
        <v>16758</v>
      </c>
      <c r="EM796" t="s">
        <v>16759</v>
      </c>
      <c r="EN796" t="s">
        <v>949</v>
      </c>
      <c r="EO796" t="s">
        <v>16760</v>
      </c>
      <c r="EP796" t="s">
        <v>6237</v>
      </c>
      <c r="EQ796" t="s">
        <v>818</v>
      </c>
      <c r="ER796" t="s">
        <v>207</v>
      </c>
      <c r="ES796" t="s">
        <v>16761</v>
      </c>
      <c r="ET796" t="s">
        <v>12257</v>
      </c>
      <c r="EU796" t="s">
        <v>2053</v>
      </c>
    </row>
    <row r="797" spans="1:158">
      <c r="A797" t="s">
        <v>581</v>
      </c>
      <c r="B797" t="s">
        <v>211</v>
      </c>
      <c r="C797" t="s">
        <v>471</v>
      </c>
      <c r="D797" t="s">
        <v>582</v>
      </c>
      <c r="E797" t="s">
        <v>16762</v>
      </c>
      <c r="F797" t="s">
        <v>16763</v>
      </c>
      <c r="G797">
        <v>9538649709</v>
      </c>
      <c r="H797" t="s">
        <v>164</v>
      </c>
      <c r="I797" t="s">
        <v>16764</v>
      </c>
      <c r="J797" t="s">
        <v>166</v>
      </c>
      <c r="K797" t="s">
        <v>16765</v>
      </c>
      <c r="L797" t="s">
        <v>16766</v>
      </c>
      <c r="M797" t="s">
        <v>16767</v>
      </c>
      <c r="N797" t="s">
        <v>170</v>
      </c>
      <c r="AI797" t="s">
        <v>16768</v>
      </c>
      <c r="AJ797" t="s">
        <v>16769</v>
      </c>
      <c r="AK797" t="s">
        <v>16770</v>
      </c>
      <c r="AL797">
        <v>60.8</v>
      </c>
      <c r="AM797">
        <v>6.8</v>
      </c>
      <c r="AN797">
        <v>2000</v>
      </c>
      <c r="AO797" t="s">
        <v>174</v>
      </c>
      <c r="AP797" t="s">
        <v>16771</v>
      </c>
      <c r="AQ797" t="s">
        <v>16772</v>
      </c>
      <c r="AR797" t="s">
        <v>16773</v>
      </c>
      <c r="AS797">
        <v>50.1</v>
      </c>
      <c r="AT797">
        <v>5.1</v>
      </c>
      <c r="AU797">
        <v>2002</v>
      </c>
      <c r="AV797" t="s">
        <v>170</v>
      </c>
      <c r="AZ797">
        <v>50.1</v>
      </c>
      <c r="BA797">
        <v>5.1</v>
      </c>
      <c r="BB797">
        <v>2007</v>
      </c>
      <c r="BC797" t="s">
        <v>174</v>
      </c>
      <c r="BD797" t="s">
        <v>16774</v>
      </c>
      <c r="BE797" t="s">
        <v>16775</v>
      </c>
      <c r="BF797" t="s">
        <v>16776</v>
      </c>
      <c r="BG797">
        <v>54.55</v>
      </c>
      <c r="BH797">
        <v>5.45</v>
      </c>
      <c r="BI797">
        <v>2007</v>
      </c>
      <c r="BJ797">
        <v>2</v>
      </c>
      <c r="BL797">
        <v>9</v>
      </c>
      <c r="BN797" t="s">
        <v>174</v>
      </c>
      <c r="BO797" t="s">
        <v>16774</v>
      </c>
      <c r="BP797" t="s">
        <v>16775</v>
      </c>
      <c r="BQ797" t="s">
        <v>16777</v>
      </c>
      <c r="BR797">
        <v>78.7</v>
      </c>
      <c r="BS797">
        <v>8.62</v>
      </c>
      <c r="BT797">
        <v>2012</v>
      </c>
      <c r="BU797">
        <v>15</v>
      </c>
      <c r="BW797">
        <v>21</v>
      </c>
      <c r="BY797" t="s">
        <v>174</v>
      </c>
      <c r="BZ797" t="s">
        <v>3701</v>
      </c>
      <c r="CA797" t="s">
        <v>16778</v>
      </c>
      <c r="CB797" t="s">
        <v>16779</v>
      </c>
      <c r="CC797">
        <v>78</v>
      </c>
      <c r="CD797">
        <v>7.8</v>
      </c>
      <c r="CE797">
        <v>2008</v>
      </c>
      <c r="CF797" t="s">
        <v>174</v>
      </c>
      <c r="CG797" t="s">
        <v>13595</v>
      </c>
      <c r="CH797" t="s">
        <v>16780</v>
      </c>
      <c r="CI797" t="s">
        <v>373</v>
      </c>
      <c r="CK797" t="s">
        <v>170</v>
      </c>
      <c r="CL797" t="s">
        <v>174</v>
      </c>
      <c r="CM797" t="s">
        <v>16781</v>
      </c>
      <c r="CN797" t="s">
        <v>174</v>
      </c>
      <c r="CO797" t="s">
        <v>16782</v>
      </c>
      <c r="CP797" t="s">
        <v>721</v>
      </c>
      <c r="DP797" t="s">
        <v>16783</v>
      </c>
      <c r="DQ797" t="s">
        <v>202</v>
      </c>
      <c r="DR797" t="str">
        <f>HYPERLINK("https://nconnect.nicmar.ac.in/pdf/294_resume_1772520521.pdf/Y2FyZWVy","View Resume")</f>
        <v>0</v>
      </c>
      <c r="DS797" t="s">
        <v>12909</v>
      </c>
      <c r="DT797" t="s">
        <v>16784</v>
      </c>
      <c r="DU797" t="s">
        <v>211</v>
      </c>
      <c r="DV797" t="s">
        <v>16785</v>
      </c>
      <c r="DW797" t="s">
        <v>246</v>
      </c>
      <c r="DX797" t="s">
        <v>6641</v>
      </c>
      <c r="DY797" t="s">
        <v>209</v>
      </c>
      <c r="DZ797" t="s">
        <v>12909</v>
      </c>
    </row>
    <row r="798" spans="1:158">
      <c r="A798" t="s">
        <v>1778</v>
      </c>
      <c r="B798" t="s">
        <v>159</v>
      </c>
      <c r="C798" t="s">
        <v>160</v>
      </c>
      <c r="D798" t="s">
        <v>1779</v>
      </c>
      <c r="E798" t="s">
        <v>16730</v>
      </c>
      <c r="F798" t="s">
        <v>16731</v>
      </c>
      <c r="G798">
        <v>9850975339</v>
      </c>
      <c r="H798" t="s">
        <v>271</v>
      </c>
      <c r="I798" t="s">
        <v>16732</v>
      </c>
      <c r="J798" t="s">
        <v>166</v>
      </c>
      <c r="K798" t="s">
        <v>999</v>
      </c>
      <c r="L798" t="s">
        <v>16733</v>
      </c>
      <c r="M798" t="s">
        <v>16734</v>
      </c>
      <c r="N798" t="s">
        <v>170</v>
      </c>
      <c r="AI798" t="s">
        <v>16735</v>
      </c>
      <c r="AJ798" t="s">
        <v>16736</v>
      </c>
      <c r="AK798" t="s">
        <v>16737</v>
      </c>
      <c r="AL798">
        <v>85.14</v>
      </c>
      <c r="AN798">
        <v>1991</v>
      </c>
      <c r="AO798" t="s">
        <v>174</v>
      </c>
      <c r="AP798" t="s">
        <v>16738</v>
      </c>
      <c r="AQ798" t="s">
        <v>16739</v>
      </c>
      <c r="AR798" t="s">
        <v>16740</v>
      </c>
      <c r="AS798">
        <v>78.33</v>
      </c>
      <c r="AU798">
        <v>1993</v>
      </c>
      <c r="AV798" t="s">
        <v>170</v>
      </c>
      <c r="BC798" t="s">
        <v>174</v>
      </c>
      <c r="BD798" t="s">
        <v>10473</v>
      </c>
      <c r="BE798" t="s">
        <v>16741</v>
      </c>
      <c r="BF798" t="s">
        <v>16742</v>
      </c>
      <c r="BG798">
        <v>68.67</v>
      </c>
      <c r="BI798">
        <v>1999</v>
      </c>
      <c r="BJ798">
        <v>8</v>
      </c>
      <c r="BL798">
        <v>2</v>
      </c>
      <c r="BN798" t="s">
        <v>174</v>
      </c>
      <c r="BO798" t="s">
        <v>440</v>
      </c>
      <c r="BP798" t="s">
        <v>16743</v>
      </c>
      <c r="BQ798" t="s">
        <v>16744</v>
      </c>
      <c r="BR798">
        <v>66.27</v>
      </c>
      <c r="BT798">
        <v>2014</v>
      </c>
      <c r="BU798">
        <v>31</v>
      </c>
      <c r="BV798" t="s">
        <v>16745</v>
      </c>
      <c r="BW798">
        <v>52</v>
      </c>
      <c r="BY798" t="s">
        <v>170</v>
      </c>
      <c r="CF798" t="s">
        <v>174</v>
      </c>
      <c r="CG798" t="s">
        <v>16746</v>
      </c>
      <c r="CH798" t="s">
        <v>16747</v>
      </c>
      <c r="CI798" t="s">
        <v>193</v>
      </c>
      <c r="CJ798">
        <v>2022</v>
      </c>
      <c r="CL798" t="s">
        <v>174</v>
      </c>
      <c r="CM798" t="s">
        <v>16748</v>
      </c>
      <c r="CN798" t="s">
        <v>174</v>
      </c>
      <c r="CO798" t="s">
        <v>16749</v>
      </c>
      <c r="CP798" t="s">
        <v>16750</v>
      </c>
      <c r="CQ798" t="s">
        <v>174</v>
      </c>
      <c r="CR798" t="s">
        <v>783</v>
      </c>
      <c r="CS798" t="s">
        <v>783</v>
      </c>
      <c r="CT798">
        <v>0</v>
      </c>
      <c r="CU798" t="s">
        <v>16751</v>
      </c>
      <c r="CV798" t="s">
        <v>170</v>
      </c>
      <c r="CZ798" t="s">
        <v>170</v>
      </c>
      <c r="DB798" t="s">
        <v>16752</v>
      </c>
      <c r="DC798" t="s">
        <v>16753</v>
      </c>
      <c r="DD798" t="s">
        <v>174</v>
      </c>
      <c r="DE798" t="s">
        <v>16754</v>
      </c>
      <c r="DF798" t="s">
        <v>170</v>
      </c>
      <c r="DL798" t="s">
        <v>170</v>
      </c>
      <c r="DN798" t="s">
        <v>170</v>
      </c>
      <c r="DP798" t="s">
        <v>16786</v>
      </c>
      <c r="DQ798" t="str">
        <f>HYPERLINK("https://nconnect.nicmar.ac.in/storage/profile/69a556bbae4b0.png","Download")</f>
        <v>0</v>
      </c>
      <c r="DR798" t="str">
        <f>HYPERLINK("https://nconnect.nicmar.ac.in/pdf/682_resume_1772520768.pdf/Y2FyZWVy","View Resume")</f>
        <v>0</v>
      </c>
      <c r="DS798" t="s">
        <v>8676</v>
      </c>
      <c r="DT798" t="s">
        <v>10104</v>
      </c>
      <c r="DU798" t="s">
        <v>536</v>
      </c>
      <c r="DV798" t="s">
        <v>818</v>
      </c>
      <c r="DW798" t="s">
        <v>246</v>
      </c>
      <c r="DX798" t="s">
        <v>1098</v>
      </c>
      <c r="DY798" t="s">
        <v>209</v>
      </c>
      <c r="DZ798" t="s">
        <v>6767</v>
      </c>
      <c r="EA798" t="s">
        <v>16756</v>
      </c>
      <c r="EB798" t="s">
        <v>6237</v>
      </c>
      <c r="EC798" t="s">
        <v>818</v>
      </c>
      <c r="ED798" t="s">
        <v>207</v>
      </c>
      <c r="EE798" t="s">
        <v>689</v>
      </c>
      <c r="EF798" t="s">
        <v>1098</v>
      </c>
      <c r="EG798" t="s">
        <v>1316</v>
      </c>
      <c r="EH798" t="s">
        <v>16757</v>
      </c>
      <c r="EI798" t="s">
        <v>6237</v>
      </c>
      <c r="EJ798" t="s">
        <v>818</v>
      </c>
      <c r="EK798" t="s">
        <v>207</v>
      </c>
      <c r="EL798" t="s">
        <v>16758</v>
      </c>
      <c r="EM798" t="s">
        <v>16759</v>
      </c>
      <c r="EN798" t="s">
        <v>949</v>
      </c>
      <c r="EO798" t="s">
        <v>16760</v>
      </c>
      <c r="EP798" t="s">
        <v>6237</v>
      </c>
      <c r="EQ798" t="s">
        <v>818</v>
      </c>
      <c r="ER798" t="s">
        <v>207</v>
      </c>
      <c r="ES798" t="s">
        <v>16761</v>
      </c>
      <c r="ET798" t="s">
        <v>12257</v>
      </c>
      <c r="EU798" t="s">
        <v>2053</v>
      </c>
    </row>
    <row r="799" spans="1:158">
      <c r="A799" t="s">
        <v>539</v>
      </c>
      <c r="B799" t="s">
        <v>159</v>
      </c>
      <c r="C799" t="s">
        <v>471</v>
      </c>
      <c r="D799" t="s">
        <v>540</v>
      </c>
      <c r="E799" t="s">
        <v>16787</v>
      </c>
      <c r="F799" t="s">
        <v>16788</v>
      </c>
      <c r="G799">
        <v>9975093317</v>
      </c>
      <c r="H799" t="s">
        <v>271</v>
      </c>
      <c r="I799" t="s">
        <v>16789</v>
      </c>
      <c r="J799" t="s">
        <v>166</v>
      </c>
      <c r="K799" t="s">
        <v>16790</v>
      </c>
      <c r="L799" t="s">
        <v>16791</v>
      </c>
      <c r="M799" t="s">
        <v>16792</v>
      </c>
      <c r="N799" t="s">
        <v>170</v>
      </c>
      <c r="O799" t="s">
        <v>16793</v>
      </c>
      <c r="AI799" t="s">
        <v>16794</v>
      </c>
      <c r="AJ799" t="s">
        <v>16795</v>
      </c>
      <c r="AK799" t="s">
        <v>16796</v>
      </c>
      <c r="AL799">
        <v>86.73</v>
      </c>
      <c r="AN799">
        <v>2013</v>
      </c>
      <c r="AO799" t="s">
        <v>170</v>
      </c>
      <c r="AV799" t="s">
        <v>174</v>
      </c>
      <c r="AW799" t="s">
        <v>16797</v>
      </c>
      <c r="AX799" t="s">
        <v>16798</v>
      </c>
      <c r="AY799" t="s">
        <v>16799</v>
      </c>
      <c r="AZ799">
        <v>75</v>
      </c>
      <c r="BB799">
        <v>2016</v>
      </c>
      <c r="BC799" t="s">
        <v>174</v>
      </c>
      <c r="BD799" t="s">
        <v>16800</v>
      </c>
      <c r="BE799" t="s">
        <v>16801</v>
      </c>
      <c r="BF799" t="s">
        <v>485</v>
      </c>
      <c r="BG799">
        <v>81.8</v>
      </c>
      <c r="BH799">
        <v>8.61</v>
      </c>
      <c r="BI799">
        <v>2019</v>
      </c>
      <c r="BJ799">
        <v>2</v>
      </c>
      <c r="BL799">
        <v>9</v>
      </c>
      <c r="BN799" t="s">
        <v>174</v>
      </c>
      <c r="BO799" t="s">
        <v>16802</v>
      </c>
      <c r="BP799" t="s">
        <v>16803</v>
      </c>
      <c r="BQ799" t="s">
        <v>3614</v>
      </c>
      <c r="BR799">
        <v>80.85</v>
      </c>
      <c r="BS799">
        <v>8.51</v>
      </c>
      <c r="BT799">
        <v>2022</v>
      </c>
      <c r="BU799">
        <v>16</v>
      </c>
      <c r="BW799">
        <v>49</v>
      </c>
      <c r="BY799" t="s">
        <v>174</v>
      </c>
      <c r="BZ799" t="s">
        <v>16804</v>
      </c>
      <c r="CA799" t="s">
        <v>16804</v>
      </c>
      <c r="CB799" t="s">
        <v>16805</v>
      </c>
      <c r="CC799">
        <v>90.44</v>
      </c>
      <c r="CD799">
        <v>9.52</v>
      </c>
      <c r="CE799">
        <v>2025</v>
      </c>
      <c r="CF799" t="s">
        <v>174</v>
      </c>
      <c r="CG799" t="s">
        <v>16806</v>
      </c>
      <c r="CH799" t="s">
        <v>16807</v>
      </c>
      <c r="CI799" t="s">
        <v>373</v>
      </c>
      <c r="CK799" t="s">
        <v>170</v>
      </c>
      <c r="CL799" t="s">
        <v>174</v>
      </c>
      <c r="CN799" t="s">
        <v>174</v>
      </c>
      <c r="CO799" t="s">
        <v>16808</v>
      </c>
      <c r="CP799" t="s">
        <v>16809</v>
      </c>
      <c r="CQ799" t="s">
        <v>170</v>
      </c>
      <c r="CV799" t="s">
        <v>170</v>
      </c>
      <c r="CZ799" t="s">
        <v>170</v>
      </c>
      <c r="DB799" t="s">
        <v>16810</v>
      </c>
      <c r="DC799" t="s">
        <v>16811</v>
      </c>
      <c r="DD799" t="s">
        <v>174</v>
      </c>
      <c r="DE799" t="s">
        <v>16812</v>
      </c>
      <c r="DF799" t="s">
        <v>170</v>
      </c>
      <c r="DL799" t="s">
        <v>170</v>
      </c>
      <c r="DN799" t="s">
        <v>170</v>
      </c>
      <c r="DP799" t="s">
        <v>16813</v>
      </c>
      <c r="DQ799" t="s">
        <v>202</v>
      </c>
      <c r="DR799" t="str">
        <f>HYPERLINK("https://nconnect.nicmar.ac.in/pdf/880_resume_1772522212.pdf/Y2FyZWVy","View Resume")</f>
        <v>0</v>
      </c>
      <c r="DS799" t="s">
        <v>898</v>
      </c>
      <c r="DT799" t="s">
        <v>16814</v>
      </c>
      <c r="DU799" t="s">
        <v>211</v>
      </c>
      <c r="DV799" t="s">
        <v>15085</v>
      </c>
      <c r="DW799" t="s">
        <v>246</v>
      </c>
      <c r="DX799" t="s">
        <v>422</v>
      </c>
      <c r="DY799" t="s">
        <v>209</v>
      </c>
      <c r="DZ799" t="s">
        <v>898</v>
      </c>
    </row>
    <row r="800" spans="1:158">
      <c r="A800" t="s">
        <v>3914</v>
      </c>
      <c r="B800" t="s">
        <v>536</v>
      </c>
      <c r="C800" t="s">
        <v>1137</v>
      </c>
      <c r="D800" t="s">
        <v>3915</v>
      </c>
      <c r="E800" t="s">
        <v>16762</v>
      </c>
      <c r="F800" t="s">
        <v>16763</v>
      </c>
      <c r="G800">
        <v>9538649709</v>
      </c>
      <c r="H800" t="s">
        <v>164</v>
      </c>
      <c r="I800" t="s">
        <v>16764</v>
      </c>
      <c r="J800" t="s">
        <v>166</v>
      </c>
      <c r="K800" t="s">
        <v>16765</v>
      </c>
      <c r="L800" t="s">
        <v>16766</v>
      </c>
      <c r="M800" t="s">
        <v>16767</v>
      </c>
      <c r="N800" t="s">
        <v>170</v>
      </c>
      <c r="AI800" t="s">
        <v>16768</v>
      </c>
      <c r="AJ800" t="s">
        <v>16769</v>
      </c>
      <c r="AK800" t="s">
        <v>16770</v>
      </c>
      <c r="AL800">
        <v>60.8</v>
      </c>
      <c r="AM800">
        <v>6.8</v>
      </c>
      <c r="AN800">
        <v>2000</v>
      </c>
      <c r="AO800" t="s">
        <v>174</v>
      </c>
      <c r="AP800" t="s">
        <v>16771</v>
      </c>
      <c r="AQ800" t="s">
        <v>16772</v>
      </c>
      <c r="AR800" t="s">
        <v>16773</v>
      </c>
      <c r="AS800">
        <v>50.1</v>
      </c>
      <c r="AT800">
        <v>5.1</v>
      </c>
      <c r="AU800">
        <v>2002</v>
      </c>
      <c r="AV800" t="s">
        <v>170</v>
      </c>
      <c r="AZ800">
        <v>50.1</v>
      </c>
      <c r="BA800">
        <v>5.1</v>
      </c>
      <c r="BB800">
        <v>2007</v>
      </c>
      <c r="BC800" t="s">
        <v>174</v>
      </c>
      <c r="BD800" t="s">
        <v>16774</v>
      </c>
      <c r="BE800" t="s">
        <v>16775</v>
      </c>
      <c r="BF800" t="s">
        <v>16776</v>
      </c>
      <c r="BG800">
        <v>54.55</v>
      </c>
      <c r="BH800">
        <v>5.45</v>
      </c>
      <c r="BI800">
        <v>2007</v>
      </c>
      <c r="BJ800">
        <v>2</v>
      </c>
      <c r="BL800">
        <v>9</v>
      </c>
      <c r="BN800" t="s">
        <v>174</v>
      </c>
      <c r="BO800" t="s">
        <v>16774</v>
      </c>
      <c r="BP800" t="s">
        <v>16775</v>
      </c>
      <c r="BQ800" t="s">
        <v>16777</v>
      </c>
      <c r="BR800">
        <v>78.7</v>
      </c>
      <c r="BS800">
        <v>8.62</v>
      </c>
      <c r="BT800">
        <v>2012</v>
      </c>
      <c r="BU800">
        <v>15</v>
      </c>
      <c r="BW800">
        <v>21</v>
      </c>
      <c r="BY800" t="s">
        <v>174</v>
      </c>
      <c r="BZ800" t="s">
        <v>3701</v>
      </c>
      <c r="CA800" t="s">
        <v>16778</v>
      </c>
      <c r="CB800" t="s">
        <v>16779</v>
      </c>
      <c r="CC800">
        <v>78</v>
      </c>
      <c r="CD800">
        <v>7.8</v>
      </c>
      <c r="CE800">
        <v>2008</v>
      </c>
      <c r="CF800" t="s">
        <v>174</v>
      </c>
      <c r="CG800" t="s">
        <v>13595</v>
      </c>
      <c r="CH800" t="s">
        <v>16780</v>
      </c>
      <c r="CI800" t="s">
        <v>373</v>
      </c>
      <c r="CK800" t="s">
        <v>170</v>
      </c>
      <c r="CL800" t="s">
        <v>174</v>
      </c>
      <c r="CM800" t="s">
        <v>16781</v>
      </c>
      <c r="CN800" t="s">
        <v>174</v>
      </c>
      <c r="CO800" t="s">
        <v>16782</v>
      </c>
      <c r="CP800" t="s">
        <v>721</v>
      </c>
      <c r="DP800" t="s">
        <v>16813</v>
      </c>
      <c r="DQ800" t="s">
        <v>202</v>
      </c>
      <c r="DR800" t="str">
        <f>HYPERLINK("https://nconnect.nicmar.ac.in/pdf/294_resume_1772520521.pdf/Y2FyZWVy","View Resume")</f>
        <v>0</v>
      </c>
      <c r="DS800" t="s">
        <v>12909</v>
      </c>
      <c r="DT800" t="s">
        <v>16784</v>
      </c>
      <c r="DU800" t="s">
        <v>211</v>
      </c>
      <c r="DV800" t="s">
        <v>16785</v>
      </c>
      <c r="DW800" t="s">
        <v>246</v>
      </c>
      <c r="DX800" t="s">
        <v>6641</v>
      </c>
      <c r="DY800" t="s">
        <v>209</v>
      </c>
      <c r="DZ800" t="s">
        <v>12909</v>
      </c>
    </row>
    <row r="801" spans="1:158">
      <c r="A801" t="s">
        <v>5429</v>
      </c>
      <c r="B801" t="s">
        <v>5430</v>
      </c>
      <c r="C801" t="s">
        <v>471</v>
      </c>
      <c r="D801" t="s">
        <v>472</v>
      </c>
      <c r="E801" t="s">
        <v>16787</v>
      </c>
      <c r="F801" t="s">
        <v>16788</v>
      </c>
      <c r="G801">
        <v>9975093317</v>
      </c>
      <c r="H801" t="s">
        <v>271</v>
      </c>
      <c r="I801" t="s">
        <v>16789</v>
      </c>
      <c r="J801" t="s">
        <v>166</v>
      </c>
      <c r="K801" t="s">
        <v>16790</v>
      </c>
      <c r="L801" t="s">
        <v>16791</v>
      </c>
      <c r="M801" t="s">
        <v>16792</v>
      </c>
      <c r="N801" t="s">
        <v>170</v>
      </c>
      <c r="O801" t="s">
        <v>16793</v>
      </c>
      <c r="AI801" t="s">
        <v>16794</v>
      </c>
      <c r="AJ801" t="s">
        <v>16795</v>
      </c>
      <c r="AK801" t="s">
        <v>16796</v>
      </c>
      <c r="AL801">
        <v>86.73</v>
      </c>
      <c r="AN801">
        <v>2013</v>
      </c>
      <c r="AO801" t="s">
        <v>170</v>
      </c>
      <c r="AV801" t="s">
        <v>174</v>
      </c>
      <c r="AW801" t="s">
        <v>16797</v>
      </c>
      <c r="AX801" t="s">
        <v>16798</v>
      </c>
      <c r="AY801" t="s">
        <v>16799</v>
      </c>
      <c r="AZ801">
        <v>75</v>
      </c>
      <c r="BB801">
        <v>2016</v>
      </c>
      <c r="BC801" t="s">
        <v>174</v>
      </c>
      <c r="BD801" t="s">
        <v>16800</v>
      </c>
      <c r="BE801" t="s">
        <v>16801</v>
      </c>
      <c r="BF801" t="s">
        <v>485</v>
      </c>
      <c r="BG801">
        <v>81.8</v>
      </c>
      <c r="BH801">
        <v>8.61</v>
      </c>
      <c r="BI801">
        <v>2019</v>
      </c>
      <c r="BJ801">
        <v>2</v>
      </c>
      <c r="BL801">
        <v>9</v>
      </c>
      <c r="BN801" t="s">
        <v>174</v>
      </c>
      <c r="BO801" t="s">
        <v>16802</v>
      </c>
      <c r="BP801" t="s">
        <v>16803</v>
      </c>
      <c r="BQ801" t="s">
        <v>3614</v>
      </c>
      <c r="BR801">
        <v>80.85</v>
      </c>
      <c r="BS801">
        <v>8.51</v>
      </c>
      <c r="BT801">
        <v>2022</v>
      </c>
      <c r="BU801">
        <v>16</v>
      </c>
      <c r="BW801">
        <v>49</v>
      </c>
      <c r="BY801" t="s">
        <v>174</v>
      </c>
      <c r="BZ801" t="s">
        <v>16804</v>
      </c>
      <c r="CA801" t="s">
        <v>16804</v>
      </c>
      <c r="CB801" t="s">
        <v>16805</v>
      </c>
      <c r="CC801">
        <v>90.44</v>
      </c>
      <c r="CD801">
        <v>9.52</v>
      </c>
      <c r="CE801">
        <v>2025</v>
      </c>
      <c r="CF801" t="s">
        <v>174</v>
      </c>
      <c r="CG801" t="s">
        <v>16806</v>
      </c>
      <c r="CH801" t="s">
        <v>16807</v>
      </c>
      <c r="CI801" t="s">
        <v>373</v>
      </c>
      <c r="CK801" t="s">
        <v>170</v>
      </c>
      <c r="CL801" t="s">
        <v>174</v>
      </c>
      <c r="CN801" t="s">
        <v>174</v>
      </c>
      <c r="CO801" t="s">
        <v>16808</v>
      </c>
      <c r="CP801" t="s">
        <v>16809</v>
      </c>
      <c r="CQ801" t="s">
        <v>170</v>
      </c>
      <c r="CV801" t="s">
        <v>170</v>
      </c>
      <c r="CZ801" t="s">
        <v>170</v>
      </c>
      <c r="DB801" t="s">
        <v>16810</v>
      </c>
      <c r="DC801" t="s">
        <v>16811</v>
      </c>
      <c r="DD801" t="s">
        <v>174</v>
      </c>
      <c r="DE801" t="s">
        <v>16812</v>
      </c>
      <c r="DF801" t="s">
        <v>170</v>
      </c>
      <c r="DL801" t="s">
        <v>170</v>
      </c>
      <c r="DN801" t="s">
        <v>170</v>
      </c>
      <c r="DP801" t="s">
        <v>16815</v>
      </c>
      <c r="DQ801" t="s">
        <v>202</v>
      </c>
      <c r="DR801" t="str">
        <f>HYPERLINK("https://nconnect.nicmar.ac.in/pdf/880_resume_1772522212.pdf/Y2FyZWVy","View Resume")</f>
        <v>0</v>
      </c>
      <c r="DS801" t="s">
        <v>898</v>
      </c>
      <c r="DT801" t="s">
        <v>16814</v>
      </c>
      <c r="DU801" t="s">
        <v>211</v>
      </c>
      <c r="DV801" t="s">
        <v>15085</v>
      </c>
      <c r="DW801" t="s">
        <v>246</v>
      </c>
      <c r="DX801" t="s">
        <v>422</v>
      </c>
      <c r="DY801" t="s">
        <v>209</v>
      </c>
      <c r="DZ801" t="s">
        <v>898</v>
      </c>
    </row>
    <row r="802" spans="1:158">
      <c r="A802" t="s">
        <v>470</v>
      </c>
      <c r="B802" t="s">
        <v>211</v>
      </c>
      <c r="C802" t="s">
        <v>471</v>
      </c>
      <c r="D802" t="s">
        <v>472</v>
      </c>
      <c r="E802" t="s">
        <v>16816</v>
      </c>
      <c r="F802" t="s">
        <v>16817</v>
      </c>
      <c r="G802">
        <v>6303971241</v>
      </c>
      <c r="H802" t="s">
        <v>164</v>
      </c>
      <c r="I802" t="s">
        <v>16818</v>
      </c>
      <c r="J802" t="s">
        <v>166</v>
      </c>
      <c r="K802" t="s">
        <v>2090</v>
      </c>
      <c r="L802" t="s">
        <v>16819</v>
      </c>
      <c r="M802" t="s">
        <v>16820</v>
      </c>
      <c r="N802" t="s">
        <v>170</v>
      </c>
      <c r="AI802" t="s">
        <v>16821</v>
      </c>
      <c r="AJ802" t="s">
        <v>16822</v>
      </c>
      <c r="AK802" t="s">
        <v>16823</v>
      </c>
      <c r="AL802">
        <v>80.2</v>
      </c>
      <c r="AN802">
        <v>2004</v>
      </c>
      <c r="AO802" t="s">
        <v>170</v>
      </c>
      <c r="AV802" t="s">
        <v>174</v>
      </c>
      <c r="AW802" t="s">
        <v>485</v>
      </c>
      <c r="AX802" t="s">
        <v>16824</v>
      </c>
      <c r="AY802" t="s">
        <v>16825</v>
      </c>
      <c r="AZ802">
        <v>68.3</v>
      </c>
      <c r="BB802">
        <v>2007</v>
      </c>
      <c r="BC802" t="s">
        <v>174</v>
      </c>
      <c r="BD802" t="s">
        <v>3474</v>
      </c>
      <c r="BE802" t="s">
        <v>16826</v>
      </c>
      <c r="BF802" t="s">
        <v>16827</v>
      </c>
      <c r="BG802">
        <v>80.2</v>
      </c>
      <c r="BI802">
        <v>2011</v>
      </c>
      <c r="BJ802">
        <v>2</v>
      </c>
      <c r="BL802">
        <v>9</v>
      </c>
      <c r="BN802" t="s">
        <v>174</v>
      </c>
      <c r="BO802" t="s">
        <v>486</v>
      </c>
      <c r="BP802" t="s">
        <v>486</v>
      </c>
      <c r="BQ802" t="s">
        <v>16828</v>
      </c>
      <c r="BR802">
        <v>68.8</v>
      </c>
      <c r="BS802">
        <v>6.88</v>
      </c>
      <c r="BT802">
        <v>2014</v>
      </c>
      <c r="BU802">
        <v>12</v>
      </c>
      <c r="BW802">
        <v>13</v>
      </c>
      <c r="BY802" t="s">
        <v>170</v>
      </c>
      <c r="CF802" t="s">
        <v>174</v>
      </c>
      <c r="CG802" t="s">
        <v>16829</v>
      </c>
      <c r="CH802" t="s">
        <v>486</v>
      </c>
      <c r="CI802" t="s">
        <v>193</v>
      </c>
      <c r="CJ802">
        <v>2019</v>
      </c>
      <c r="CL802" t="s">
        <v>174</v>
      </c>
      <c r="CM802" t="s">
        <v>16830</v>
      </c>
      <c r="CN802" t="s">
        <v>174</v>
      </c>
      <c r="CO802" t="s">
        <v>16831</v>
      </c>
      <c r="CP802" t="s">
        <v>16832</v>
      </c>
      <c r="CQ802" t="s">
        <v>174</v>
      </c>
      <c r="CR802">
        <v>5</v>
      </c>
      <c r="CS802">
        <v>1</v>
      </c>
      <c r="CT802">
        <v>22</v>
      </c>
      <c r="CU802" t="s">
        <v>16833</v>
      </c>
      <c r="CV802" t="s">
        <v>174</v>
      </c>
      <c r="CW802" t="s">
        <v>16834</v>
      </c>
      <c r="CX802" t="s">
        <v>373</v>
      </c>
      <c r="CZ802" t="s">
        <v>170</v>
      </c>
      <c r="DB802" t="s">
        <v>16835</v>
      </c>
      <c r="DC802" t="s">
        <v>16836</v>
      </c>
      <c r="DD802" t="s">
        <v>174</v>
      </c>
      <c r="DE802" t="s">
        <v>16837</v>
      </c>
      <c r="DF802" t="s">
        <v>174</v>
      </c>
      <c r="DG802">
        <v>20</v>
      </c>
      <c r="DH802">
        <v>2</v>
      </c>
      <c r="DI802">
        <v>1</v>
      </c>
      <c r="DJ802" t="s">
        <v>16838</v>
      </c>
      <c r="DK802">
        <v>9</v>
      </c>
      <c r="DL802" t="s">
        <v>174</v>
      </c>
      <c r="DM802" t="s">
        <v>16839</v>
      </c>
      <c r="DN802" t="s">
        <v>170</v>
      </c>
      <c r="DP802" t="s">
        <v>16840</v>
      </c>
      <c r="DQ802" t="s">
        <v>202</v>
      </c>
      <c r="DR802" t="str">
        <f>HYPERLINK("https://nconnect.nicmar.ac.in/pdf/824_resume_1772522800.pdf/Y2FyZWVy","View Resume")</f>
        <v>0</v>
      </c>
      <c r="DS802" t="s">
        <v>5758</v>
      </c>
      <c r="DT802" t="s">
        <v>16841</v>
      </c>
      <c r="DU802" t="s">
        <v>211</v>
      </c>
      <c r="DV802" t="s">
        <v>1629</v>
      </c>
      <c r="DW802" t="s">
        <v>246</v>
      </c>
      <c r="DX802" t="s">
        <v>907</v>
      </c>
      <c r="DY802" t="s">
        <v>209</v>
      </c>
      <c r="DZ802" t="s">
        <v>570</v>
      </c>
      <c r="EA802" t="s">
        <v>16842</v>
      </c>
      <c r="EB802" t="s">
        <v>211</v>
      </c>
      <c r="EC802" t="s">
        <v>1629</v>
      </c>
      <c r="ED802" t="s">
        <v>246</v>
      </c>
      <c r="EE802" t="s">
        <v>383</v>
      </c>
      <c r="EF802" t="s">
        <v>907</v>
      </c>
      <c r="EG802" t="s">
        <v>691</v>
      </c>
      <c r="EH802" t="s">
        <v>16843</v>
      </c>
      <c r="EI802" t="s">
        <v>3907</v>
      </c>
      <c r="EJ802" t="s">
        <v>1629</v>
      </c>
      <c r="EK802" t="s">
        <v>207</v>
      </c>
      <c r="EL802" t="s">
        <v>2202</v>
      </c>
      <c r="EM802" t="s">
        <v>2134</v>
      </c>
      <c r="EN802" t="s">
        <v>248</v>
      </c>
    </row>
    <row r="803" spans="1:158">
      <c r="A803" t="s">
        <v>3910</v>
      </c>
      <c r="B803" t="s">
        <v>211</v>
      </c>
      <c r="C803" t="s">
        <v>471</v>
      </c>
      <c r="D803" t="s">
        <v>3911</v>
      </c>
      <c r="E803" t="s">
        <v>16816</v>
      </c>
      <c r="F803" t="s">
        <v>16817</v>
      </c>
      <c r="G803">
        <v>6303971241</v>
      </c>
      <c r="H803" t="s">
        <v>164</v>
      </c>
      <c r="I803" t="s">
        <v>16818</v>
      </c>
      <c r="J803" t="s">
        <v>166</v>
      </c>
      <c r="K803" t="s">
        <v>2090</v>
      </c>
      <c r="L803" t="s">
        <v>16819</v>
      </c>
      <c r="M803" t="s">
        <v>16820</v>
      </c>
      <c r="N803" t="s">
        <v>170</v>
      </c>
      <c r="AI803" t="s">
        <v>16821</v>
      </c>
      <c r="AJ803" t="s">
        <v>16822</v>
      </c>
      <c r="AK803" t="s">
        <v>16823</v>
      </c>
      <c r="AL803">
        <v>80.2</v>
      </c>
      <c r="AN803">
        <v>2004</v>
      </c>
      <c r="AO803" t="s">
        <v>170</v>
      </c>
      <c r="AV803" t="s">
        <v>174</v>
      </c>
      <c r="AW803" t="s">
        <v>485</v>
      </c>
      <c r="AX803" t="s">
        <v>16824</v>
      </c>
      <c r="AY803" t="s">
        <v>16825</v>
      </c>
      <c r="AZ803">
        <v>68.3</v>
      </c>
      <c r="BB803">
        <v>2007</v>
      </c>
      <c r="BC803" t="s">
        <v>174</v>
      </c>
      <c r="BD803" t="s">
        <v>3474</v>
      </c>
      <c r="BE803" t="s">
        <v>16826</v>
      </c>
      <c r="BF803" t="s">
        <v>16827</v>
      </c>
      <c r="BG803">
        <v>80.2</v>
      </c>
      <c r="BI803">
        <v>2011</v>
      </c>
      <c r="BJ803">
        <v>2</v>
      </c>
      <c r="BL803">
        <v>9</v>
      </c>
      <c r="BN803" t="s">
        <v>174</v>
      </c>
      <c r="BO803" t="s">
        <v>486</v>
      </c>
      <c r="BP803" t="s">
        <v>486</v>
      </c>
      <c r="BQ803" t="s">
        <v>16828</v>
      </c>
      <c r="BR803">
        <v>68.8</v>
      </c>
      <c r="BS803">
        <v>6.88</v>
      </c>
      <c r="BT803">
        <v>2014</v>
      </c>
      <c r="BU803">
        <v>12</v>
      </c>
      <c r="BW803">
        <v>13</v>
      </c>
      <c r="BY803" t="s">
        <v>170</v>
      </c>
      <c r="CF803" t="s">
        <v>174</v>
      </c>
      <c r="CG803" t="s">
        <v>16829</v>
      </c>
      <c r="CH803" t="s">
        <v>486</v>
      </c>
      <c r="CI803" t="s">
        <v>193</v>
      </c>
      <c r="CJ803">
        <v>2019</v>
      </c>
      <c r="CL803" t="s">
        <v>174</v>
      </c>
      <c r="CM803" t="s">
        <v>16830</v>
      </c>
      <c r="CN803" t="s">
        <v>174</v>
      </c>
      <c r="CO803" t="s">
        <v>16831</v>
      </c>
      <c r="CP803" t="s">
        <v>16832</v>
      </c>
      <c r="CQ803" t="s">
        <v>174</v>
      </c>
      <c r="CR803">
        <v>5</v>
      </c>
      <c r="CS803">
        <v>1</v>
      </c>
      <c r="CT803">
        <v>22</v>
      </c>
      <c r="CU803" t="s">
        <v>16833</v>
      </c>
      <c r="CV803" t="s">
        <v>174</v>
      </c>
      <c r="CW803" t="s">
        <v>16834</v>
      </c>
      <c r="CX803" t="s">
        <v>373</v>
      </c>
      <c r="CZ803" t="s">
        <v>170</v>
      </c>
      <c r="DB803" t="s">
        <v>16835</v>
      </c>
      <c r="DC803" t="s">
        <v>16836</v>
      </c>
      <c r="DD803" t="s">
        <v>174</v>
      </c>
      <c r="DE803" t="s">
        <v>16837</v>
      </c>
      <c r="DF803" t="s">
        <v>174</v>
      </c>
      <c r="DG803">
        <v>20</v>
      </c>
      <c r="DH803">
        <v>2</v>
      </c>
      <c r="DI803">
        <v>1</v>
      </c>
      <c r="DJ803" t="s">
        <v>16838</v>
      </c>
      <c r="DK803">
        <v>9</v>
      </c>
      <c r="DL803" t="s">
        <v>174</v>
      </c>
      <c r="DM803" t="s">
        <v>16839</v>
      </c>
      <c r="DN803" t="s">
        <v>170</v>
      </c>
      <c r="DP803" t="s">
        <v>16844</v>
      </c>
      <c r="DQ803" t="s">
        <v>202</v>
      </c>
      <c r="DR803" t="str">
        <f>HYPERLINK("https://nconnect.nicmar.ac.in/pdf/824_resume_1772522800.pdf/Y2FyZWVy","View Resume")</f>
        <v>0</v>
      </c>
      <c r="DS803" t="s">
        <v>5758</v>
      </c>
      <c r="DT803" t="s">
        <v>16841</v>
      </c>
      <c r="DU803" t="s">
        <v>211</v>
      </c>
      <c r="DV803" t="s">
        <v>1629</v>
      </c>
      <c r="DW803" t="s">
        <v>246</v>
      </c>
      <c r="DX803" t="s">
        <v>907</v>
      </c>
      <c r="DY803" t="s">
        <v>209</v>
      </c>
      <c r="DZ803" t="s">
        <v>570</v>
      </c>
      <c r="EA803" t="s">
        <v>16842</v>
      </c>
      <c r="EB803" t="s">
        <v>211</v>
      </c>
      <c r="EC803" t="s">
        <v>1629</v>
      </c>
      <c r="ED803" t="s">
        <v>246</v>
      </c>
      <c r="EE803" t="s">
        <v>383</v>
      </c>
      <c r="EF803" t="s">
        <v>907</v>
      </c>
      <c r="EG803" t="s">
        <v>691</v>
      </c>
      <c r="EH803" t="s">
        <v>16843</v>
      </c>
      <c r="EI803" t="s">
        <v>3907</v>
      </c>
      <c r="EJ803" t="s">
        <v>1629</v>
      </c>
      <c r="EK803" t="s">
        <v>207</v>
      </c>
      <c r="EL803" t="s">
        <v>2202</v>
      </c>
      <c r="EM803" t="s">
        <v>2134</v>
      </c>
      <c r="EN803" t="s">
        <v>248</v>
      </c>
    </row>
    <row r="804" spans="1:158">
      <c r="A804" t="s">
        <v>581</v>
      </c>
      <c r="B804" t="s">
        <v>211</v>
      </c>
      <c r="C804" t="s">
        <v>471</v>
      </c>
      <c r="D804" t="s">
        <v>582</v>
      </c>
      <c r="E804" t="s">
        <v>16816</v>
      </c>
      <c r="F804" t="s">
        <v>16817</v>
      </c>
      <c r="G804">
        <v>6303971241</v>
      </c>
      <c r="H804" t="s">
        <v>164</v>
      </c>
      <c r="I804" t="s">
        <v>16818</v>
      </c>
      <c r="J804" t="s">
        <v>166</v>
      </c>
      <c r="K804" t="s">
        <v>2090</v>
      </c>
      <c r="L804" t="s">
        <v>16819</v>
      </c>
      <c r="M804" t="s">
        <v>16820</v>
      </c>
      <c r="N804" t="s">
        <v>170</v>
      </c>
      <c r="AI804" t="s">
        <v>16821</v>
      </c>
      <c r="AJ804" t="s">
        <v>16822</v>
      </c>
      <c r="AK804" t="s">
        <v>16823</v>
      </c>
      <c r="AL804">
        <v>80.2</v>
      </c>
      <c r="AN804">
        <v>2004</v>
      </c>
      <c r="AO804" t="s">
        <v>170</v>
      </c>
      <c r="AV804" t="s">
        <v>174</v>
      </c>
      <c r="AW804" t="s">
        <v>485</v>
      </c>
      <c r="AX804" t="s">
        <v>16824</v>
      </c>
      <c r="AY804" t="s">
        <v>16825</v>
      </c>
      <c r="AZ804">
        <v>68.3</v>
      </c>
      <c r="BB804">
        <v>2007</v>
      </c>
      <c r="BC804" t="s">
        <v>174</v>
      </c>
      <c r="BD804" t="s">
        <v>3474</v>
      </c>
      <c r="BE804" t="s">
        <v>16826</v>
      </c>
      <c r="BF804" t="s">
        <v>16827</v>
      </c>
      <c r="BG804">
        <v>80.2</v>
      </c>
      <c r="BI804">
        <v>2011</v>
      </c>
      <c r="BJ804">
        <v>2</v>
      </c>
      <c r="BL804">
        <v>9</v>
      </c>
      <c r="BN804" t="s">
        <v>174</v>
      </c>
      <c r="BO804" t="s">
        <v>486</v>
      </c>
      <c r="BP804" t="s">
        <v>486</v>
      </c>
      <c r="BQ804" t="s">
        <v>16828</v>
      </c>
      <c r="BR804">
        <v>68.8</v>
      </c>
      <c r="BS804">
        <v>6.88</v>
      </c>
      <c r="BT804">
        <v>2014</v>
      </c>
      <c r="BU804">
        <v>12</v>
      </c>
      <c r="BW804">
        <v>13</v>
      </c>
      <c r="BY804" t="s">
        <v>170</v>
      </c>
      <c r="CF804" t="s">
        <v>174</v>
      </c>
      <c r="CG804" t="s">
        <v>16829</v>
      </c>
      <c r="CH804" t="s">
        <v>486</v>
      </c>
      <c r="CI804" t="s">
        <v>193</v>
      </c>
      <c r="CJ804">
        <v>2019</v>
      </c>
      <c r="CL804" t="s">
        <v>174</v>
      </c>
      <c r="CM804" t="s">
        <v>16830</v>
      </c>
      <c r="CN804" t="s">
        <v>174</v>
      </c>
      <c r="CO804" t="s">
        <v>16831</v>
      </c>
      <c r="CP804" t="s">
        <v>16832</v>
      </c>
      <c r="CQ804" t="s">
        <v>174</v>
      </c>
      <c r="CR804">
        <v>5</v>
      </c>
      <c r="CS804">
        <v>1</v>
      </c>
      <c r="CT804">
        <v>22</v>
      </c>
      <c r="CU804" t="s">
        <v>16833</v>
      </c>
      <c r="CV804" t="s">
        <v>174</v>
      </c>
      <c r="CW804" t="s">
        <v>16834</v>
      </c>
      <c r="CX804" t="s">
        <v>373</v>
      </c>
      <c r="CZ804" t="s">
        <v>170</v>
      </c>
      <c r="DB804" t="s">
        <v>16835</v>
      </c>
      <c r="DC804" t="s">
        <v>16836</v>
      </c>
      <c r="DD804" t="s">
        <v>174</v>
      </c>
      <c r="DE804" t="s">
        <v>16837</v>
      </c>
      <c r="DF804" t="s">
        <v>174</v>
      </c>
      <c r="DG804">
        <v>20</v>
      </c>
      <c r="DH804">
        <v>2</v>
      </c>
      <c r="DI804">
        <v>1</v>
      </c>
      <c r="DJ804" t="s">
        <v>16838</v>
      </c>
      <c r="DK804">
        <v>9</v>
      </c>
      <c r="DL804" t="s">
        <v>174</v>
      </c>
      <c r="DM804" t="s">
        <v>16839</v>
      </c>
      <c r="DN804" t="s">
        <v>170</v>
      </c>
      <c r="DP804" t="s">
        <v>16844</v>
      </c>
      <c r="DQ804" t="s">
        <v>202</v>
      </c>
      <c r="DR804" t="str">
        <f>HYPERLINK("https://nconnect.nicmar.ac.in/pdf/824_resume_1772522800.pdf/Y2FyZWVy","View Resume")</f>
        <v>0</v>
      </c>
      <c r="DS804" t="s">
        <v>5758</v>
      </c>
      <c r="DT804" t="s">
        <v>16841</v>
      </c>
      <c r="DU804" t="s">
        <v>211</v>
      </c>
      <c r="DV804" t="s">
        <v>1629</v>
      </c>
      <c r="DW804" t="s">
        <v>246</v>
      </c>
      <c r="DX804" t="s">
        <v>907</v>
      </c>
      <c r="DY804" t="s">
        <v>209</v>
      </c>
      <c r="DZ804" t="s">
        <v>570</v>
      </c>
      <c r="EA804" t="s">
        <v>16842</v>
      </c>
      <c r="EB804" t="s">
        <v>211</v>
      </c>
      <c r="EC804" t="s">
        <v>1629</v>
      </c>
      <c r="ED804" t="s">
        <v>246</v>
      </c>
      <c r="EE804" t="s">
        <v>383</v>
      </c>
      <c r="EF804" t="s">
        <v>907</v>
      </c>
      <c r="EG804" t="s">
        <v>691</v>
      </c>
      <c r="EH804" t="s">
        <v>16843</v>
      </c>
      <c r="EI804" t="s">
        <v>3907</v>
      </c>
      <c r="EJ804" t="s">
        <v>1629</v>
      </c>
      <c r="EK804" t="s">
        <v>207</v>
      </c>
      <c r="EL804" t="s">
        <v>2202</v>
      </c>
      <c r="EM804" t="s">
        <v>2134</v>
      </c>
      <c r="EN804" t="s">
        <v>248</v>
      </c>
    </row>
    <row r="805" spans="1:158">
      <c r="A805" t="s">
        <v>584</v>
      </c>
      <c r="B805" t="s">
        <v>211</v>
      </c>
      <c r="C805" t="s">
        <v>471</v>
      </c>
      <c r="D805" t="s">
        <v>585</v>
      </c>
      <c r="E805" t="s">
        <v>16816</v>
      </c>
      <c r="F805" t="s">
        <v>16817</v>
      </c>
      <c r="G805">
        <v>6303971241</v>
      </c>
      <c r="H805" t="s">
        <v>164</v>
      </c>
      <c r="I805" t="s">
        <v>16818</v>
      </c>
      <c r="J805" t="s">
        <v>166</v>
      </c>
      <c r="K805" t="s">
        <v>2090</v>
      </c>
      <c r="L805" t="s">
        <v>16819</v>
      </c>
      <c r="M805" t="s">
        <v>16820</v>
      </c>
      <c r="N805" t="s">
        <v>170</v>
      </c>
      <c r="AI805" t="s">
        <v>16821</v>
      </c>
      <c r="AJ805" t="s">
        <v>16822</v>
      </c>
      <c r="AK805" t="s">
        <v>16823</v>
      </c>
      <c r="AL805">
        <v>80.2</v>
      </c>
      <c r="AN805">
        <v>2004</v>
      </c>
      <c r="AO805" t="s">
        <v>170</v>
      </c>
      <c r="AV805" t="s">
        <v>174</v>
      </c>
      <c r="AW805" t="s">
        <v>485</v>
      </c>
      <c r="AX805" t="s">
        <v>16824</v>
      </c>
      <c r="AY805" t="s">
        <v>16825</v>
      </c>
      <c r="AZ805">
        <v>68.3</v>
      </c>
      <c r="BB805">
        <v>2007</v>
      </c>
      <c r="BC805" t="s">
        <v>174</v>
      </c>
      <c r="BD805" t="s">
        <v>3474</v>
      </c>
      <c r="BE805" t="s">
        <v>16826</v>
      </c>
      <c r="BF805" t="s">
        <v>16827</v>
      </c>
      <c r="BG805">
        <v>80.2</v>
      </c>
      <c r="BI805">
        <v>2011</v>
      </c>
      <c r="BJ805">
        <v>2</v>
      </c>
      <c r="BL805">
        <v>9</v>
      </c>
      <c r="BN805" t="s">
        <v>174</v>
      </c>
      <c r="BO805" t="s">
        <v>486</v>
      </c>
      <c r="BP805" t="s">
        <v>486</v>
      </c>
      <c r="BQ805" t="s">
        <v>16828</v>
      </c>
      <c r="BR805">
        <v>68.8</v>
      </c>
      <c r="BS805">
        <v>6.88</v>
      </c>
      <c r="BT805">
        <v>2014</v>
      </c>
      <c r="BU805">
        <v>12</v>
      </c>
      <c r="BW805">
        <v>13</v>
      </c>
      <c r="BY805" t="s">
        <v>170</v>
      </c>
      <c r="CF805" t="s">
        <v>174</v>
      </c>
      <c r="CG805" t="s">
        <v>16829</v>
      </c>
      <c r="CH805" t="s">
        <v>486</v>
      </c>
      <c r="CI805" t="s">
        <v>193</v>
      </c>
      <c r="CJ805">
        <v>2019</v>
      </c>
      <c r="CL805" t="s">
        <v>174</v>
      </c>
      <c r="CM805" t="s">
        <v>16830</v>
      </c>
      <c r="CN805" t="s">
        <v>174</v>
      </c>
      <c r="CO805" t="s">
        <v>16831</v>
      </c>
      <c r="CP805" t="s">
        <v>16832</v>
      </c>
      <c r="CQ805" t="s">
        <v>174</v>
      </c>
      <c r="CR805">
        <v>5</v>
      </c>
      <c r="CS805">
        <v>1</v>
      </c>
      <c r="CT805">
        <v>22</v>
      </c>
      <c r="CU805" t="s">
        <v>16833</v>
      </c>
      <c r="CV805" t="s">
        <v>174</v>
      </c>
      <c r="CW805" t="s">
        <v>16834</v>
      </c>
      <c r="CX805" t="s">
        <v>373</v>
      </c>
      <c r="CZ805" t="s">
        <v>170</v>
      </c>
      <c r="DB805" t="s">
        <v>16835</v>
      </c>
      <c r="DC805" t="s">
        <v>16836</v>
      </c>
      <c r="DD805" t="s">
        <v>174</v>
      </c>
      <c r="DE805" t="s">
        <v>16837</v>
      </c>
      <c r="DF805" t="s">
        <v>174</v>
      </c>
      <c r="DG805">
        <v>20</v>
      </c>
      <c r="DH805">
        <v>2</v>
      </c>
      <c r="DI805">
        <v>1</v>
      </c>
      <c r="DJ805" t="s">
        <v>16838</v>
      </c>
      <c r="DK805">
        <v>9</v>
      </c>
      <c r="DL805" t="s">
        <v>174</v>
      </c>
      <c r="DM805" t="s">
        <v>16839</v>
      </c>
      <c r="DN805" t="s">
        <v>170</v>
      </c>
      <c r="DP805" t="s">
        <v>16844</v>
      </c>
      <c r="DQ805" t="s">
        <v>202</v>
      </c>
      <c r="DR805" t="str">
        <f>HYPERLINK("https://nconnect.nicmar.ac.in/pdf/824_resume_1772522800.pdf/Y2FyZWVy","View Resume")</f>
        <v>0</v>
      </c>
      <c r="DS805" t="s">
        <v>5758</v>
      </c>
      <c r="DT805" t="s">
        <v>16841</v>
      </c>
      <c r="DU805" t="s">
        <v>211</v>
      </c>
      <c r="DV805" t="s">
        <v>1629</v>
      </c>
      <c r="DW805" t="s">
        <v>246</v>
      </c>
      <c r="DX805" t="s">
        <v>907</v>
      </c>
      <c r="DY805" t="s">
        <v>209</v>
      </c>
      <c r="DZ805" t="s">
        <v>570</v>
      </c>
      <c r="EA805" t="s">
        <v>16842</v>
      </c>
      <c r="EB805" t="s">
        <v>211</v>
      </c>
      <c r="EC805" t="s">
        <v>1629</v>
      </c>
      <c r="ED805" t="s">
        <v>246</v>
      </c>
      <c r="EE805" t="s">
        <v>383</v>
      </c>
      <c r="EF805" t="s">
        <v>907</v>
      </c>
      <c r="EG805" t="s">
        <v>691</v>
      </c>
      <c r="EH805" t="s">
        <v>16843</v>
      </c>
      <c r="EI805" t="s">
        <v>3907</v>
      </c>
      <c r="EJ805" t="s">
        <v>1629</v>
      </c>
      <c r="EK805" t="s">
        <v>207</v>
      </c>
      <c r="EL805" t="s">
        <v>2202</v>
      </c>
      <c r="EM805" t="s">
        <v>2134</v>
      </c>
      <c r="EN805" t="s">
        <v>248</v>
      </c>
    </row>
    <row r="806" spans="1:158">
      <c r="A806" t="s">
        <v>158</v>
      </c>
      <c r="B806" t="s">
        <v>159</v>
      </c>
      <c r="C806" t="s">
        <v>160</v>
      </c>
      <c r="D806" t="s">
        <v>161</v>
      </c>
      <c r="E806" t="s">
        <v>16816</v>
      </c>
      <c r="F806" t="s">
        <v>16817</v>
      </c>
      <c r="G806">
        <v>6303971241</v>
      </c>
      <c r="H806" t="s">
        <v>164</v>
      </c>
      <c r="I806" t="s">
        <v>16818</v>
      </c>
      <c r="J806" t="s">
        <v>166</v>
      </c>
      <c r="K806" t="s">
        <v>2090</v>
      </c>
      <c r="L806" t="s">
        <v>16819</v>
      </c>
      <c r="M806" t="s">
        <v>16820</v>
      </c>
      <c r="N806" t="s">
        <v>170</v>
      </c>
      <c r="AI806" t="s">
        <v>16821</v>
      </c>
      <c r="AJ806" t="s">
        <v>16822</v>
      </c>
      <c r="AK806" t="s">
        <v>16823</v>
      </c>
      <c r="AL806">
        <v>80.2</v>
      </c>
      <c r="AN806">
        <v>2004</v>
      </c>
      <c r="AO806" t="s">
        <v>170</v>
      </c>
      <c r="AV806" t="s">
        <v>174</v>
      </c>
      <c r="AW806" t="s">
        <v>485</v>
      </c>
      <c r="AX806" t="s">
        <v>16824</v>
      </c>
      <c r="AY806" t="s">
        <v>16825</v>
      </c>
      <c r="AZ806">
        <v>68.3</v>
      </c>
      <c r="BB806">
        <v>2007</v>
      </c>
      <c r="BC806" t="s">
        <v>174</v>
      </c>
      <c r="BD806" t="s">
        <v>3474</v>
      </c>
      <c r="BE806" t="s">
        <v>16826</v>
      </c>
      <c r="BF806" t="s">
        <v>16827</v>
      </c>
      <c r="BG806">
        <v>80.2</v>
      </c>
      <c r="BI806">
        <v>2011</v>
      </c>
      <c r="BJ806">
        <v>2</v>
      </c>
      <c r="BL806">
        <v>9</v>
      </c>
      <c r="BN806" t="s">
        <v>174</v>
      </c>
      <c r="BO806" t="s">
        <v>486</v>
      </c>
      <c r="BP806" t="s">
        <v>486</v>
      </c>
      <c r="BQ806" t="s">
        <v>16828</v>
      </c>
      <c r="BR806">
        <v>68.8</v>
      </c>
      <c r="BS806">
        <v>6.88</v>
      </c>
      <c r="BT806">
        <v>2014</v>
      </c>
      <c r="BU806">
        <v>12</v>
      </c>
      <c r="BW806">
        <v>13</v>
      </c>
      <c r="BY806" t="s">
        <v>170</v>
      </c>
      <c r="CF806" t="s">
        <v>174</v>
      </c>
      <c r="CG806" t="s">
        <v>16829</v>
      </c>
      <c r="CH806" t="s">
        <v>486</v>
      </c>
      <c r="CI806" t="s">
        <v>193</v>
      </c>
      <c r="CJ806">
        <v>2019</v>
      </c>
      <c r="CL806" t="s">
        <v>174</v>
      </c>
      <c r="CM806" t="s">
        <v>16830</v>
      </c>
      <c r="CN806" t="s">
        <v>174</v>
      </c>
      <c r="CO806" t="s">
        <v>16831</v>
      </c>
      <c r="CP806" t="s">
        <v>16832</v>
      </c>
      <c r="CQ806" t="s">
        <v>174</v>
      </c>
      <c r="CR806">
        <v>5</v>
      </c>
      <c r="CS806">
        <v>1</v>
      </c>
      <c r="CT806">
        <v>22</v>
      </c>
      <c r="CU806" t="s">
        <v>16833</v>
      </c>
      <c r="CV806" t="s">
        <v>174</v>
      </c>
      <c r="CW806" t="s">
        <v>16834</v>
      </c>
      <c r="CX806" t="s">
        <v>373</v>
      </c>
      <c r="CZ806" t="s">
        <v>170</v>
      </c>
      <c r="DB806" t="s">
        <v>16835</v>
      </c>
      <c r="DC806" t="s">
        <v>16836</v>
      </c>
      <c r="DD806" t="s">
        <v>174</v>
      </c>
      <c r="DE806" t="s">
        <v>16837</v>
      </c>
      <c r="DF806" t="s">
        <v>174</v>
      </c>
      <c r="DG806">
        <v>20</v>
      </c>
      <c r="DH806">
        <v>2</v>
      </c>
      <c r="DI806">
        <v>1</v>
      </c>
      <c r="DJ806" t="s">
        <v>16838</v>
      </c>
      <c r="DK806">
        <v>9</v>
      </c>
      <c r="DL806" t="s">
        <v>174</v>
      </c>
      <c r="DM806" t="s">
        <v>16839</v>
      </c>
      <c r="DN806" t="s">
        <v>170</v>
      </c>
      <c r="DP806" t="s">
        <v>16845</v>
      </c>
      <c r="DQ806" t="s">
        <v>202</v>
      </c>
      <c r="DR806" t="str">
        <f>HYPERLINK("https://nconnect.nicmar.ac.in/pdf/824_resume_1772522800.pdf/Y2FyZWVy","View Resume")</f>
        <v>0</v>
      </c>
      <c r="DS806" t="s">
        <v>5758</v>
      </c>
      <c r="DT806" t="s">
        <v>16841</v>
      </c>
      <c r="DU806" t="s">
        <v>211</v>
      </c>
      <c r="DV806" t="s">
        <v>1629</v>
      </c>
      <c r="DW806" t="s">
        <v>246</v>
      </c>
      <c r="DX806" t="s">
        <v>907</v>
      </c>
      <c r="DY806" t="s">
        <v>209</v>
      </c>
      <c r="DZ806" t="s">
        <v>570</v>
      </c>
      <c r="EA806" t="s">
        <v>16842</v>
      </c>
      <c r="EB806" t="s">
        <v>211</v>
      </c>
      <c r="EC806" t="s">
        <v>1629</v>
      </c>
      <c r="ED806" t="s">
        <v>246</v>
      </c>
      <c r="EE806" t="s">
        <v>383</v>
      </c>
      <c r="EF806" t="s">
        <v>907</v>
      </c>
      <c r="EG806" t="s">
        <v>691</v>
      </c>
      <c r="EH806" t="s">
        <v>16843</v>
      </c>
      <c r="EI806" t="s">
        <v>3907</v>
      </c>
      <c r="EJ806" t="s">
        <v>1629</v>
      </c>
      <c r="EK806" t="s">
        <v>207</v>
      </c>
      <c r="EL806" t="s">
        <v>2202</v>
      </c>
      <c r="EM806" t="s">
        <v>2134</v>
      </c>
      <c r="EN806" t="s">
        <v>248</v>
      </c>
    </row>
    <row r="807" spans="1:158">
      <c r="A807" t="s">
        <v>1062</v>
      </c>
      <c r="B807" t="s">
        <v>507</v>
      </c>
      <c r="C807" t="s">
        <v>212</v>
      </c>
      <c r="D807" t="s">
        <v>213</v>
      </c>
      <c r="E807" t="s">
        <v>16816</v>
      </c>
      <c r="F807" t="s">
        <v>16817</v>
      </c>
      <c r="G807">
        <v>6303971241</v>
      </c>
      <c r="H807" t="s">
        <v>164</v>
      </c>
      <c r="I807" t="s">
        <v>16818</v>
      </c>
      <c r="J807" t="s">
        <v>166</v>
      </c>
      <c r="K807" t="s">
        <v>2090</v>
      </c>
      <c r="L807" t="s">
        <v>16819</v>
      </c>
      <c r="M807" t="s">
        <v>16820</v>
      </c>
      <c r="N807" t="s">
        <v>170</v>
      </c>
      <c r="AI807" t="s">
        <v>16821</v>
      </c>
      <c r="AJ807" t="s">
        <v>16822</v>
      </c>
      <c r="AK807" t="s">
        <v>16823</v>
      </c>
      <c r="AL807">
        <v>80.2</v>
      </c>
      <c r="AN807">
        <v>2004</v>
      </c>
      <c r="AO807" t="s">
        <v>170</v>
      </c>
      <c r="AV807" t="s">
        <v>174</v>
      </c>
      <c r="AW807" t="s">
        <v>485</v>
      </c>
      <c r="AX807" t="s">
        <v>16824</v>
      </c>
      <c r="AY807" t="s">
        <v>16825</v>
      </c>
      <c r="AZ807">
        <v>68.3</v>
      </c>
      <c r="BB807">
        <v>2007</v>
      </c>
      <c r="BC807" t="s">
        <v>174</v>
      </c>
      <c r="BD807" t="s">
        <v>3474</v>
      </c>
      <c r="BE807" t="s">
        <v>16826</v>
      </c>
      <c r="BF807" t="s">
        <v>16827</v>
      </c>
      <c r="BG807">
        <v>80.2</v>
      </c>
      <c r="BI807">
        <v>2011</v>
      </c>
      <c r="BJ807">
        <v>2</v>
      </c>
      <c r="BL807">
        <v>9</v>
      </c>
      <c r="BN807" t="s">
        <v>174</v>
      </c>
      <c r="BO807" t="s">
        <v>486</v>
      </c>
      <c r="BP807" t="s">
        <v>486</v>
      </c>
      <c r="BQ807" t="s">
        <v>16828</v>
      </c>
      <c r="BR807">
        <v>68.8</v>
      </c>
      <c r="BS807">
        <v>6.88</v>
      </c>
      <c r="BT807">
        <v>2014</v>
      </c>
      <c r="BU807">
        <v>12</v>
      </c>
      <c r="BW807">
        <v>13</v>
      </c>
      <c r="BY807" t="s">
        <v>170</v>
      </c>
      <c r="CF807" t="s">
        <v>174</v>
      </c>
      <c r="CG807" t="s">
        <v>16829</v>
      </c>
      <c r="CH807" t="s">
        <v>486</v>
      </c>
      <c r="CI807" t="s">
        <v>193</v>
      </c>
      <c r="CJ807">
        <v>2019</v>
      </c>
      <c r="CL807" t="s">
        <v>174</v>
      </c>
      <c r="CM807" t="s">
        <v>16830</v>
      </c>
      <c r="CN807" t="s">
        <v>174</v>
      </c>
      <c r="CO807" t="s">
        <v>16831</v>
      </c>
      <c r="CP807" t="s">
        <v>16832</v>
      </c>
      <c r="CQ807" t="s">
        <v>174</v>
      </c>
      <c r="CR807">
        <v>5</v>
      </c>
      <c r="CS807">
        <v>1</v>
      </c>
      <c r="CT807">
        <v>22</v>
      </c>
      <c r="CU807" t="s">
        <v>16833</v>
      </c>
      <c r="CV807" t="s">
        <v>174</v>
      </c>
      <c r="CW807" t="s">
        <v>16834</v>
      </c>
      <c r="CX807" t="s">
        <v>373</v>
      </c>
      <c r="CZ807" t="s">
        <v>170</v>
      </c>
      <c r="DB807" t="s">
        <v>16835</v>
      </c>
      <c r="DC807" t="s">
        <v>16836</v>
      </c>
      <c r="DD807" t="s">
        <v>174</v>
      </c>
      <c r="DE807" t="s">
        <v>16837</v>
      </c>
      <c r="DF807" t="s">
        <v>174</v>
      </c>
      <c r="DG807">
        <v>20</v>
      </c>
      <c r="DH807">
        <v>2</v>
      </c>
      <c r="DI807">
        <v>1</v>
      </c>
      <c r="DJ807" t="s">
        <v>16838</v>
      </c>
      <c r="DK807">
        <v>9</v>
      </c>
      <c r="DL807" t="s">
        <v>174</v>
      </c>
      <c r="DM807" t="s">
        <v>16839</v>
      </c>
      <c r="DN807" t="s">
        <v>170</v>
      </c>
      <c r="DP807" t="s">
        <v>16845</v>
      </c>
      <c r="DQ807" t="s">
        <v>202</v>
      </c>
      <c r="DR807" t="str">
        <f>HYPERLINK("https://nconnect.nicmar.ac.in/pdf/824_resume_1772522800.pdf/Y2FyZWVy","View Resume")</f>
        <v>0</v>
      </c>
      <c r="DS807" t="s">
        <v>5758</v>
      </c>
      <c r="DT807" t="s">
        <v>16841</v>
      </c>
      <c r="DU807" t="s">
        <v>211</v>
      </c>
      <c r="DV807" t="s">
        <v>1629</v>
      </c>
      <c r="DW807" t="s">
        <v>246</v>
      </c>
      <c r="DX807" t="s">
        <v>907</v>
      </c>
      <c r="DY807" t="s">
        <v>209</v>
      </c>
      <c r="DZ807" t="s">
        <v>570</v>
      </c>
      <c r="EA807" t="s">
        <v>16842</v>
      </c>
      <c r="EB807" t="s">
        <v>211</v>
      </c>
      <c r="EC807" t="s">
        <v>1629</v>
      </c>
      <c r="ED807" t="s">
        <v>246</v>
      </c>
      <c r="EE807" t="s">
        <v>383</v>
      </c>
      <c r="EF807" t="s">
        <v>907</v>
      </c>
      <c r="EG807" t="s">
        <v>691</v>
      </c>
      <c r="EH807" t="s">
        <v>16843</v>
      </c>
      <c r="EI807" t="s">
        <v>3907</v>
      </c>
      <c r="EJ807" t="s">
        <v>1629</v>
      </c>
      <c r="EK807" t="s">
        <v>207</v>
      </c>
      <c r="EL807" t="s">
        <v>2202</v>
      </c>
      <c r="EM807" t="s">
        <v>2134</v>
      </c>
      <c r="EN807" t="s">
        <v>248</v>
      </c>
    </row>
    <row r="808" spans="1:158">
      <c r="A808" t="s">
        <v>210</v>
      </c>
      <c r="B808" t="s">
        <v>211</v>
      </c>
      <c r="C808" t="s">
        <v>212</v>
      </c>
      <c r="D808" t="s">
        <v>213</v>
      </c>
      <c r="E808" t="s">
        <v>16816</v>
      </c>
      <c r="F808" t="s">
        <v>16817</v>
      </c>
      <c r="G808">
        <v>6303971241</v>
      </c>
      <c r="H808" t="s">
        <v>164</v>
      </c>
      <c r="I808" t="s">
        <v>16818</v>
      </c>
      <c r="J808" t="s">
        <v>166</v>
      </c>
      <c r="K808" t="s">
        <v>2090</v>
      </c>
      <c r="L808" t="s">
        <v>16819</v>
      </c>
      <c r="M808" t="s">
        <v>16820</v>
      </c>
      <c r="N808" t="s">
        <v>170</v>
      </c>
      <c r="AI808" t="s">
        <v>16821</v>
      </c>
      <c r="AJ808" t="s">
        <v>16822</v>
      </c>
      <c r="AK808" t="s">
        <v>16823</v>
      </c>
      <c r="AL808">
        <v>80.2</v>
      </c>
      <c r="AN808">
        <v>2004</v>
      </c>
      <c r="AO808" t="s">
        <v>170</v>
      </c>
      <c r="AV808" t="s">
        <v>174</v>
      </c>
      <c r="AW808" t="s">
        <v>485</v>
      </c>
      <c r="AX808" t="s">
        <v>16824</v>
      </c>
      <c r="AY808" t="s">
        <v>16825</v>
      </c>
      <c r="AZ808">
        <v>68.3</v>
      </c>
      <c r="BB808">
        <v>2007</v>
      </c>
      <c r="BC808" t="s">
        <v>174</v>
      </c>
      <c r="BD808" t="s">
        <v>3474</v>
      </c>
      <c r="BE808" t="s">
        <v>16826</v>
      </c>
      <c r="BF808" t="s">
        <v>16827</v>
      </c>
      <c r="BG808">
        <v>80.2</v>
      </c>
      <c r="BI808">
        <v>2011</v>
      </c>
      <c r="BJ808">
        <v>2</v>
      </c>
      <c r="BL808">
        <v>9</v>
      </c>
      <c r="BN808" t="s">
        <v>174</v>
      </c>
      <c r="BO808" t="s">
        <v>486</v>
      </c>
      <c r="BP808" t="s">
        <v>486</v>
      </c>
      <c r="BQ808" t="s">
        <v>16828</v>
      </c>
      <c r="BR808">
        <v>68.8</v>
      </c>
      <c r="BS808">
        <v>6.88</v>
      </c>
      <c r="BT808">
        <v>2014</v>
      </c>
      <c r="BU808">
        <v>12</v>
      </c>
      <c r="BW808">
        <v>13</v>
      </c>
      <c r="BY808" t="s">
        <v>170</v>
      </c>
      <c r="CF808" t="s">
        <v>174</v>
      </c>
      <c r="CG808" t="s">
        <v>16829</v>
      </c>
      <c r="CH808" t="s">
        <v>486</v>
      </c>
      <c r="CI808" t="s">
        <v>193</v>
      </c>
      <c r="CJ808">
        <v>2019</v>
      </c>
      <c r="CL808" t="s">
        <v>174</v>
      </c>
      <c r="CM808" t="s">
        <v>16830</v>
      </c>
      <c r="CN808" t="s">
        <v>174</v>
      </c>
      <c r="CO808" t="s">
        <v>16831</v>
      </c>
      <c r="CP808" t="s">
        <v>16832</v>
      </c>
      <c r="CQ808" t="s">
        <v>174</v>
      </c>
      <c r="CR808">
        <v>5</v>
      </c>
      <c r="CS808">
        <v>1</v>
      </c>
      <c r="CT808">
        <v>22</v>
      </c>
      <c r="CU808" t="s">
        <v>16833</v>
      </c>
      <c r="CV808" t="s">
        <v>174</v>
      </c>
      <c r="CW808" t="s">
        <v>16834</v>
      </c>
      <c r="CX808" t="s">
        <v>373</v>
      </c>
      <c r="CZ808" t="s">
        <v>170</v>
      </c>
      <c r="DB808" t="s">
        <v>16835</v>
      </c>
      <c r="DC808" t="s">
        <v>16836</v>
      </c>
      <c r="DD808" t="s">
        <v>174</v>
      </c>
      <c r="DE808" t="s">
        <v>16837</v>
      </c>
      <c r="DF808" t="s">
        <v>174</v>
      </c>
      <c r="DG808">
        <v>20</v>
      </c>
      <c r="DH808">
        <v>2</v>
      </c>
      <c r="DI808">
        <v>1</v>
      </c>
      <c r="DJ808" t="s">
        <v>16838</v>
      </c>
      <c r="DK808">
        <v>9</v>
      </c>
      <c r="DL808" t="s">
        <v>174</v>
      </c>
      <c r="DM808" t="s">
        <v>16839</v>
      </c>
      <c r="DN808" t="s">
        <v>170</v>
      </c>
      <c r="DP808" t="s">
        <v>16845</v>
      </c>
      <c r="DQ808" t="s">
        <v>202</v>
      </c>
      <c r="DR808" t="str">
        <f>HYPERLINK("https://nconnect.nicmar.ac.in/pdf/824_resume_1772522800.pdf/Y2FyZWVy","View Resume")</f>
        <v>0</v>
      </c>
      <c r="DS808" t="s">
        <v>5758</v>
      </c>
      <c r="DT808" t="s">
        <v>16841</v>
      </c>
      <c r="DU808" t="s">
        <v>211</v>
      </c>
      <c r="DV808" t="s">
        <v>1629</v>
      </c>
      <c r="DW808" t="s">
        <v>246</v>
      </c>
      <c r="DX808" t="s">
        <v>907</v>
      </c>
      <c r="DY808" t="s">
        <v>209</v>
      </c>
      <c r="DZ808" t="s">
        <v>570</v>
      </c>
      <c r="EA808" t="s">
        <v>16842</v>
      </c>
      <c r="EB808" t="s">
        <v>211</v>
      </c>
      <c r="EC808" t="s">
        <v>1629</v>
      </c>
      <c r="ED808" t="s">
        <v>246</v>
      </c>
      <c r="EE808" t="s">
        <v>383</v>
      </c>
      <c r="EF808" t="s">
        <v>907</v>
      </c>
      <c r="EG808" t="s">
        <v>691</v>
      </c>
      <c r="EH808" t="s">
        <v>16843</v>
      </c>
      <c r="EI808" t="s">
        <v>3907</v>
      </c>
      <c r="EJ808" t="s">
        <v>1629</v>
      </c>
      <c r="EK808" t="s">
        <v>207</v>
      </c>
      <c r="EL808" t="s">
        <v>2202</v>
      </c>
      <c r="EM808" t="s">
        <v>2134</v>
      </c>
      <c r="EN808" t="s">
        <v>248</v>
      </c>
    </row>
    <row r="809" spans="1:158">
      <c r="A809" t="s">
        <v>1470</v>
      </c>
      <c r="B809" t="s">
        <v>507</v>
      </c>
      <c r="C809" t="s">
        <v>212</v>
      </c>
      <c r="D809" t="s">
        <v>1471</v>
      </c>
      <c r="E809" t="s">
        <v>16816</v>
      </c>
      <c r="F809" t="s">
        <v>16817</v>
      </c>
      <c r="G809">
        <v>6303971241</v>
      </c>
      <c r="H809" t="s">
        <v>164</v>
      </c>
      <c r="I809" t="s">
        <v>16818</v>
      </c>
      <c r="J809" t="s">
        <v>166</v>
      </c>
      <c r="K809" t="s">
        <v>2090</v>
      </c>
      <c r="L809" t="s">
        <v>16819</v>
      </c>
      <c r="M809" t="s">
        <v>16820</v>
      </c>
      <c r="N809" t="s">
        <v>170</v>
      </c>
      <c r="AI809" t="s">
        <v>16821</v>
      </c>
      <c r="AJ809" t="s">
        <v>16822</v>
      </c>
      <c r="AK809" t="s">
        <v>16823</v>
      </c>
      <c r="AL809">
        <v>80.2</v>
      </c>
      <c r="AN809">
        <v>2004</v>
      </c>
      <c r="AO809" t="s">
        <v>170</v>
      </c>
      <c r="AV809" t="s">
        <v>174</v>
      </c>
      <c r="AW809" t="s">
        <v>485</v>
      </c>
      <c r="AX809" t="s">
        <v>16824</v>
      </c>
      <c r="AY809" t="s">
        <v>16825</v>
      </c>
      <c r="AZ809">
        <v>68.3</v>
      </c>
      <c r="BB809">
        <v>2007</v>
      </c>
      <c r="BC809" t="s">
        <v>174</v>
      </c>
      <c r="BD809" t="s">
        <v>3474</v>
      </c>
      <c r="BE809" t="s">
        <v>16826</v>
      </c>
      <c r="BF809" t="s">
        <v>16827</v>
      </c>
      <c r="BG809">
        <v>80.2</v>
      </c>
      <c r="BI809">
        <v>2011</v>
      </c>
      <c r="BJ809">
        <v>2</v>
      </c>
      <c r="BL809">
        <v>9</v>
      </c>
      <c r="BN809" t="s">
        <v>174</v>
      </c>
      <c r="BO809" t="s">
        <v>486</v>
      </c>
      <c r="BP809" t="s">
        <v>486</v>
      </c>
      <c r="BQ809" t="s">
        <v>16828</v>
      </c>
      <c r="BR809">
        <v>68.8</v>
      </c>
      <c r="BS809">
        <v>6.88</v>
      </c>
      <c r="BT809">
        <v>2014</v>
      </c>
      <c r="BU809">
        <v>12</v>
      </c>
      <c r="BW809">
        <v>13</v>
      </c>
      <c r="BY809" t="s">
        <v>170</v>
      </c>
      <c r="CF809" t="s">
        <v>174</v>
      </c>
      <c r="CG809" t="s">
        <v>16829</v>
      </c>
      <c r="CH809" t="s">
        <v>486</v>
      </c>
      <c r="CI809" t="s">
        <v>193</v>
      </c>
      <c r="CJ809">
        <v>2019</v>
      </c>
      <c r="CL809" t="s">
        <v>174</v>
      </c>
      <c r="CM809" t="s">
        <v>16830</v>
      </c>
      <c r="CN809" t="s">
        <v>174</v>
      </c>
      <c r="CO809" t="s">
        <v>16831</v>
      </c>
      <c r="CP809" t="s">
        <v>16832</v>
      </c>
      <c r="CQ809" t="s">
        <v>174</v>
      </c>
      <c r="CR809">
        <v>5</v>
      </c>
      <c r="CS809">
        <v>1</v>
      </c>
      <c r="CT809">
        <v>22</v>
      </c>
      <c r="CU809" t="s">
        <v>16833</v>
      </c>
      <c r="CV809" t="s">
        <v>174</v>
      </c>
      <c r="CW809" t="s">
        <v>16834</v>
      </c>
      <c r="CX809" t="s">
        <v>373</v>
      </c>
      <c r="CZ809" t="s">
        <v>170</v>
      </c>
      <c r="DB809" t="s">
        <v>16835</v>
      </c>
      <c r="DC809" t="s">
        <v>16836</v>
      </c>
      <c r="DD809" t="s">
        <v>174</v>
      </c>
      <c r="DE809" t="s">
        <v>16837</v>
      </c>
      <c r="DF809" t="s">
        <v>174</v>
      </c>
      <c r="DG809">
        <v>20</v>
      </c>
      <c r="DH809">
        <v>2</v>
      </c>
      <c r="DI809">
        <v>1</v>
      </c>
      <c r="DJ809" t="s">
        <v>16838</v>
      </c>
      <c r="DK809">
        <v>9</v>
      </c>
      <c r="DL809" t="s">
        <v>174</v>
      </c>
      <c r="DM809" t="s">
        <v>16839</v>
      </c>
      <c r="DN809" t="s">
        <v>170</v>
      </c>
      <c r="DP809" t="s">
        <v>16846</v>
      </c>
      <c r="DQ809" t="s">
        <v>202</v>
      </c>
      <c r="DR809" t="str">
        <f>HYPERLINK("https://nconnect.nicmar.ac.in/pdf/824_resume_1772522800.pdf/Y2FyZWVy","View Resume")</f>
        <v>0</v>
      </c>
      <c r="DS809" t="s">
        <v>5758</v>
      </c>
      <c r="DT809" t="s">
        <v>16841</v>
      </c>
      <c r="DU809" t="s">
        <v>211</v>
      </c>
      <c r="DV809" t="s">
        <v>1629</v>
      </c>
      <c r="DW809" t="s">
        <v>246</v>
      </c>
      <c r="DX809" t="s">
        <v>907</v>
      </c>
      <c r="DY809" t="s">
        <v>209</v>
      </c>
      <c r="DZ809" t="s">
        <v>570</v>
      </c>
      <c r="EA809" t="s">
        <v>16842</v>
      </c>
      <c r="EB809" t="s">
        <v>211</v>
      </c>
      <c r="EC809" t="s">
        <v>1629</v>
      </c>
      <c r="ED809" t="s">
        <v>246</v>
      </c>
      <c r="EE809" t="s">
        <v>383</v>
      </c>
      <c r="EF809" t="s">
        <v>907</v>
      </c>
      <c r="EG809" t="s">
        <v>691</v>
      </c>
      <c r="EH809" t="s">
        <v>16843</v>
      </c>
      <c r="EI809" t="s">
        <v>3907</v>
      </c>
      <c r="EJ809" t="s">
        <v>1629</v>
      </c>
      <c r="EK809" t="s">
        <v>207</v>
      </c>
      <c r="EL809" t="s">
        <v>2202</v>
      </c>
      <c r="EM809" t="s">
        <v>2134</v>
      </c>
      <c r="EN809" t="s">
        <v>248</v>
      </c>
    </row>
    <row r="810" spans="1:158">
      <c r="A810" t="s">
        <v>356</v>
      </c>
      <c r="B810" t="s">
        <v>211</v>
      </c>
      <c r="C810" t="s">
        <v>267</v>
      </c>
      <c r="D810" t="s">
        <v>357</v>
      </c>
      <c r="E810" t="s">
        <v>16816</v>
      </c>
      <c r="F810" t="s">
        <v>16817</v>
      </c>
      <c r="G810">
        <v>6303971241</v>
      </c>
      <c r="H810" t="s">
        <v>164</v>
      </c>
      <c r="I810" t="s">
        <v>16818</v>
      </c>
      <c r="J810" t="s">
        <v>166</v>
      </c>
      <c r="K810" t="s">
        <v>2090</v>
      </c>
      <c r="L810" t="s">
        <v>16819</v>
      </c>
      <c r="M810" t="s">
        <v>16820</v>
      </c>
      <c r="N810" t="s">
        <v>170</v>
      </c>
      <c r="AI810" t="s">
        <v>16821</v>
      </c>
      <c r="AJ810" t="s">
        <v>16822</v>
      </c>
      <c r="AK810" t="s">
        <v>16823</v>
      </c>
      <c r="AL810">
        <v>80.2</v>
      </c>
      <c r="AN810">
        <v>2004</v>
      </c>
      <c r="AO810" t="s">
        <v>170</v>
      </c>
      <c r="AV810" t="s">
        <v>174</v>
      </c>
      <c r="AW810" t="s">
        <v>485</v>
      </c>
      <c r="AX810" t="s">
        <v>16824</v>
      </c>
      <c r="AY810" t="s">
        <v>16825</v>
      </c>
      <c r="AZ810">
        <v>68.3</v>
      </c>
      <c r="BB810">
        <v>2007</v>
      </c>
      <c r="BC810" t="s">
        <v>174</v>
      </c>
      <c r="BD810" t="s">
        <v>3474</v>
      </c>
      <c r="BE810" t="s">
        <v>16826</v>
      </c>
      <c r="BF810" t="s">
        <v>16827</v>
      </c>
      <c r="BG810">
        <v>80.2</v>
      </c>
      <c r="BI810">
        <v>2011</v>
      </c>
      <c r="BJ810">
        <v>2</v>
      </c>
      <c r="BL810">
        <v>9</v>
      </c>
      <c r="BN810" t="s">
        <v>174</v>
      </c>
      <c r="BO810" t="s">
        <v>486</v>
      </c>
      <c r="BP810" t="s">
        <v>486</v>
      </c>
      <c r="BQ810" t="s">
        <v>16828</v>
      </c>
      <c r="BR810">
        <v>68.8</v>
      </c>
      <c r="BS810">
        <v>6.88</v>
      </c>
      <c r="BT810">
        <v>2014</v>
      </c>
      <c r="BU810">
        <v>12</v>
      </c>
      <c r="BW810">
        <v>13</v>
      </c>
      <c r="BY810" t="s">
        <v>170</v>
      </c>
      <c r="CF810" t="s">
        <v>174</v>
      </c>
      <c r="CG810" t="s">
        <v>16829</v>
      </c>
      <c r="CH810" t="s">
        <v>486</v>
      </c>
      <c r="CI810" t="s">
        <v>193</v>
      </c>
      <c r="CJ810">
        <v>2019</v>
      </c>
      <c r="CL810" t="s">
        <v>174</v>
      </c>
      <c r="CM810" t="s">
        <v>16830</v>
      </c>
      <c r="CN810" t="s">
        <v>174</v>
      </c>
      <c r="CO810" t="s">
        <v>16831</v>
      </c>
      <c r="CP810" t="s">
        <v>16832</v>
      </c>
      <c r="CQ810" t="s">
        <v>174</v>
      </c>
      <c r="CR810">
        <v>5</v>
      </c>
      <c r="CS810">
        <v>1</v>
      </c>
      <c r="CT810">
        <v>22</v>
      </c>
      <c r="CU810" t="s">
        <v>16833</v>
      </c>
      <c r="CV810" t="s">
        <v>174</v>
      </c>
      <c r="CW810" t="s">
        <v>16834</v>
      </c>
      <c r="CX810" t="s">
        <v>373</v>
      </c>
      <c r="CZ810" t="s">
        <v>170</v>
      </c>
      <c r="DB810" t="s">
        <v>16835</v>
      </c>
      <c r="DC810" t="s">
        <v>16836</v>
      </c>
      <c r="DD810" t="s">
        <v>174</v>
      </c>
      <c r="DE810" t="s">
        <v>16837</v>
      </c>
      <c r="DF810" t="s">
        <v>174</v>
      </c>
      <c r="DG810">
        <v>20</v>
      </c>
      <c r="DH810">
        <v>2</v>
      </c>
      <c r="DI810">
        <v>1</v>
      </c>
      <c r="DJ810" t="s">
        <v>16838</v>
      </c>
      <c r="DK810">
        <v>9</v>
      </c>
      <c r="DL810" t="s">
        <v>174</v>
      </c>
      <c r="DM810" t="s">
        <v>16839</v>
      </c>
      <c r="DN810" t="s">
        <v>170</v>
      </c>
      <c r="DP810" t="s">
        <v>16846</v>
      </c>
      <c r="DQ810" t="s">
        <v>202</v>
      </c>
      <c r="DR810" t="str">
        <f>HYPERLINK("https://nconnect.nicmar.ac.in/pdf/824_resume_1772522800.pdf/Y2FyZWVy","View Resume")</f>
        <v>0</v>
      </c>
      <c r="DS810" t="s">
        <v>5758</v>
      </c>
      <c r="DT810" t="s">
        <v>16841</v>
      </c>
      <c r="DU810" t="s">
        <v>211</v>
      </c>
      <c r="DV810" t="s">
        <v>1629</v>
      </c>
      <c r="DW810" t="s">
        <v>246</v>
      </c>
      <c r="DX810" t="s">
        <v>907</v>
      </c>
      <c r="DY810" t="s">
        <v>209</v>
      </c>
      <c r="DZ810" t="s">
        <v>570</v>
      </c>
      <c r="EA810" t="s">
        <v>16842</v>
      </c>
      <c r="EB810" t="s">
        <v>211</v>
      </c>
      <c r="EC810" t="s">
        <v>1629</v>
      </c>
      <c r="ED810" t="s">
        <v>246</v>
      </c>
      <c r="EE810" t="s">
        <v>383</v>
      </c>
      <c r="EF810" t="s">
        <v>907</v>
      </c>
      <c r="EG810" t="s">
        <v>691</v>
      </c>
      <c r="EH810" t="s">
        <v>16843</v>
      </c>
      <c r="EI810" t="s">
        <v>3907</v>
      </c>
      <c r="EJ810" t="s">
        <v>1629</v>
      </c>
      <c r="EK810" t="s">
        <v>207</v>
      </c>
      <c r="EL810" t="s">
        <v>2202</v>
      </c>
      <c r="EM810" t="s">
        <v>2134</v>
      </c>
      <c r="EN810" t="s">
        <v>248</v>
      </c>
    </row>
    <row r="811" spans="1:158">
      <c r="A811" t="s">
        <v>293</v>
      </c>
      <c r="B811" t="s">
        <v>211</v>
      </c>
      <c r="C811" t="s">
        <v>212</v>
      </c>
      <c r="D811" t="s">
        <v>294</v>
      </c>
      <c r="E811" t="s">
        <v>16847</v>
      </c>
      <c r="F811" t="s">
        <v>16848</v>
      </c>
      <c r="G811">
        <v>9400600955</v>
      </c>
      <c r="H811" t="s">
        <v>271</v>
      </c>
      <c r="I811" t="s">
        <v>16849</v>
      </c>
      <c r="J811" t="s">
        <v>166</v>
      </c>
      <c r="K811" t="s">
        <v>831</v>
      </c>
      <c r="L811" t="s">
        <v>16850</v>
      </c>
      <c r="M811" t="s">
        <v>16851</v>
      </c>
      <c r="N811" t="s">
        <v>170</v>
      </c>
      <c r="AI811" t="s">
        <v>16852</v>
      </c>
      <c r="AJ811" t="s">
        <v>16853</v>
      </c>
      <c r="AK811" t="s">
        <v>16854</v>
      </c>
      <c r="AL811">
        <v>90</v>
      </c>
      <c r="AN811">
        <v>2008</v>
      </c>
      <c r="AO811" t="s">
        <v>174</v>
      </c>
      <c r="AP811" t="s">
        <v>16855</v>
      </c>
      <c r="AQ811" t="s">
        <v>16856</v>
      </c>
      <c r="AR811" t="s">
        <v>16857</v>
      </c>
      <c r="AS811">
        <v>84</v>
      </c>
      <c r="AU811">
        <v>2010</v>
      </c>
      <c r="AV811" t="s">
        <v>170</v>
      </c>
      <c r="BC811" t="s">
        <v>174</v>
      </c>
      <c r="BD811" t="s">
        <v>7338</v>
      </c>
      <c r="BE811" t="s">
        <v>16858</v>
      </c>
      <c r="BF811" t="s">
        <v>3149</v>
      </c>
      <c r="BG811">
        <v>85</v>
      </c>
      <c r="BI811">
        <v>2013</v>
      </c>
      <c r="BJ811">
        <v>19</v>
      </c>
      <c r="BK811" t="s">
        <v>16859</v>
      </c>
      <c r="BL811">
        <v>53</v>
      </c>
      <c r="BM811" t="s">
        <v>442</v>
      </c>
      <c r="BN811" t="s">
        <v>174</v>
      </c>
      <c r="BO811" t="s">
        <v>16860</v>
      </c>
      <c r="BP811" t="s">
        <v>16860</v>
      </c>
      <c r="BQ811" t="s">
        <v>442</v>
      </c>
      <c r="BR811">
        <v>76.61</v>
      </c>
      <c r="BS811">
        <v>8.72</v>
      </c>
      <c r="BT811">
        <v>2015</v>
      </c>
      <c r="BU811">
        <v>31</v>
      </c>
      <c r="BV811" t="s">
        <v>16861</v>
      </c>
      <c r="BW811">
        <v>53</v>
      </c>
      <c r="BX811" t="s">
        <v>442</v>
      </c>
      <c r="BY811" t="s">
        <v>170</v>
      </c>
      <c r="BZ811" t="s">
        <v>16860</v>
      </c>
      <c r="CA811" t="s">
        <v>16860</v>
      </c>
      <c r="CF811" t="s">
        <v>174</v>
      </c>
      <c r="CG811" t="s">
        <v>16862</v>
      </c>
      <c r="CH811" t="s">
        <v>16860</v>
      </c>
      <c r="CI811" t="s">
        <v>193</v>
      </c>
      <c r="CJ811">
        <v>2023</v>
      </c>
      <c r="CL811" t="s">
        <v>174</v>
      </c>
      <c r="CM811" t="s">
        <v>16863</v>
      </c>
      <c r="CN811" t="s">
        <v>174</v>
      </c>
      <c r="CO811" t="s">
        <v>16864</v>
      </c>
      <c r="CP811" t="s">
        <v>16865</v>
      </c>
      <c r="CQ811" t="s">
        <v>174</v>
      </c>
      <c r="CR811">
        <v>1</v>
      </c>
      <c r="CS811">
        <v>4</v>
      </c>
      <c r="CT811">
        <v>2</v>
      </c>
      <c r="CU811" t="s">
        <v>16866</v>
      </c>
      <c r="CV811" t="s">
        <v>174</v>
      </c>
      <c r="CW811" t="s">
        <v>16867</v>
      </c>
      <c r="CX811" t="s">
        <v>193</v>
      </c>
      <c r="CY811">
        <v>2023</v>
      </c>
      <c r="CZ811" t="s">
        <v>170</v>
      </c>
      <c r="DC811" t="s">
        <v>2123</v>
      </c>
      <c r="DD811" t="s">
        <v>174</v>
      </c>
      <c r="DE811" t="s">
        <v>16868</v>
      </c>
      <c r="DF811" t="s">
        <v>174</v>
      </c>
      <c r="DG811">
        <v>2</v>
      </c>
      <c r="DH811">
        <v>0</v>
      </c>
      <c r="DI811">
        <v>0</v>
      </c>
      <c r="DJ811">
        <v>0</v>
      </c>
      <c r="DK811">
        <v>8</v>
      </c>
      <c r="DL811" t="s">
        <v>174</v>
      </c>
      <c r="DM811" t="s">
        <v>16869</v>
      </c>
      <c r="DN811" t="s">
        <v>170</v>
      </c>
      <c r="DP811" t="s">
        <v>16870</v>
      </c>
      <c r="DQ811" t="s">
        <v>202</v>
      </c>
      <c r="DR811" t="str">
        <f>HYPERLINK("https://nconnect.nicmar.ac.in/pdf/913_resume_1772523959.pdf/Y2FyZWVy","View Resume")</f>
        <v>0</v>
      </c>
      <c r="DS811" t="s">
        <v>865</v>
      </c>
      <c r="DT811" t="s">
        <v>16871</v>
      </c>
      <c r="DU811" t="s">
        <v>211</v>
      </c>
      <c r="DV811" t="s">
        <v>2283</v>
      </c>
      <c r="DW811" t="s">
        <v>246</v>
      </c>
      <c r="DX811" t="s">
        <v>995</v>
      </c>
      <c r="DY811" t="s">
        <v>209</v>
      </c>
      <c r="DZ811" t="s">
        <v>908</v>
      </c>
      <c r="EA811" t="s">
        <v>16872</v>
      </c>
      <c r="EB811" t="s">
        <v>211</v>
      </c>
      <c r="EC811" t="s">
        <v>1320</v>
      </c>
      <c r="ED811" t="s">
        <v>246</v>
      </c>
      <c r="EE811" t="s">
        <v>757</v>
      </c>
      <c r="EF811" t="s">
        <v>1386</v>
      </c>
      <c r="EG811" t="s">
        <v>460</v>
      </c>
      <c r="EH811" t="s">
        <v>16873</v>
      </c>
      <c r="EI811" t="s">
        <v>9451</v>
      </c>
      <c r="EJ811" t="s">
        <v>16874</v>
      </c>
      <c r="EK811" t="s">
        <v>246</v>
      </c>
      <c r="EL811" t="s">
        <v>8157</v>
      </c>
      <c r="EM811" t="s">
        <v>3867</v>
      </c>
      <c r="EN811" t="s">
        <v>460</v>
      </c>
      <c r="EO811" t="s">
        <v>16875</v>
      </c>
      <c r="EP811" t="s">
        <v>9451</v>
      </c>
      <c r="EQ811" t="s">
        <v>16874</v>
      </c>
      <c r="ER811" t="s">
        <v>246</v>
      </c>
      <c r="ES811" t="s">
        <v>2522</v>
      </c>
      <c r="ET811" t="s">
        <v>8157</v>
      </c>
      <c r="EU811" t="s">
        <v>949</v>
      </c>
    </row>
    <row r="812" spans="1:158">
      <c r="A812" t="s">
        <v>293</v>
      </c>
      <c r="B812" t="s">
        <v>211</v>
      </c>
      <c r="C812" t="s">
        <v>212</v>
      </c>
      <c r="D812" t="s">
        <v>294</v>
      </c>
      <c r="E812" t="s">
        <v>16876</v>
      </c>
      <c r="F812" t="s">
        <v>16877</v>
      </c>
      <c r="G812">
        <v>8826118863</v>
      </c>
      <c r="H812" t="s">
        <v>164</v>
      </c>
      <c r="I812" t="s">
        <v>16878</v>
      </c>
      <c r="J812" t="s">
        <v>166</v>
      </c>
      <c r="K812" t="s">
        <v>16879</v>
      </c>
      <c r="L812" t="s">
        <v>16880</v>
      </c>
      <c r="M812" t="s">
        <v>16881</v>
      </c>
      <c r="N812" t="s">
        <v>170</v>
      </c>
      <c r="AI812" t="s">
        <v>16882</v>
      </c>
      <c r="AJ812" t="s">
        <v>16883</v>
      </c>
      <c r="AK812" t="s">
        <v>1254</v>
      </c>
      <c r="AL812">
        <v>83</v>
      </c>
      <c r="AN812">
        <v>2006</v>
      </c>
      <c r="AO812" t="s">
        <v>174</v>
      </c>
      <c r="AP812" t="s">
        <v>16884</v>
      </c>
      <c r="AQ812" t="s">
        <v>16885</v>
      </c>
      <c r="AR812" t="s">
        <v>1005</v>
      </c>
      <c r="AS812">
        <v>83</v>
      </c>
      <c r="AU812">
        <v>2008</v>
      </c>
      <c r="AV812" t="s">
        <v>170</v>
      </c>
      <c r="BC812" t="s">
        <v>174</v>
      </c>
      <c r="BD812" t="s">
        <v>2035</v>
      </c>
      <c r="BE812" t="s">
        <v>16886</v>
      </c>
      <c r="BF812" t="s">
        <v>16887</v>
      </c>
      <c r="BG812">
        <v>58</v>
      </c>
      <c r="BI812">
        <v>2013</v>
      </c>
      <c r="BJ812">
        <v>19</v>
      </c>
      <c r="BK812" t="s">
        <v>16888</v>
      </c>
      <c r="BL812">
        <v>53</v>
      </c>
      <c r="BM812" t="s">
        <v>442</v>
      </c>
      <c r="BN812" t="s">
        <v>174</v>
      </c>
      <c r="BO812" t="s">
        <v>16889</v>
      </c>
      <c r="BP812" t="s">
        <v>16889</v>
      </c>
      <c r="BQ812" t="s">
        <v>16890</v>
      </c>
      <c r="BR812">
        <v>85</v>
      </c>
      <c r="BT812">
        <v>2016</v>
      </c>
      <c r="BU812">
        <v>31</v>
      </c>
      <c r="BV812" t="s">
        <v>16891</v>
      </c>
      <c r="BW812">
        <v>53</v>
      </c>
      <c r="BX812" t="s">
        <v>6562</v>
      </c>
      <c r="BY812" t="s">
        <v>170</v>
      </c>
      <c r="CF812" t="s">
        <v>174</v>
      </c>
      <c r="CG812" t="s">
        <v>16892</v>
      </c>
      <c r="CH812" t="s">
        <v>2446</v>
      </c>
      <c r="CI812" t="s">
        <v>193</v>
      </c>
      <c r="CJ812">
        <v>2022</v>
      </c>
      <c r="CL812" t="s">
        <v>170</v>
      </c>
      <c r="CN812" t="s">
        <v>174</v>
      </c>
      <c r="CO812" t="s">
        <v>16893</v>
      </c>
      <c r="CP812" t="s">
        <v>16894</v>
      </c>
      <c r="CQ812" t="s">
        <v>174</v>
      </c>
      <c r="CR812">
        <v>0</v>
      </c>
      <c r="CS812">
        <v>4</v>
      </c>
      <c r="CT812">
        <v>0</v>
      </c>
      <c r="CU812" t="s">
        <v>16895</v>
      </c>
      <c r="CV812" t="s">
        <v>170</v>
      </c>
      <c r="CZ812" t="s">
        <v>170</v>
      </c>
      <c r="DB812" t="s">
        <v>16896</v>
      </c>
      <c r="DC812" t="s">
        <v>6341</v>
      </c>
      <c r="DD812" t="s">
        <v>170</v>
      </c>
      <c r="DF812" t="s">
        <v>170</v>
      </c>
      <c r="DL812" t="s">
        <v>170</v>
      </c>
      <c r="DN812" t="s">
        <v>170</v>
      </c>
      <c r="DP812" t="s">
        <v>16897</v>
      </c>
      <c r="DQ812" t="str">
        <f>HYPERLINK("https://nconnect.nicmar.ac.in/storage/profile/69a67cae5f62f.png","Download")</f>
        <v>0</v>
      </c>
      <c r="DR812" t="str">
        <f>HYPERLINK("https://nconnect.nicmar.ac.in/pdf/912_resume_1772524108.pdf/Y2FyZWVy","View Resume")</f>
        <v>0</v>
      </c>
      <c r="DS812" t="s">
        <v>816</v>
      </c>
      <c r="DT812" t="s">
        <v>16898</v>
      </c>
      <c r="DU812" t="s">
        <v>211</v>
      </c>
      <c r="DV812" t="s">
        <v>2283</v>
      </c>
      <c r="DW812" t="s">
        <v>246</v>
      </c>
      <c r="DX812" t="s">
        <v>994</v>
      </c>
      <c r="DY812" t="s">
        <v>209</v>
      </c>
      <c r="DZ812" t="s">
        <v>1026</v>
      </c>
      <c r="EA812" t="s">
        <v>16899</v>
      </c>
      <c r="EB812" t="s">
        <v>211</v>
      </c>
      <c r="EC812" t="s">
        <v>8951</v>
      </c>
      <c r="ED812" t="s">
        <v>246</v>
      </c>
      <c r="EE812" t="s">
        <v>983</v>
      </c>
      <c r="EF812" t="s">
        <v>994</v>
      </c>
      <c r="EG812" t="s">
        <v>429</v>
      </c>
      <c r="EH812" t="s">
        <v>16900</v>
      </c>
      <c r="EI812" t="s">
        <v>211</v>
      </c>
      <c r="EJ812" t="s">
        <v>9798</v>
      </c>
      <c r="EK812" t="s">
        <v>246</v>
      </c>
      <c r="EL812" t="s">
        <v>907</v>
      </c>
      <c r="EM812" t="s">
        <v>951</v>
      </c>
      <c r="EN812" t="s">
        <v>989</v>
      </c>
      <c r="EO812" t="s">
        <v>16901</v>
      </c>
      <c r="EP812" t="s">
        <v>9451</v>
      </c>
      <c r="EQ812" t="s">
        <v>2036</v>
      </c>
      <c r="ER812" t="s">
        <v>246</v>
      </c>
      <c r="ES812" t="s">
        <v>1321</v>
      </c>
      <c r="ET812" t="s">
        <v>505</v>
      </c>
      <c r="EU812" t="s">
        <v>460</v>
      </c>
    </row>
    <row r="813" spans="1:158">
      <c r="A813" t="s">
        <v>581</v>
      </c>
      <c r="B813" t="s">
        <v>211</v>
      </c>
      <c r="C813" t="s">
        <v>471</v>
      </c>
      <c r="D813" t="s">
        <v>582</v>
      </c>
      <c r="E813" t="s">
        <v>16902</v>
      </c>
      <c r="F813" t="s">
        <v>16903</v>
      </c>
      <c r="G813">
        <v>8247092073</v>
      </c>
      <c r="H813" t="s">
        <v>164</v>
      </c>
      <c r="I813" t="s">
        <v>16904</v>
      </c>
      <c r="J813" t="s">
        <v>166</v>
      </c>
      <c r="K813" t="s">
        <v>16905</v>
      </c>
      <c r="L813" t="s">
        <v>16906</v>
      </c>
      <c r="M813" t="s">
        <v>16907</v>
      </c>
      <c r="N813" t="s">
        <v>174</v>
      </c>
      <c r="O813" t="s">
        <v>16908</v>
      </c>
      <c r="P813" t="s">
        <v>212</v>
      </c>
      <c r="AI813" t="s">
        <v>16909</v>
      </c>
      <c r="AJ813" t="s">
        <v>8037</v>
      </c>
      <c r="AK813" t="s">
        <v>16910</v>
      </c>
      <c r="AL813">
        <v>83</v>
      </c>
      <c r="AN813">
        <v>2008</v>
      </c>
      <c r="AO813" t="s">
        <v>174</v>
      </c>
      <c r="AP813" t="s">
        <v>16911</v>
      </c>
      <c r="AQ813" t="s">
        <v>5462</v>
      </c>
      <c r="AR813" t="s">
        <v>2772</v>
      </c>
      <c r="AS813">
        <v>92</v>
      </c>
      <c r="AU813">
        <v>2010</v>
      </c>
      <c r="AV813" t="s">
        <v>170</v>
      </c>
      <c r="BC813" t="s">
        <v>174</v>
      </c>
      <c r="BD813" t="s">
        <v>16912</v>
      </c>
      <c r="BE813" t="s">
        <v>16913</v>
      </c>
      <c r="BF813" t="s">
        <v>485</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16914</v>
      </c>
      <c r="CH813" t="s">
        <v>16915</v>
      </c>
      <c r="CI813" t="s">
        <v>193</v>
      </c>
      <c r="CJ813">
        <v>2023</v>
      </c>
      <c r="CL813" t="s">
        <v>174</v>
      </c>
      <c r="CN813" t="s">
        <v>174</v>
      </c>
      <c r="CO813" t="s">
        <v>16916</v>
      </c>
      <c r="CP813" t="s">
        <v>16917</v>
      </c>
      <c r="CQ813" t="s">
        <v>174</v>
      </c>
      <c r="CR813">
        <v>2</v>
      </c>
      <c r="CS813">
        <v>6</v>
      </c>
      <c r="CT813">
        <v>6</v>
      </c>
      <c r="CU813" t="s">
        <v>16918</v>
      </c>
      <c r="CV813" t="s">
        <v>170</v>
      </c>
      <c r="CZ813" t="s">
        <v>170</v>
      </c>
      <c r="DB813" t="s">
        <v>16919</v>
      </c>
      <c r="DC813" t="s">
        <v>2749</v>
      </c>
      <c r="DD813" t="s">
        <v>174</v>
      </c>
      <c r="DE813" t="s">
        <v>16920</v>
      </c>
      <c r="DF813" t="s">
        <v>174</v>
      </c>
      <c r="DG813">
        <v>10</v>
      </c>
      <c r="DH813">
        <v>1</v>
      </c>
      <c r="DI813">
        <v>2</v>
      </c>
      <c r="DJ813">
        <v>2</v>
      </c>
      <c r="DK813">
        <v>8</v>
      </c>
      <c r="DL813" t="s">
        <v>170</v>
      </c>
      <c r="DN813" t="s">
        <v>170</v>
      </c>
      <c r="DP813" t="s">
        <v>16897</v>
      </c>
      <c r="DQ813" t="str">
        <f>HYPERLINK("https://nconnect.nicmar.ac.in/storage/profile/69a436c6d2ad8.png","Download")</f>
        <v>0</v>
      </c>
      <c r="DR813" t="str">
        <f>HYPERLINK("https://nconnect.nicmar.ac.in/pdf/825_resume_1772523899.pdf/Y2FyZWVy","View Resume")</f>
        <v>0</v>
      </c>
      <c r="DS813" t="s">
        <v>4128</v>
      </c>
      <c r="DT813" t="s">
        <v>16921</v>
      </c>
      <c r="DU813" t="s">
        <v>211</v>
      </c>
      <c r="DV813" t="s">
        <v>5017</v>
      </c>
      <c r="DW813" t="s">
        <v>246</v>
      </c>
      <c r="DX813" t="s">
        <v>905</v>
      </c>
      <c r="DY813" t="s">
        <v>209</v>
      </c>
      <c r="DZ813" t="s">
        <v>3195</v>
      </c>
      <c r="EA813" t="s">
        <v>16922</v>
      </c>
      <c r="EB813" t="s">
        <v>211</v>
      </c>
      <c r="EC813" t="s">
        <v>16923</v>
      </c>
      <c r="ED813" t="s">
        <v>246</v>
      </c>
      <c r="EE813" t="s">
        <v>2021</v>
      </c>
      <c r="EF813" t="s">
        <v>1725</v>
      </c>
      <c r="EG813" t="s">
        <v>344</v>
      </c>
    </row>
    <row r="814" spans="1:158">
      <c r="A814" t="s">
        <v>293</v>
      </c>
      <c r="B814" t="s">
        <v>211</v>
      </c>
      <c r="C814" t="s">
        <v>212</v>
      </c>
      <c r="D814" t="s">
        <v>294</v>
      </c>
      <c r="E814" t="s">
        <v>16924</v>
      </c>
      <c r="F814" t="s">
        <v>16925</v>
      </c>
      <c r="G814">
        <v>7972324056</v>
      </c>
      <c r="H814" t="s">
        <v>164</v>
      </c>
      <c r="I814" t="s">
        <v>16926</v>
      </c>
      <c r="J814" t="s">
        <v>166</v>
      </c>
      <c r="K814" t="s">
        <v>16927</v>
      </c>
      <c r="L814" t="s">
        <v>16928</v>
      </c>
      <c r="M814" t="s">
        <v>16929</v>
      </c>
      <c r="N814" t="s">
        <v>170</v>
      </c>
      <c r="AI814" t="s">
        <v>16930</v>
      </c>
      <c r="AJ814" t="s">
        <v>5990</v>
      </c>
      <c r="AK814" t="s">
        <v>16931</v>
      </c>
      <c r="AL814">
        <v>80.15</v>
      </c>
      <c r="AN814">
        <v>2009</v>
      </c>
      <c r="AO814" t="s">
        <v>174</v>
      </c>
      <c r="AP814" t="s">
        <v>16932</v>
      </c>
      <c r="AQ814" t="s">
        <v>5990</v>
      </c>
      <c r="AR814" t="s">
        <v>16933</v>
      </c>
      <c r="AS814">
        <v>86.86</v>
      </c>
      <c r="AU814">
        <v>2011</v>
      </c>
      <c r="AV814" t="s">
        <v>170</v>
      </c>
      <c r="BC814" t="s">
        <v>174</v>
      </c>
      <c r="BD814" t="s">
        <v>4117</v>
      </c>
      <c r="BE814" t="s">
        <v>16934</v>
      </c>
      <c r="BF814" t="s">
        <v>442</v>
      </c>
      <c r="BG814">
        <v>84.48</v>
      </c>
      <c r="BI814">
        <v>2014</v>
      </c>
      <c r="BJ814">
        <v>19</v>
      </c>
      <c r="BK814" t="s">
        <v>16935</v>
      </c>
      <c r="BL814">
        <v>53</v>
      </c>
      <c r="BM814" t="s">
        <v>442</v>
      </c>
      <c r="BN814" t="s">
        <v>174</v>
      </c>
      <c r="BO814" t="s">
        <v>16936</v>
      </c>
      <c r="BP814" t="s">
        <v>16936</v>
      </c>
      <c r="BQ814" t="s">
        <v>442</v>
      </c>
      <c r="BR814">
        <v>82</v>
      </c>
      <c r="BT814">
        <v>2016</v>
      </c>
      <c r="BU814">
        <v>31</v>
      </c>
      <c r="BW814">
        <v>53</v>
      </c>
      <c r="BX814" t="s">
        <v>442</v>
      </c>
      <c r="BY814" t="s">
        <v>170</v>
      </c>
      <c r="CF814" t="s">
        <v>174</v>
      </c>
      <c r="CG814" t="s">
        <v>16937</v>
      </c>
      <c r="CH814" t="s">
        <v>16938</v>
      </c>
      <c r="CI814" t="s">
        <v>373</v>
      </c>
      <c r="CK814" t="s">
        <v>170</v>
      </c>
      <c r="CL814" t="s">
        <v>170</v>
      </c>
      <c r="CN814" t="s">
        <v>174</v>
      </c>
      <c r="CO814" t="s">
        <v>16939</v>
      </c>
      <c r="CP814" t="s">
        <v>16940</v>
      </c>
      <c r="CQ814" t="s">
        <v>170</v>
      </c>
      <c r="CV814" t="s">
        <v>170</v>
      </c>
      <c r="CZ814" t="s">
        <v>170</v>
      </c>
      <c r="DB814" t="s">
        <v>16941</v>
      </c>
      <c r="DC814" t="s">
        <v>7093</v>
      </c>
      <c r="DD814" t="s">
        <v>170</v>
      </c>
      <c r="DF814" t="s">
        <v>170</v>
      </c>
      <c r="DL814" t="s">
        <v>170</v>
      </c>
      <c r="DN814" t="s">
        <v>170</v>
      </c>
      <c r="DP814" t="s">
        <v>16942</v>
      </c>
      <c r="DQ814" t="s">
        <v>202</v>
      </c>
      <c r="DR814" t="str">
        <f>HYPERLINK("https://nconnect.nicmar.ac.in/pdf/894_resume_1772524153.pdf/Y2FyZWVy","View Resume")</f>
        <v>0</v>
      </c>
      <c r="DS814" t="s">
        <v>816</v>
      </c>
      <c r="DT814" t="s">
        <v>16943</v>
      </c>
      <c r="DU814" t="s">
        <v>16944</v>
      </c>
      <c r="DV814" t="s">
        <v>818</v>
      </c>
      <c r="DW814" t="s">
        <v>246</v>
      </c>
      <c r="DX814" t="s">
        <v>1462</v>
      </c>
      <c r="DY814" t="s">
        <v>820</v>
      </c>
      <c r="DZ814" t="s">
        <v>816</v>
      </c>
    </row>
    <row r="815" spans="1:158">
      <c r="A815" t="s">
        <v>1136</v>
      </c>
      <c r="B815" t="s">
        <v>211</v>
      </c>
      <c r="C815" t="s">
        <v>1137</v>
      </c>
      <c r="D815" t="s">
        <v>1138</v>
      </c>
      <c r="E815" t="s">
        <v>16945</v>
      </c>
      <c r="F815" t="s">
        <v>16946</v>
      </c>
      <c r="G815">
        <v>9579081147</v>
      </c>
      <c r="H815" t="s">
        <v>164</v>
      </c>
      <c r="I815" t="s">
        <v>16947</v>
      </c>
      <c r="J815" t="s">
        <v>217</v>
      </c>
      <c r="K815" t="s">
        <v>2887</v>
      </c>
      <c r="L815" t="s">
        <v>16948</v>
      </c>
      <c r="M815" t="s">
        <v>16949</v>
      </c>
      <c r="N815" t="s">
        <v>170</v>
      </c>
      <c r="AI815" t="s">
        <v>16950</v>
      </c>
      <c r="AJ815" t="s">
        <v>16951</v>
      </c>
      <c r="AK815" t="s">
        <v>16952</v>
      </c>
      <c r="AL815">
        <v>85.5</v>
      </c>
      <c r="AM815">
        <v>9</v>
      </c>
      <c r="AN815">
        <v>2013</v>
      </c>
      <c r="AO815" t="s">
        <v>174</v>
      </c>
      <c r="AP815" t="s">
        <v>16953</v>
      </c>
      <c r="AQ815" t="s">
        <v>15783</v>
      </c>
      <c r="AR815" t="s">
        <v>16954</v>
      </c>
      <c r="AS815">
        <v>67.54</v>
      </c>
      <c r="AU815">
        <v>2015</v>
      </c>
      <c r="AV815" t="s">
        <v>170</v>
      </c>
      <c r="BC815" t="s">
        <v>174</v>
      </c>
      <c r="BD815" t="s">
        <v>3569</v>
      </c>
      <c r="BE815" t="s">
        <v>16955</v>
      </c>
      <c r="BF815" t="s">
        <v>1779</v>
      </c>
      <c r="BG815">
        <v>84.6</v>
      </c>
      <c r="BH815">
        <v>8.46</v>
      </c>
      <c r="BI815">
        <v>2020</v>
      </c>
      <c r="BJ815">
        <v>8</v>
      </c>
      <c r="BL815">
        <v>2</v>
      </c>
      <c r="BN815" t="s">
        <v>174</v>
      </c>
      <c r="BO815" t="s">
        <v>5618</v>
      </c>
      <c r="BP815" t="s">
        <v>14983</v>
      </c>
      <c r="BQ815" t="s">
        <v>16956</v>
      </c>
      <c r="BR815">
        <v>85.1</v>
      </c>
      <c r="BS815">
        <v>8.51</v>
      </c>
      <c r="BT815">
        <v>2022</v>
      </c>
      <c r="BU815">
        <v>31</v>
      </c>
      <c r="BW815">
        <v>35</v>
      </c>
      <c r="BY815" t="s">
        <v>170</v>
      </c>
      <c r="CF815" t="s">
        <v>174</v>
      </c>
      <c r="CG815" t="s">
        <v>16957</v>
      </c>
      <c r="CH815" t="s">
        <v>5618</v>
      </c>
      <c r="CI815" t="s">
        <v>373</v>
      </c>
      <c r="CK815" t="s">
        <v>170</v>
      </c>
      <c r="CL815" t="s">
        <v>174</v>
      </c>
      <c r="CM815" t="s">
        <v>16958</v>
      </c>
      <c r="CN815" t="s">
        <v>174</v>
      </c>
      <c r="CO815" t="s">
        <v>16959</v>
      </c>
      <c r="CP815" t="s">
        <v>16960</v>
      </c>
      <c r="CQ815" t="s">
        <v>174</v>
      </c>
      <c r="CR815">
        <v>0</v>
      </c>
      <c r="CS815">
        <v>0</v>
      </c>
      <c r="CT815">
        <v>1</v>
      </c>
      <c r="CU815" t="s">
        <v>16961</v>
      </c>
      <c r="CV815" t="s">
        <v>170</v>
      </c>
      <c r="CZ815" t="s">
        <v>170</v>
      </c>
      <c r="DB815" t="s">
        <v>16962</v>
      </c>
      <c r="DC815" t="s">
        <v>16963</v>
      </c>
      <c r="DD815" t="s">
        <v>170</v>
      </c>
      <c r="DF815" t="s">
        <v>170</v>
      </c>
      <c r="DL815" t="s">
        <v>174</v>
      </c>
      <c r="DM815" t="s">
        <v>16964</v>
      </c>
      <c r="DN815" t="s">
        <v>170</v>
      </c>
      <c r="DP815" t="s">
        <v>16965</v>
      </c>
      <c r="DQ815" t="str">
        <f>HYPERLINK("https://nconnect.nicmar.ac.in/storage/profile/69a3d1c9345d5.png","Download")</f>
        <v>0</v>
      </c>
      <c r="DR815" t="str">
        <f>HYPERLINK("https://nconnect.nicmar.ac.in/pdf/64_resume_1772518696.pdf/Y2FyZWVy","View Resume")</f>
        <v>0</v>
      </c>
      <c r="DS815" t="s">
        <v>908</v>
      </c>
      <c r="DT815" t="s">
        <v>16966</v>
      </c>
      <c r="DU815" t="s">
        <v>16967</v>
      </c>
      <c r="DV815" t="s">
        <v>818</v>
      </c>
      <c r="DW815" t="s">
        <v>207</v>
      </c>
      <c r="DX815" t="s">
        <v>4307</v>
      </c>
      <c r="DY815" t="s">
        <v>1808</v>
      </c>
      <c r="DZ815" t="s">
        <v>465</v>
      </c>
      <c r="EA815" t="s">
        <v>16968</v>
      </c>
      <c r="EB815" t="s">
        <v>16969</v>
      </c>
      <c r="EC815" t="s">
        <v>2128</v>
      </c>
      <c r="ED815" t="s">
        <v>207</v>
      </c>
      <c r="EE815" t="s">
        <v>2318</v>
      </c>
      <c r="EF815" t="s">
        <v>5419</v>
      </c>
      <c r="EG815" t="s">
        <v>265</v>
      </c>
    </row>
    <row r="816" spans="1:158">
      <c r="A816" t="s">
        <v>295</v>
      </c>
      <c r="B816" t="s">
        <v>211</v>
      </c>
      <c r="C816" t="s">
        <v>267</v>
      </c>
      <c r="D816" t="s">
        <v>296</v>
      </c>
      <c r="E816" t="s">
        <v>16970</v>
      </c>
      <c r="F816" t="s">
        <v>16971</v>
      </c>
      <c r="G816">
        <v>9970235709</v>
      </c>
      <c r="H816" t="s">
        <v>271</v>
      </c>
      <c r="I816" t="s">
        <v>16972</v>
      </c>
      <c r="J816" t="s">
        <v>166</v>
      </c>
      <c r="K816" t="s">
        <v>361</v>
      </c>
      <c r="L816" t="s">
        <v>16973</v>
      </c>
      <c r="M816" t="s">
        <v>16974</v>
      </c>
      <c r="N816" t="s">
        <v>170</v>
      </c>
      <c r="AI816" t="s">
        <v>16975</v>
      </c>
      <c r="AJ816" t="s">
        <v>16976</v>
      </c>
      <c r="AK816" t="s">
        <v>16977</v>
      </c>
      <c r="AL816">
        <v>60.4</v>
      </c>
      <c r="AN816">
        <v>1998</v>
      </c>
      <c r="AO816" t="s">
        <v>174</v>
      </c>
      <c r="AP816" t="s">
        <v>16978</v>
      </c>
      <c r="AQ816" t="s">
        <v>16979</v>
      </c>
      <c r="AR816" t="s">
        <v>16980</v>
      </c>
      <c r="AS816">
        <v>67.17</v>
      </c>
      <c r="AU816">
        <v>2000</v>
      </c>
      <c r="AV816" t="s">
        <v>170</v>
      </c>
      <c r="BC816" t="s">
        <v>174</v>
      </c>
      <c r="BD816" t="s">
        <v>16981</v>
      </c>
      <c r="BE816" t="s">
        <v>16982</v>
      </c>
      <c r="BF816" t="s">
        <v>16983</v>
      </c>
      <c r="BG816">
        <v>51.14</v>
      </c>
      <c r="BI816">
        <v>2003</v>
      </c>
      <c r="BJ816">
        <v>19</v>
      </c>
      <c r="BK816" t="s">
        <v>6206</v>
      </c>
      <c r="BL816">
        <v>24</v>
      </c>
      <c r="BN816" t="s">
        <v>174</v>
      </c>
      <c r="BO816" t="s">
        <v>13208</v>
      </c>
      <c r="BP816" t="s">
        <v>16984</v>
      </c>
      <c r="BQ816" t="s">
        <v>16985</v>
      </c>
      <c r="BR816">
        <v>60.5</v>
      </c>
      <c r="BT816">
        <v>2005</v>
      </c>
      <c r="BU816">
        <v>31</v>
      </c>
      <c r="BV816" t="s">
        <v>16986</v>
      </c>
      <c r="BW816">
        <v>33</v>
      </c>
      <c r="BY816" t="s">
        <v>170</v>
      </c>
      <c r="CF816" t="s">
        <v>174</v>
      </c>
      <c r="CG816" t="s">
        <v>16987</v>
      </c>
      <c r="CH816" t="s">
        <v>16988</v>
      </c>
      <c r="CI816" t="s">
        <v>193</v>
      </c>
      <c r="CJ816">
        <v>2023</v>
      </c>
      <c r="CL816" t="s">
        <v>174</v>
      </c>
      <c r="CM816" t="s">
        <v>16989</v>
      </c>
      <c r="CN816" t="s">
        <v>174</v>
      </c>
      <c r="CO816" t="s">
        <v>16990</v>
      </c>
      <c r="CP816" t="s">
        <v>16991</v>
      </c>
      <c r="CQ816" t="s">
        <v>174</v>
      </c>
      <c r="CR816">
        <v>8</v>
      </c>
      <c r="CS816">
        <v>5</v>
      </c>
      <c r="CT816">
        <v>0</v>
      </c>
      <c r="CU816" t="s">
        <v>16992</v>
      </c>
      <c r="CV816" t="s">
        <v>174</v>
      </c>
      <c r="CW816" t="s">
        <v>16993</v>
      </c>
      <c r="CX816" t="s">
        <v>373</v>
      </c>
      <c r="CZ816" t="s">
        <v>170</v>
      </c>
      <c r="DB816" t="s">
        <v>16994</v>
      </c>
      <c r="DC816" t="s">
        <v>1377</v>
      </c>
      <c r="DD816" t="s">
        <v>174</v>
      </c>
      <c r="DE816" t="s">
        <v>16995</v>
      </c>
      <c r="DF816" t="s">
        <v>174</v>
      </c>
      <c r="DG816" t="s">
        <v>16996</v>
      </c>
      <c r="DH816" t="s">
        <v>1162</v>
      </c>
      <c r="DI816" t="s">
        <v>1162</v>
      </c>
      <c r="DJ816" t="s">
        <v>16997</v>
      </c>
      <c r="DK816">
        <v>6</v>
      </c>
      <c r="DL816" t="s">
        <v>174</v>
      </c>
      <c r="DM816" t="s">
        <v>16998</v>
      </c>
      <c r="DN816" t="s">
        <v>170</v>
      </c>
      <c r="DP816" t="s">
        <v>16999</v>
      </c>
      <c r="DQ816" t="str">
        <f>HYPERLINK("https://nconnect.nicmar.ac.in/storage/profile/69a69169b4a0c.png","Download")</f>
        <v>0</v>
      </c>
      <c r="DR816" t="str">
        <f>HYPERLINK("https://nconnect.nicmar.ac.in/pdf/908_resume_1772524344.pdf/Y2FyZWVy","View Resume")</f>
        <v>0</v>
      </c>
      <c r="DS816" t="s">
        <v>17000</v>
      </c>
      <c r="DT816" t="s">
        <v>17001</v>
      </c>
      <c r="DU816" t="s">
        <v>1282</v>
      </c>
      <c r="DV816" t="s">
        <v>17002</v>
      </c>
      <c r="DW816" t="s">
        <v>246</v>
      </c>
      <c r="DX816" t="s">
        <v>4688</v>
      </c>
      <c r="DY816" t="s">
        <v>209</v>
      </c>
      <c r="DZ816" t="s">
        <v>7519</v>
      </c>
      <c r="EA816" t="s">
        <v>17003</v>
      </c>
      <c r="EB816" t="s">
        <v>17004</v>
      </c>
      <c r="EC816" t="s">
        <v>17005</v>
      </c>
      <c r="ED816" t="s">
        <v>246</v>
      </c>
      <c r="EE816" t="s">
        <v>7075</v>
      </c>
      <c r="EF816" t="s">
        <v>1198</v>
      </c>
      <c r="EG816" t="s">
        <v>17006</v>
      </c>
    </row>
    <row r="817" spans="1:158">
      <c r="A817" t="s">
        <v>539</v>
      </c>
      <c r="B817" t="s">
        <v>159</v>
      </c>
      <c r="C817" t="s">
        <v>471</v>
      </c>
      <c r="D817" t="s">
        <v>540</v>
      </c>
      <c r="E817" t="s">
        <v>17007</v>
      </c>
      <c r="F817" t="s">
        <v>17008</v>
      </c>
      <c r="G817">
        <v>9869057502</v>
      </c>
      <c r="H817" t="s">
        <v>164</v>
      </c>
      <c r="I817" t="s">
        <v>17009</v>
      </c>
      <c r="J817" t="s">
        <v>166</v>
      </c>
      <c r="K817" t="s">
        <v>657</v>
      </c>
      <c r="L817" t="s">
        <v>17010</v>
      </c>
      <c r="M817" t="s">
        <v>17011</v>
      </c>
      <c r="N817" t="s">
        <v>170</v>
      </c>
      <c r="AI817" t="s">
        <v>17012</v>
      </c>
      <c r="AJ817" t="s">
        <v>17013</v>
      </c>
      <c r="AK817" t="s">
        <v>17014</v>
      </c>
      <c r="AL817">
        <v>78.29</v>
      </c>
      <c r="AN817">
        <v>1979</v>
      </c>
      <c r="AO817" t="s">
        <v>174</v>
      </c>
      <c r="AP817" t="s">
        <v>17015</v>
      </c>
      <c r="AQ817" t="s">
        <v>17016</v>
      </c>
      <c r="AR817" t="s">
        <v>17017</v>
      </c>
      <c r="AS817">
        <v>66.17</v>
      </c>
      <c r="AU817">
        <v>1981</v>
      </c>
      <c r="AV817" t="s">
        <v>174</v>
      </c>
      <c r="AW817" t="s">
        <v>17018</v>
      </c>
      <c r="AX817" t="s">
        <v>17019</v>
      </c>
      <c r="AY817" t="s">
        <v>17020</v>
      </c>
      <c r="AZ817">
        <v>78.44</v>
      </c>
      <c r="BB817">
        <v>1984</v>
      </c>
      <c r="BC817" t="s">
        <v>174</v>
      </c>
      <c r="BD817" t="s">
        <v>4117</v>
      </c>
      <c r="BE817" t="s">
        <v>17021</v>
      </c>
      <c r="BF817" t="s">
        <v>17022</v>
      </c>
      <c r="BG817">
        <v>66.87</v>
      </c>
      <c r="BI817">
        <v>1988</v>
      </c>
      <c r="BJ817">
        <v>4</v>
      </c>
      <c r="BL817">
        <v>49</v>
      </c>
      <c r="BN817" t="s">
        <v>174</v>
      </c>
      <c r="BO817" t="s">
        <v>13208</v>
      </c>
      <c r="BP817" t="s">
        <v>17023</v>
      </c>
      <c r="BQ817" t="s">
        <v>17024</v>
      </c>
      <c r="BR817">
        <v>62.25</v>
      </c>
      <c r="BT817">
        <v>1994</v>
      </c>
      <c r="BU817">
        <v>12</v>
      </c>
      <c r="BW817">
        <v>13</v>
      </c>
      <c r="BY817" t="s">
        <v>170</v>
      </c>
      <c r="CF817" t="s">
        <v>174</v>
      </c>
      <c r="CG817" t="s">
        <v>17025</v>
      </c>
      <c r="CH817" t="s">
        <v>17026</v>
      </c>
      <c r="CI817" t="s">
        <v>193</v>
      </c>
      <c r="CJ817">
        <v>2022</v>
      </c>
      <c r="CL817" t="s">
        <v>174</v>
      </c>
      <c r="CM817" t="s">
        <v>17027</v>
      </c>
      <c r="CN817" t="s">
        <v>170</v>
      </c>
      <c r="CO817" t="s">
        <v>17028</v>
      </c>
      <c r="CP817" t="s">
        <v>408</v>
      </c>
      <c r="CQ817" t="s">
        <v>174</v>
      </c>
      <c r="CR817" t="s">
        <v>378</v>
      </c>
      <c r="CS817" t="s">
        <v>378</v>
      </c>
      <c r="CT817">
        <v>0</v>
      </c>
      <c r="CU817" t="s">
        <v>17029</v>
      </c>
      <c r="CV817" t="s">
        <v>170</v>
      </c>
      <c r="CZ817" t="s">
        <v>170</v>
      </c>
      <c r="DB817" t="s">
        <v>17030</v>
      </c>
      <c r="DC817" t="s">
        <v>17031</v>
      </c>
      <c r="DD817" t="s">
        <v>174</v>
      </c>
      <c r="DE817" t="s">
        <v>17032</v>
      </c>
      <c r="DF817" t="s">
        <v>174</v>
      </c>
      <c r="DG817" t="s">
        <v>17033</v>
      </c>
      <c r="DH817" t="s">
        <v>14138</v>
      </c>
      <c r="DI817" t="s">
        <v>17034</v>
      </c>
      <c r="DJ817" t="s">
        <v>17035</v>
      </c>
      <c r="DK817">
        <v>9</v>
      </c>
      <c r="DL817" t="s">
        <v>174</v>
      </c>
      <c r="DM817" t="s">
        <v>17036</v>
      </c>
      <c r="DN817" t="s">
        <v>174</v>
      </c>
      <c r="DO817" t="s">
        <v>17037</v>
      </c>
      <c r="DP817" t="s">
        <v>17038</v>
      </c>
      <c r="DQ817" t="s">
        <v>202</v>
      </c>
      <c r="DR817" t="str">
        <f>HYPERLINK("https://nconnect.nicmar.ac.in/pdf/910_resume_1772524144.pdf/Y2FyZWVy","View Resume")</f>
        <v>0</v>
      </c>
      <c r="DS817" t="s">
        <v>460</v>
      </c>
      <c r="DT817" t="s">
        <v>17039</v>
      </c>
      <c r="DU817" t="s">
        <v>17040</v>
      </c>
      <c r="DV817" t="s">
        <v>5186</v>
      </c>
      <c r="DW817" t="s">
        <v>207</v>
      </c>
      <c r="DX817" t="s">
        <v>463</v>
      </c>
      <c r="DY817" t="s">
        <v>648</v>
      </c>
      <c r="DZ817" t="s">
        <v>460</v>
      </c>
    </row>
    <row r="818" spans="1:158">
      <c r="A818" t="s">
        <v>5429</v>
      </c>
      <c r="B818" t="s">
        <v>5430</v>
      </c>
      <c r="C818" t="s">
        <v>471</v>
      </c>
      <c r="D818" t="s">
        <v>472</v>
      </c>
      <c r="E818" t="s">
        <v>16902</v>
      </c>
      <c r="F818" t="s">
        <v>16903</v>
      </c>
      <c r="G818">
        <v>8247092073</v>
      </c>
      <c r="H818" t="s">
        <v>164</v>
      </c>
      <c r="I818" t="s">
        <v>16904</v>
      </c>
      <c r="J818" t="s">
        <v>166</v>
      </c>
      <c r="K818" t="s">
        <v>16905</v>
      </c>
      <c r="L818" t="s">
        <v>16906</v>
      </c>
      <c r="M818" t="s">
        <v>16907</v>
      </c>
      <c r="N818" t="s">
        <v>174</v>
      </c>
      <c r="O818" t="s">
        <v>16908</v>
      </c>
      <c r="P818" t="s">
        <v>212</v>
      </c>
      <c r="AI818" t="s">
        <v>16909</v>
      </c>
      <c r="AJ818" t="s">
        <v>8037</v>
      </c>
      <c r="AK818" t="s">
        <v>16910</v>
      </c>
      <c r="AL818">
        <v>83</v>
      </c>
      <c r="AN818">
        <v>2008</v>
      </c>
      <c r="AO818" t="s">
        <v>174</v>
      </c>
      <c r="AP818" t="s">
        <v>16911</v>
      </c>
      <c r="AQ818" t="s">
        <v>5462</v>
      </c>
      <c r="AR818" t="s">
        <v>2772</v>
      </c>
      <c r="AS818">
        <v>92</v>
      </c>
      <c r="AU818">
        <v>2010</v>
      </c>
      <c r="AV818" t="s">
        <v>170</v>
      </c>
      <c r="BC818" t="s">
        <v>174</v>
      </c>
      <c r="BD818" t="s">
        <v>16912</v>
      </c>
      <c r="BE818" t="s">
        <v>16913</v>
      </c>
      <c r="BF818" t="s">
        <v>485</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16914</v>
      </c>
      <c r="CH818" t="s">
        <v>16915</v>
      </c>
      <c r="CI818" t="s">
        <v>193</v>
      </c>
      <c r="CJ818">
        <v>2023</v>
      </c>
      <c r="CL818" t="s">
        <v>174</v>
      </c>
      <c r="CN818" t="s">
        <v>174</v>
      </c>
      <c r="CO818" t="s">
        <v>16916</v>
      </c>
      <c r="CP818" t="s">
        <v>16917</v>
      </c>
      <c r="CQ818" t="s">
        <v>174</v>
      </c>
      <c r="CR818">
        <v>2</v>
      </c>
      <c r="CS818">
        <v>6</v>
      </c>
      <c r="CT818">
        <v>6</v>
      </c>
      <c r="CU818" t="s">
        <v>16918</v>
      </c>
      <c r="CV818" t="s">
        <v>170</v>
      </c>
      <c r="CZ818" t="s">
        <v>170</v>
      </c>
      <c r="DB818" t="s">
        <v>16919</v>
      </c>
      <c r="DC818" t="s">
        <v>2749</v>
      </c>
      <c r="DD818" t="s">
        <v>174</v>
      </c>
      <c r="DE818" t="s">
        <v>16920</v>
      </c>
      <c r="DF818" t="s">
        <v>174</v>
      </c>
      <c r="DG818">
        <v>10</v>
      </c>
      <c r="DH818">
        <v>1</v>
      </c>
      <c r="DI818">
        <v>2</v>
      </c>
      <c r="DJ818">
        <v>2</v>
      </c>
      <c r="DK818">
        <v>8</v>
      </c>
      <c r="DL818" t="s">
        <v>170</v>
      </c>
      <c r="DN818" t="s">
        <v>170</v>
      </c>
      <c r="DP818" t="s">
        <v>17038</v>
      </c>
      <c r="DQ818" t="str">
        <f>HYPERLINK("https://nconnect.nicmar.ac.in/storage/profile/69a436c6d2ad8.png","Download")</f>
        <v>0</v>
      </c>
      <c r="DR818" t="str">
        <f>HYPERLINK("https://nconnect.nicmar.ac.in/pdf/825_resume_1772523899.pdf/Y2FyZWVy","View Resume")</f>
        <v>0</v>
      </c>
      <c r="DS818" t="s">
        <v>4128</v>
      </c>
      <c r="DT818" t="s">
        <v>16921</v>
      </c>
      <c r="DU818" t="s">
        <v>211</v>
      </c>
      <c r="DV818" t="s">
        <v>5017</v>
      </c>
      <c r="DW818" t="s">
        <v>246</v>
      </c>
      <c r="DX818" t="s">
        <v>905</v>
      </c>
      <c r="DY818" t="s">
        <v>209</v>
      </c>
      <c r="DZ818" t="s">
        <v>3195</v>
      </c>
      <c r="EA818" t="s">
        <v>16922</v>
      </c>
      <c r="EB818" t="s">
        <v>211</v>
      </c>
      <c r="EC818" t="s">
        <v>16923</v>
      </c>
      <c r="ED818" t="s">
        <v>246</v>
      </c>
      <c r="EE818" t="s">
        <v>2021</v>
      </c>
      <c r="EF818" t="s">
        <v>1725</v>
      </c>
      <c r="EG818" t="s">
        <v>344</v>
      </c>
    </row>
    <row r="819" spans="1:158">
      <c r="A819" t="s">
        <v>1871</v>
      </c>
      <c r="B819" t="s">
        <v>507</v>
      </c>
      <c r="C819" t="s">
        <v>160</v>
      </c>
      <c r="D819" t="s">
        <v>1872</v>
      </c>
      <c r="E819" t="s">
        <v>16902</v>
      </c>
      <c r="F819" t="s">
        <v>16903</v>
      </c>
      <c r="G819">
        <v>8247092073</v>
      </c>
      <c r="H819" t="s">
        <v>164</v>
      </c>
      <c r="I819" t="s">
        <v>16904</v>
      </c>
      <c r="J819" t="s">
        <v>166</v>
      </c>
      <c r="K819" t="s">
        <v>16905</v>
      </c>
      <c r="L819" t="s">
        <v>16906</v>
      </c>
      <c r="M819" t="s">
        <v>16907</v>
      </c>
      <c r="N819" t="s">
        <v>174</v>
      </c>
      <c r="O819" t="s">
        <v>16908</v>
      </c>
      <c r="P819" t="s">
        <v>212</v>
      </c>
      <c r="AI819" t="s">
        <v>16909</v>
      </c>
      <c r="AJ819" t="s">
        <v>8037</v>
      </c>
      <c r="AK819" t="s">
        <v>16910</v>
      </c>
      <c r="AL819">
        <v>83</v>
      </c>
      <c r="AN819">
        <v>2008</v>
      </c>
      <c r="AO819" t="s">
        <v>174</v>
      </c>
      <c r="AP819" t="s">
        <v>16911</v>
      </c>
      <c r="AQ819" t="s">
        <v>5462</v>
      </c>
      <c r="AR819" t="s">
        <v>2772</v>
      </c>
      <c r="AS819">
        <v>92</v>
      </c>
      <c r="AU819">
        <v>2010</v>
      </c>
      <c r="AV819" t="s">
        <v>170</v>
      </c>
      <c r="BC819" t="s">
        <v>174</v>
      </c>
      <c r="BD819" t="s">
        <v>16912</v>
      </c>
      <c r="BE819" t="s">
        <v>16913</v>
      </c>
      <c r="BF819" t="s">
        <v>485</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16914</v>
      </c>
      <c r="CH819" t="s">
        <v>16915</v>
      </c>
      <c r="CI819" t="s">
        <v>193</v>
      </c>
      <c r="CJ819">
        <v>2023</v>
      </c>
      <c r="CL819" t="s">
        <v>174</v>
      </c>
      <c r="CN819" t="s">
        <v>174</v>
      </c>
      <c r="CO819" t="s">
        <v>16916</v>
      </c>
      <c r="CP819" t="s">
        <v>16917</v>
      </c>
      <c r="CQ819" t="s">
        <v>174</v>
      </c>
      <c r="CR819">
        <v>2</v>
      </c>
      <c r="CS819">
        <v>6</v>
      </c>
      <c r="CT819">
        <v>6</v>
      </c>
      <c r="CU819" t="s">
        <v>16918</v>
      </c>
      <c r="CV819" t="s">
        <v>170</v>
      </c>
      <c r="CZ819" t="s">
        <v>170</v>
      </c>
      <c r="DB819" t="s">
        <v>16919</v>
      </c>
      <c r="DC819" t="s">
        <v>2749</v>
      </c>
      <c r="DD819" t="s">
        <v>174</v>
      </c>
      <c r="DE819" t="s">
        <v>16920</v>
      </c>
      <c r="DF819" t="s">
        <v>174</v>
      </c>
      <c r="DG819">
        <v>10</v>
      </c>
      <c r="DH819">
        <v>1</v>
      </c>
      <c r="DI819">
        <v>2</v>
      </c>
      <c r="DJ819">
        <v>2</v>
      </c>
      <c r="DK819">
        <v>8</v>
      </c>
      <c r="DL819" t="s">
        <v>170</v>
      </c>
      <c r="DN819" t="s">
        <v>170</v>
      </c>
      <c r="DP819" t="s">
        <v>17041</v>
      </c>
      <c r="DQ819" t="str">
        <f>HYPERLINK("https://nconnect.nicmar.ac.in/storage/profile/69a436c6d2ad8.png","Download")</f>
        <v>0</v>
      </c>
      <c r="DR819" t="str">
        <f>HYPERLINK("https://nconnect.nicmar.ac.in/pdf/825_resume_1772523899.pdf/Y2FyZWVy","View Resume")</f>
        <v>0</v>
      </c>
      <c r="DS819" t="s">
        <v>4128</v>
      </c>
      <c r="DT819" t="s">
        <v>16921</v>
      </c>
      <c r="DU819" t="s">
        <v>211</v>
      </c>
      <c r="DV819" t="s">
        <v>5017</v>
      </c>
      <c r="DW819" t="s">
        <v>246</v>
      </c>
      <c r="DX819" t="s">
        <v>905</v>
      </c>
      <c r="DY819" t="s">
        <v>209</v>
      </c>
      <c r="DZ819" t="s">
        <v>3195</v>
      </c>
      <c r="EA819" t="s">
        <v>16922</v>
      </c>
      <c r="EB819" t="s">
        <v>211</v>
      </c>
      <c r="EC819" t="s">
        <v>16923</v>
      </c>
      <c r="ED819" t="s">
        <v>246</v>
      </c>
      <c r="EE819" t="s">
        <v>2021</v>
      </c>
      <c r="EF819" t="s">
        <v>1725</v>
      </c>
      <c r="EG819" t="s">
        <v>344</v>
      </c>
    </row>
    <row r="820" spans="1:158">
      <c r="A820" t="s">
        <v>793</v>
      </c>
      <c r="B820" t="s">
        <v>211</v>
      </c>
      <c r="C820" t="s">
        <v>267</v>
      </c>
      <c r="D820" t="s">
        <v>508</v>
      </c>
      <c r="E820" t="s">
        <v>17042</v>
      </c>
      <c r="F820" t="s">
        <v>17043</v>
      </c>
      <c r="G820">
        <v>9594713098</v>
      </c>
      <c r="H820" t="s">
        <v>164</v>
      </c>
      <c r="I820" t="s">
        <v>17044</v>
      </c>
      <c r="J820" t="s">
        <v>166</v>
      </c>
      <c r="K820" t="s">
        <v>17045</v>
      </c>
      <c r="L820" t="s">
        <v>17046</v>
      </c>
      <c r="M820" t="s">
        <v>17047</v>
      </c>
      <c r="N820" t="s">
        <v>170</v>
      </c>
      <c r="AI820" t="s">
        <v>17048</v>
      </c>
      <c r="AJ820" t="s">
        <v>17049</v>
      </c>
      <c r="AK820" t="s">
        <v>17050</v>
      </c>
      <c r="AL820">
        <v>60</v>
      </c>
      <c r="AN820">
        <v>1993</v>
      </c>
      <c r="AO820" t="s">
        <v>174</v>
      </c>
      <c r="AP820" t="s">
        <v>17051</v>
      </c>
      <c r="AQ820" t="s">
        <v>6205</v>
      </c>
      <c r="AR820" t="s">
        <v>17052</v>
      </c>
      <c r="AS820">
        <v>65</v>
      </c>
      <c r="AU820">
        <v>1995</v>
      </c>
      <c r="AV820" t="s">
        <v>170</v>
      </c>
      <c r="BC820" t="s">
        <v>174</v>
      </c>
      <c r="BD820" t="s">
        <v>17049</v>
      </c>
      <c r="BE820" t="s">
        <v>17053</v>
      </c>
      <c r="BF820" t="s">
        <v>17054</v>
      </c>
      <c r="BG820">
        <v>62</v>
      </c>
      <c r="BI820">
        <v>2000</v>
      </c>
      <c r="BJ820">
        <v>19</v>
      </c>
      <c r="BK820" t="s">
        <v>17055</v>
      </c>
      <c r="BL820">
        <v>52</v>
      </c>
      <c r="BN820" t="s">
        <v>174</v>
      </c>
      <c r="BO820" t="s">
        <v>1564</v>
      </c>
      <c r="BP820" t="s">
        <v>17056</v>
      </c>
      <c r="BQ820" t="s">
        <v>15008</v>
      </c>
      <c r="BR820">
        <v>75</v>
      </c>
      <c r="BT820">
        <v>2010</v>
      </c>
      <c r="BU820">
        <v>28</v>
      </c>
      <c r="BW820">
        <v>23</v>
      </c>
      <c r="BY820" t="s">
        <v>170</v>
      </c>
      <c r="CF820" t="s">
        <v>174</v>
      </c>
      <c r="CG820" t="s">
        <v>17057</v>
      </c>
      <c r="CH820" t="s">
        <v>17058</v>
      </c>
      <c r="CI820" t="s">
        <v>193</v>
      </c>
      <c r="CJ820">
        <v>2014</v>
      </c>
      <c r="CL820" t="s">
        <v>170</v>
      </c>
      <c r="CN820" t="s">
        <v>174</v>
      </c>
      <c r="CO820" t="s">
        <v>17059</v>
      </c>
      <c r="CP820" t="s">
        <v>7987</v>
      </c>
      <c r="CQ820" t="s">
        <v>170</v>
      </c>
      <c r="CV820" t="s">
        <v>170</v>
      </c>
      <c r="CZ820" t="s">
        <v>170</v>
      </c>
      <c r="DC820" t="s">
        <v>17060</v>
      </c>
      <c r="DD820" t="s">
        <v>170</v>
      </c>
      <c r="DF820" t="s">
        <v>170</v>
      </c>
      <c r="DL820" t="s">
        <v>170</v>
      </c>
      <c r="DN820" t="s">
        <v>170</v>
      </c>
      <c r="DP820" t="s">
        <v>17061</v>
      </c>
      <c r="DQ820" t="s">
        <v>202</v>
      </c>
      <c r="DR820" t="str">
        <f>HYPERLINK("https://nconnect.nicmar.ac.in/pdf/921_resume_1772528532.pdf/Y2FyZWVy","View Resume")</f>
        <v>0</v>
      </c>
      <c r="DS820" t="s">
        <v>2515</v>
      </c>
      <c r="DT820" t="s">
        <v>7969</v>
      </c>
      <c r="DU820" t="s">
        <v>17062</v>
      </c>
      <c r="DV820" t="s">
        <v>17049</v>
      </c>
      <c r="DW820" t="s">
        <v>246</v>
      </c>
      <c r="DX820" t="s">
        <v>2433</v>
      </c>
      <c r="DY820" t="s">
        <v>209</v>
      </c>
      <c r="DZ820" t="s">
        <v>906</v>
      </c>
      <c r="EA820" t="s">
        <v>17063</v>
      </c>
      <c r="EB820" t="s">
        <v>8749</v>
      </c>
      <c r="EC820" t="s">
        <v>17064</v>
      </c>
      <c r="ED820" t="s">
        <v>246</v>
      </c>
      <c r="EE820" t="s">
        <v>6806</v>
      </c>
      <c r="EF820" t="s">
        <v>994</v>
      </c>
      <c r="EG820" t="s">
        <v>17065</v>
      </c>
      <c r="EH820" t="s">
        <v>17066</v>
      </c>
      <c r="EI820" t="s">
        <v>8749</v>
      </c>
      <c r="EJ820" t="s">
        <v>17064</v>
      </c>
      <c r="EK820" t="s">
        <v>246</v>
      </c>
      <c r="EL820" t="s">
        <v>994</v>
      </c>
      <c r="EM820" t="s">
        <v>2528</v>
      </c>
      <c r="EN820" t="s">
        <v>460</v>
      </c>
    </row>
    <row r="821" spans="1:158">
      <c r="A821" t="s">
        <v>3203</v>
      </c>
      <c r="B821" t="s">
        <v>211</v>
      </c>
      <c r="C821" t="s">
        <v>160</v>
      </c>
      <c r="D821" t="s">
        <v>3204</v>
      </c>
      <c r="E821" t="s">
        <v>17067</v>
      </c>
      <c r="F821" t="s">
        <v>17068</v>
      </c>
      <c r="G821">
        <v>8600316159</v>
      </c>
      <c r="H821" t="s">
        <v>271</v>
      </c>
      <c r="I821" t="s">
        <v>17069</v>
      </c>
      <c r="J821" t="s">
        <v>166</v>
      </c>
      <c r="K821" t="s">
        <v>2887</v>
      </c>
      <c r="L821" t="s">
        <v>17070</v>
      </c>
      <c r="M821" t="s">
        <v>17071</v>
      </c>
      <c r="N821" t="s">
        <v>170</v>
      </c>
      <c r="AI821" t="s">
        <v>17072</v>
      </c>
      <c r="AJ821" t="s">
        <v>14892</v>
      </c>
      <c r="AK821" t="s">
        <v>17073</v>
      </c>
      <c r="AL821">
        <v>67.46</v>
      </c>
      <c r="AN821">
        <v>2005</v>
      </c>
      <c r="AO821" t="s">
        <v>174</v>
      </c>
      <c r="AP821" t="s">
        <v>8131</v>
      </c>
      <c r="AQ821" t="s">
        <v>17074</v>
      </c>
      <c r="AR821" t="s">
        <v>17075</v>
      </c>
      <c r="AS821">
        <v>66.0</v>
      </c>
      <c r="AU821">
        <v>2007</v>
      </c>
      <c r="AV821" t="s">
        <v>170</v>
      </c>
      <c r="BC821" t="s">
        <v>174</v>
      </c>
      <c r="BD821" t="s">
        <v>3883</v>
      </c>
      <c r="BE821" t="s">
        <v>15261</v>
      </c>
      <c r="BF821" t="s">
        <v>485</v>
      </c>
      <c r="BG821">
        <v>71.63</v>
      </c>
      <c r="BI821">
        <v>2011</v>
      </c>
      <c r="BJ821">
        <v>2</v>
      </c>
      <c r="BL821">
        <v>9</v>
      </c>
      <c r="BN821" t="s">
        <v>174</v>
      </c>
      <c r="BO821" t="s">
        <v>440</v>
      </c>
      <c r="BP821" t="s">
        <v>17076</v>
      </c>
      <c r="BQ821" t="s">
        <v>17077</v>
      </c>
      <c r="BR821">
        <v>78.4</v>
      </c>
      <c r="BS821">
        <v>7.84</v>
      </c>
      <c r="BT821">
        <v>2013</v>
      </c>
      <c r="BU821">
        <v>24</v>
      </c>
      <c r="BW821">
        <v>35</v>
      </c>
      <c r="BY821" t="s">
        <v>170</v>
      </c>
      <c r="CF821" t="s">
        <v>174</v>
      </c>
      <c r="CG821" t="s">
        <v>3204</v>
      </c>
      <c r="CH821" t="s">
        <v>8763</v>
      </c>
      <c r="CI821" t="s">
        <v>193</v>
      </c>
      <c r="CJ821">
        <v>2024</v>
      </c>
      <c r="CL821" t="s">
        <v>174</v>
      </c>
      <c r="CM821" t="s">
        <v>17078</v>
      </c>
      <c r="CN821" t="s">
        <v>174</v>
      </c>
      <c r="CO821" t="s">
        <v>17079</v>
      </c>
      <c r="CP821" t="s">
        <v>17080</v>
      </c>
      <c r="CQ821" t="s">
        <v>174</v>
      </c>
      <c r="CR821">
        <v>0</v>
      </c>
      <c r="CS821">
        <v>2</v>
      </c>
      <c r="CT821">
        <v>8</v>
      </c>
      <c r="CU821" t="s">
        <v>17081</v>
      </c>
      <c r="CV821" t="s">
        <v>174</v>
      </c>
      <c r="CW821" t="s">
        <v>17082</v>
      </c>
      <c r="CX821" t="s">
        <v>193</v>
      </c>
      <c r="CY821">
        <v>2024</v>
      </c>
      <c r="CZ821" t="s">
        <v>170</v>
      </c>
      <c r="DB821" t="s">
        <v>17083</v>
      </c>
      <c r="DC821" t="s">
        <v>17084</v>
      </c>
      <c r="DD821" t="s">
        <v>174</v>
      </c>
      <c r="DE821" t="s">
        <v>17085</v>
      </c>
      <c r="DF821" t="s">
        <v>174</v>
      </c>
      <c r="DG821">
        <v>2</v>
      </c>
      <c r="DH821">
        <v>0</v>
      </c>
      <c r="DI821">
        <v>2</v>
      </c>
      <c r="DJ821">
        <v>0</v>
      </c>
      <c r="DK821">
        <v>9</v>
      </c>
      <c r="DL821" t="s">
        <v>174</v>
      </c>
      <c r="DM821" t="s">
        <v>17086</v>
      </c>
      <c r="DN821" t="s">
        <v>174</v>
      </c>
      <c r="DO821" t="s">
        <v>17087</v>
      </c>
      <c r="DP821" t="s">
        <v>17088</v>
      </c>
      <c r="DQ821" t="str">
        <f>HYPERLINK("https://nconnect.nicmar.ac.in/storage/profile/69a5ddf74321f.png","Download")</f>
        <v>0</v>
      </c>
      <c r="DR821" t="str">
        <f>HYPERLINK("https://nconnect.nicmar.ac.in/pdf/726_resume_1772529093.pdf/Y2FyZWVy","View Resume")</f>
        <v>0</v>
      </c>
      <c r="DS821" t="s">
        <v>3192</v>
      </c>
      <c r="DT821" t="s">
        <v>17089</v>
      </c>
      <c r="DU821" t="s">
        <v>211</v>
      </c>
      <c r="DV821" t="s">
        <v>818</v>
      </c>
      <c r="DW821" t="s">
        <v>246</v>
      </c>
      <c r="DX821" t="s">
        <v>5935</v>
      </c>
      <c r="DY821" t="s">
        <v>209</v>
      </c>
      <c r="DZ821" t="s">
        <v>17090</v>
      </c>
      <c r="EA821" t="s">
        <v>17091</v>
      </c>
      <c r="EB821" t="s">
        <v>1895</v>
      </c>
      <c r="EC821" t="s">
        <v>333</v>
      </c>
      <c r="ED821" t="s">
        <v>207</v>
      </c>
      <c r="EE821" t="s">
        <v>1021</v>
      </c>
      <c r="EF821" t="s">
        <v>2134</v>
      </c>
      <c r="EG821" t="s">
        <v>469</v>
      </c>
    </row>
    <row r="822" spans="1:158">
      <c r="A822" t="s">
        <v>210</v>
      </c>
      <c r="B822" t="s">
        <v>211</v>
      </c>
      <c r="C822" t="s">
        <v>212</v>
      </c>
      <c r="D822" t="s">
        <v>213</v>
      </c>
      <c r="E822" t="s">
        <v>17092</v>
      </c>
      <c r="F822" t="s">
        <v>17093</v>
      </c>
      <c r="G822">
        <v>8088075559</v>
      </c>
      <c r="H822" t="s">
        <v>164</v>
      </c>
      <c r="I822" t="s">
        <v>17094</v>
      </c>
      <c r="J822" t="s">
        <v>217</v>
      </c>
      <c r="K822" t="s">
        <v>17095</v>
      </c>
      <c r="L822" t="s">
        <v>17096</v>
      </c>
      <c r="M822" t="s">
        <v>17097</v>
      </c>
      <c r="N822" t="s">
        <v>174</v>
      </c>
      <c r="O822" t="s">
        <v>16497</v>
      </c>
      <c r="P822" t="s">
        <v>17098</v>
      </c>
      <c r="AI822" t="s">
        <v>17099</v>
      </c>
      <c r="AJ822" t="s">
        <v>17100</v>
      </c>
      <c r="AK822" t="s">
        <v>17101</v>
      </c>
      <c r="AL822">
        <v>88.48</v>
      </c>
      <c r="AN822">
        <v>2012</v>
      </c>
      <c r="AO822" t="s">
        <v>174</v>
      </c>
      <c r="AP822" t="s">
        <v>17102</v>
      </c>
      <c r="AQ822" t="s">
        <v>17103</v>
      </c>
      <c r="AR822" t="s">
        <v>17104</v>
      </c>
      <c r="AS822">
        <v>87.83</v>
      </c>
      <c r="AU822">
        <v>2014</v>
      </c>
      <c r="AV822" t="s">
        <v>170</v>
      </c>
      <c r="BC822" t="s">
        <v>174</v>
      </c>
      <c r="BD822" t="s">
        <v>2808</v>
      </c>
      <c r="BE822" t="s">
        <v>17105</v>
      </c>
      <c r="BF822" t="s">
        <v>17106</v>
      </c>
      <c r="BG822">
        <v>70.9</v>
      </c>
      <c r="BH822">
        <v>7.84</v>
      </c>
      <c r="BI822">
        <v>2018</v>
      </c>
      <c r="BJ822">
        <v>2</v>
      </c>
      <c r="BL822">
        <v>9</v>
      </c>
      <c r="BN822" t="s">
        <v>174</v>
      </c>
      <c r="BO822" t="s">
        <v>2808</v>
      </c>
      <c r="BP822" t="s">
        <v>17105</v>
      </c>
      <c r="BQ822" t="s">
        <v>17107</v>
      </c>
      <c r="BR822">
        <v>77.7</v>
      </c>
      <c r="BS822">
        <v>8.52</v>
      </c>
      <c r="BT822">
        <v>2021</v>
      </c>
      <c r="BU822">
        <v>14</v>
      </c>
      <c r="BW822">
        <v>47</v>
      </c>
      <c r="BY822" t="s">
        <v>170</v>
      </c>
      <c r="CF822" t="s">
        <v>174</v>
      </c>
      <c r="CG822" t="s">
        <v>17108</v>
      </c>
      <c r="CH822" t="s">
        <v>17109</v>
      </c>
      <c r="CI822" t="s">
        <v>193</v>
      </c>
      <c r="CJ822">
        <v>2026</v>
      </c>
      <c r="CL822" t="s">
        <v>170</v>
      </c>
      <c r="CN822" t="s">
        <v>174</v>
      </c>
      <c r="CO822" t="s">
        <v>17110</v>
      </c>
      <c r="CP822" t="s">
        <v>17111</v>
      </c>
      <c r="CQ822" t="s">
        <v>174</v>
      </c>
      <c r="CR822">
        <v>3</v>
      </c>
      <c r="CS822">
        <v>1</v>
      </c>
      <c r="CT822">
        <v>1</v>
      </c>
      <c r="CU822" t="s">
        <v>17112</v>
      </c>
      <c r="CV822" t="s">
        <v>170</v>
      </c>
      <c r="CZ822" t="s">
        <v>170</v>
      </c>
      <c r="DB822" t="s">
        <v>1972</v>
      </c>
      <c r="DC822" t="s">
        <v>17113</v>
      </c>
      <c r="DD822" t="s">
        <v>170</v>
      </c>
      <c r="DF822" t="s">
        <v>174</v>
      </c>
      <c r="DG822">
        <v>1</v>
      </c>
      <c r="DH822">
        <v>0</v>
      </c>
      <c r="DI822">
        <v>1</v>
      </c>
      <c r="DJ822" t="s">
        <v>17114</v>
      </c>
      <c r="DK822">
        <v>10</v>
      </c>
      <c r="DL822" t="s">
        <v>170</v>
      </c>
      <c r="DN822" t="s">
        <v>170</v>
      </c>
      <c r="DP822" t="s">
        <v>17115</v>
      </c>
      <c r="DQ822" t="str">
        <f>HYPERLINK("https://nconnect.nicmar.ac.in/storage/profile/69a67edcb9498.png","Download")</f>
        <v>0</v>
      </c>
      <c r="DR822" t="str">
        <f>HYPERLINK("https://nconnect.nicmar.ac.in/pdf/916_resume_1772529158.pdf/Y2FyZWVy","View Resume")</f>
        <v>0</v>
      </c>
      <c r="DS822" t="s">
        <v>6908</v>
      </c>
      <c r="DT822" t="s">
        <v>17116</v>
      </c>
      <c r="DU822" t="s">
        <v>17117</v>
      </c>
      <c r="DV822" t="s">
        <v>17118</v>
      </c>
      <c r="DW822" t="s">
        <v>246</v>
      </c>
      <c r="DX822" t="s">
        <v>3107</v>
      </c>
      <c r="DY822" t="s">
        <v>941</v>
      </c>
      <c r="DZ822" t="s">
        <v>6908</v>
      </c>
    </row>
    <row r="823" spans="1:158">
      <c r="A823" t="s">
        <v>1136</v>
      </c>
      <c r="B823" t="s">
        <v>211</v>
      </c>
      <c r="C823" t="s">
        <v>1137</v>
      </c>
      <c r="D823" t="s">
        <v>1138</v>
      </c>
      <c r="E823" t="s">
        <v>17067</v>
      </c>
      <c r="F823" t="s">
        <v>17068</v>
      </c>
      <c r="G823">
        <v>8600316159</v>
      </c>
      <c r="H823" t="s">
        <v>271</v>
      </c>
      <c r="I823" t="s">
        <v>17069</v>
      </c>
      <c r="J823" t="s">
        <v>166</v>
      </c>
      <c r="K823" t="s">
        <v>2887</v>
      </c>
      <c r="L823" t="s">
        <v>17070</v>
      </c>
      <c r="M823" t="s">
        <v>17071</v>
      </c>
      <c r="N823" t="s">
        <v>170</v>
      </c>
      <c r="AI823" t="s">
        <v>17072</v>
      </c>
      <c r="AJ823" t="s">
        <v>14892</v>
      </c>
      <c r="AK823" t="s">
        <v>17073</v>
      </c>
      <c r="AL823">
        <v>67.46</v>
      </c>
      <c r="AN823">
        <v>2005</v>
      </c>
      <c r="AO823" t="s">
        <v>174</v>
      </c>
      <c r="AP823" t="s">
        <v>8131</v>
      </c>
      <c r="AQ823" t="s">
        <v>17074</v>
      </c>
      <c r="AR823" t="s">
        <v>17075</v>
      </c>
      <c r="AS823">
        <v>66.0</v>
      </c>
      <c r="AU823">
        <v>2007</v>
      </c>
      <c r="AV823" t="s">
        <v>170</v>
      </c>
      <c r="BC823" t="s">
        <v>174</v>
      </c>
      <c r="BD823" t="s">
        <v>3883</v>
      </c>
      <c r="BE823" t="s">
        <v>15261</v>
      </c>
      <c r="BF823" t="s">
        <v>485</v>
      </c>
      <c r="BG823">
        <v>71.63</v>
      </c>
      <c r="BI823">
        <v>2011</v>
      </c>
      <c r="BJ823">
        <v>2</v>
      </c>
      <c r="BL823">
        <v>9</v>
      </c>
      <c r="BN823" t="s">
        <v>174</v>
      </c>
      <c r="BO823" t="s">
        <v>440</v>
      </c>
      <c r="BP823" t="s">
        <v>17076</v>
      </c>
      <c r="BQ823" t="s">
        <v>17077</v>
      </c>
      <c r="BR823">
        <v>78.4</v>
      </c>
      <c r="BS823">
        <v>7.84</v>
      </c>
      <c r="BT823">
        <v>2013</v>
      </c>
      <c r="BU823">
        <v>24</v>
      </c>
      <c r="BW823">
        <v>35</v>
      </c>
      <c r="BY823" t="s">
        <v>170</v>
      </c>
      <c r="CF823" t="s">
        <v>174</v>
      </c>
      <c r="CG823" t="s">
        <v>3204</v>
      </c>
      <c r="CH823" t="s">
        <v>8763</v>
      </c>
      <c r="CI823" t="s">
        <v>193</v>
      </c>
      <c r="CJ823">
        <v>2024</v>
      </c>
      <c r="CL823" t="s">
        <v>174</v>
      </c>
      <c r="CM823" t="s">
        <v>17078</v>
      </c>
      <c r="CN823" t="s">
        <v>174</v>
      </c>
      <c r="CO823" t="s">
        <v>17079</v>
      </c>
      <c r="CP823" t="s">
        <v>17080</v>
      </c>
      <c r="CQ823" t="s">
        <v>174</v>
      </c>
      <c r="CR823">
        <v>0</v>
      </c>
      <c r="CS823">
        <v>2</v>
      </c>
      <c r="CT823">
        <v>8</v>
      </c>
      <c r="CU823" t="s">
        <v>17081</v>
      </c>
      <c r="CV823" t="s">
        <v>174</v>
      </c>
      <c r="CW823" t="s">
        <v>17082</v>
      </c>
      <c r="CX823" t="s">
        <v>193</v>
      </c>
      <c r="CY823">
        <v>2024</v>
      </c>
      <c r="CZ823" t="s">
        <v>170</v>
      </c>
      <c r="DB823" t="s">
        <v>17083</v>
      </c>
      <c r="DC823" t="s">
        <v>17084</v>
      </c>
      <c r="DD823" t="s">
        <v>174</v>
      </c>
      <c r="DE823" t="s">
        <v>17085</v>
      </c>
      <c r="DF823" t="s">
        <v>174</v>
      </c>
      <c r="DG823">
        <v>2</v>
      </c>
      <c r="DH823">
        <v>0</v>
      </c>
      <c r="DI823">
        <v>2</v>
      </c>
      <c r="DJ823">
        <v>0</v>
      </c>
      <c r="DK823">
        <v>9</v>
      </c>
      <c r="DL823" t="s">
        <v>174</v>
      </c>
      <c r="DM823" t="s">
        <v>17086</v>
      </c>
      <c r="DN823" t="s">
        <v>174</v>
      </c>
      <c r="DO823" t="s">
        <v>17087</v>
      </c>
      <c r="DP823" t="s">
        <v>17115</v>
      </c>
      <c r="DQ823" t="str">
        <f>HYPERLINK("https://nconnect.nicmar.ac.in/storage/profile/69a5ddf74321f.png","Download")</f>
        <v>0</v>
      </c>
      <c r="DR823" t="str">
        <f>HYPERLINK("https://nconnect.nicmar.ac.in/pdf/726_resume_1772529093.pdf/Y2FyZWVy","View Resume")</f>
        <v>0</v>
      </c>
      <c r="DS823" t="s">
        <v>3192</v>
      </c>
      <c r="DT823" t="s">
        <v>17089</v>
      </c>
      <c r="DU823" t="s">
        <v>211</v>
      </c>
      <c r="DV823" t="s">
        <v>818</v>
      </c>
      <c r="DW823" t="s">
        <v>246</v>
      </c>
      <c r="DX823" t="s">
        <v>5935</v>
      </c>
      <c r="DY823" t="s">
        <v>209</v>
      </c>
      <c r="DZ823" t="s">
        <v>17090</v>
      </c>
      <c r="EA823" t="s">
        <v>17091</v>
      </c>
      <c r="EB823" t="s">
        <v>1895</v>
      </c>
      <c r="EC823" t="s">
        <v>333</v>
      </c>
      <c r="ED823" t="s">
        <v>207</v>
      </c>
      <c r="EE823" t="s">
        <v>1021</v>
      </c>
      <c r="EF823" t="s">
        <v>2134</v>
      </c>
      <c r="EG823" t="s">
        <v>469</v>
      </c>
    </row>
    <row r="824" spans="1:158">
      <c r="A824" t="s">
        <v>2493</v>
      </c>
      <c r="B824" t="s">
        <v>507</v>
      </c>
      <c r="C824" t="s">
        <v>160</v>
      </c>
      <c r="D824" t="s">
        <v>2494</v>
      </c>
      <c r="E824" t="s">
        <v>17119</v>
      </c>
      <c r="F824" t="s">
        <v>17120</v>
      </c>
      <c r="G824">
        <v>7261967599</v>
      </c>
      <c r="H824" t="s">
        <v>271</v>
      </c>
      <c r="I824" t="s">
        <v>17121</v>
      </c>
      <c r="J824" t="s">
        <v>166</v>
      </c>
      <c r="K824" t="s">
        <v>831</v>
      </c>
      <c r="L824" t="s">
        <v>17122</v>
      </c>
      <c r="M824" t="s">
        <v>17123</v>
      </c>
      <c r="N824" t="s">
        <v>170</v>
      </c>
      <c r="AI824" t="s">
        <v>17124</v>
      </c>
      <c r="AJ824" t="s">
        <v>17125</v>
      </c>
      <c r="AK824" t="s">
        <v>17126</v>
      </c>
      <c r="AL824">
        <v>84</v>
      </c>
      <c r="AM824">
        <v>9.0</v>
      </c>
      <c r="AN824">
        <v>1998</v>
      </c>
      <c r="AO824" t="s">
        <v>174</v>
      </c>
      <c r="AP824" t="s">
        <v>17127</v>
      </c>
      <c r="AQ824" t="s">
        <v>5017</v>
      </c>
      <c r="AR824" t="s">
        <v>17128</v>
      </c>
      <c r="AS824">
        <v>85</v>
      </c>
      <c r="AT824">
        <v>9.1</v>
      </c>
      <c r="AU824">
        <v>2000</v>
      </c>
      <c r="AV824" t="s">
        <v>170</v>
      </c>
      <c r="BC824" t="s">
        <v>174</v>
      </c>
      <c r="BD824" t="s">
        <v>17129</v>
      </c>
      <c r="BE824" t="s">
        <v>17130</v>
      </c>
      <c r="BF824" t="s">
        <v>1793</v>
      </c>
      <c r="BG824">
        <v>66</v>
      </c>
      <c r="BH824">
        <v>7.4</v>
      </c>
      <c r="BI824">
        <v>2005</v>
      </c>
      <c r="BJ824">
        <v>8</v>
      </c>
      <c r="BL824">
        <v>2</v>
      </c>
      <c r="BN824" t="s">
        <v>174</v>
      </c>
      <c r="BO824" t="s">
        <v>17131</v>
      </c>
      <c r="BP824" t="s">
        <v>17132</v>
      </c>
      <c r="BQ824" t="s">
        <v>16745</v>
      </c>
      <c r="BR824">
        <v>68</v>
      </c>
      <c r="BS824">
        <v>7.6</v>
      </c>
      <c r="BT824">
        <v>2018</v>
      </c>
      <c r="BU824">
        <v>27</v>
      </c>
      <c r="BW824">
        <v>2</v>
      </c>
      <c r="BY824" t="s">
        <v>170</v>
      </c>
      <c r="CF824" t="s">
        <v>174</v>
      </c>
      <c r="CG824" t="s">
        <v>17133</v>
      </c>
      <c r="CH824" t="s">
        <v>17134</v>
      </c>
      <c r="CI824" t="s">
        <v>373</v>
      </c>
      <c r="CK824" t="s">
        <v>170</v>
      </c>
      <c r="CL824" t="s">
        <v>170</v>
      </c>
      <c r="CN824" t="s">
        <v>170</v>
      </c>
      <c r="CP824" t="s">
        <v>17135</v>
      </c>
      <c r="CQ824" t="s">
        <v>170</v>
      </c>
      <c r="CV824" t="s">
        <v>170</v>
      </c>
      <c r="CZ824" t="s">
        <v>170</v>
      </c>
      <c r="DB824" t="s">
        <v>1162</v>
      </c>
      <c r="DC824" t="s">
        <v>17136</v>
      </c>
      <c r="DD824" t="s">
        <v>174</v>
      </c>
      <c r="DE824" t="s">
        <v>17137</v>
      </c>
      <c r="DF824" t="s">
        <v>170</v>
      </c>
      <c r="DL824" t="s">
        <v>174</v>
      </c>
      <c r="DM824" t="s">
        <v>17138</v>
      </c>
      <c r="DN824" t="s">
        <v>170</v>
      </c>
      <c r="DP824" t="s">
        <v>17139</v>
      </c>
      <c r="DQ824" t="s">
        <v>202</v>
      </c>
      <c r="DR824" t="str">
        <f>HYPERLINK("https://nconnect.nicmar.ac.in/pdf/924_resume_1772529781.pdf/Y2FyZWVy","View Resume")</f>
        <v>0</v>
      </c>
      <c r="DS824" t="s">
        <v>8153</v>
      </c>
      <c r="DT824" t="s">
        <v>17140</v>
      </c>
      <c r="DU824" t="s">
        <v>5427</v>
      </c>
      <c r="DV824" t="s">
        <v>818</v>
      </c>
      <c r="DW824" t="s">
        <v>207</v>
      </c>
      <c r="DX824" t="s">
        <v>263</v>
      </c>
      <c r="DY824" t="s">
        <v>648</v>
      </c>
      <c r="DZ824" t="s">
        <v>8153</v>
      </c>
    </row>
    <row r="825" spans="1:158">
      <c r="A825" t="s">
        <v>210</v>
      </c>
      <c r="B825" t="s">
        <v>211</v>
      </c>
      <c r="C825" t="s">
        <v>212</v>
      </c>
      <c r="D825" t="s">
        <v>213</v>
      </c>
      <c r="E825" t="s">
        <v>17141</v>
      </c>
      <c r="F825" t="s">
        <v>17142</v>
      </c>
      <c r="G825">
        <v>6381130988</v>
      </c>
      <c r="H825" t="s">
        <v>164</v>
      </c>
      <c r="I825" t="s">
        <v>17143</v>
      </c>
      <c r="J825" t="s">
        <v>166</v>
      </c>
      <c r="K825" t="s">
        <v>762</v>
      </c>
      <c r="L825" t="s">
        <v>17144</v>
      </c>
      <c r="M825" t="s">
        <v>17145</v>
      </c>
      <c r="N825" t="s">
        <v>170</v>
      </c>
      <c r="AI825" t="s">
        <v>17146</v>
      </c>
      <c r="AJ825" t="s">
        <v>1905</v>
      </c>
      <c r="AK825" t="s">
        <v>17147</v>
      </c>
      <c r="AL825">
        <v>62.2</v>
      </c>
      <c r="AN825">
        <v>2001</v>
      </c>
      <c r="AO825" t="s">
        <v>174</v>
      </c>
      <c r="AP825" t="s">
        <v>17146</v>
      </c>
      <c r="AQ825" t="s">
        <v>1905</v>
      </c>
      <c r="AR825" t="s">
        <v>17148</v>
      </c>
      <c r="AS825">
        <v>76.6</v>
      </c>
      <c r="AU825">
        <v>2003</v>
      </c>
      <c r="AV825" t="s">
        <v>170</v>
      </c>
      <c r="BC825" t="s">
        <v>174</v>
      </c>
      <c r="BD825" t="s">
        <v>17149</v>
      </c>
      <c r="BE825" t="s">
        <v>17150</v>
      </c>
      <c r="BF825" t="s">
        <v>485</v>
      </c>
      <c r="BG825">
        <v>83</v>
      </c>
      <c r="BH825">
        <v>8.36</v>
      </c>
      <c r="BI825">
        <v>2011</v>
      </c>
      <c r="BJ825">
        <v>2</v>
      </c>
      <c r="BL825">
        <v>7</v>
      </c>
      <c r="BN825" t="s">
        <v>174</v>
      </c>
      <c r="BO825" t="s">
        <v>483</v>
      </c>
      <c r="BP825" t="s">
        <v>17151</v>
      </c>
      <c r="BQ825" t="s">
        <v>213</v>
      </c>
      <c r="BR825">
        <v>75</v>
      </c>
      <c r="BS825">
        <v>7.5</v>
      </c>
      <c r="BT825">
        <v>2013</v>
      </c>
      <c r="BU825">
        <v>14</v>
      </c>
      <c r="BW825">
        <v>47</v>
      </c>
      <c r="BY825" t="s">
        <v>170</v>
      </c>
      <c r="CF825" t="s">
        <v>174</v>
      </c>
      <c r="CG825" t="s">
        <v>550</v>
      </c>
      <c r="CH825" t="s">
        <v>17152</v>
      </c>
      <c r="CI825" t="s">
        <v>193</v>
      </c>
      <c r="CJ825">
        <v>2020</v>
      </c>
      <c r="CL825" t="s">
        <v>174</v>
      </c>
      <c r="CM825" t="s">
        <v>17153</v>
      </c>
      <c r="CN825" t="s">
        <v>174</v>
      </c>
      <c r="CO825" t="s">
        <v>17154</v>
      </c>
      <c r="CP825" t="s">
        <v>1527</v>
      </c>
      <c r="CQ825" t="s">
        <v>174</v>
      </c>
      <c r="CR825" t="s">
        <v>2453</v>
      </c>
      <c r="CS825">
        <v>0</v>
      </c>
      <c r="CT825">
        <v>8</v>
      </c>
      <c r="CU825" t="s">
        <v>17155</v>
      </c>
      <c r="CV825" t="s">
        <v>170</v>
      </c>
      <c r="CZ825" t="s">
        <v>170</v>
      </c>
      <c r="DC825" t="s">
        <v>4936</v>
      </c>
      <c r="DD825" t="s">
        <v>174</v>
      </c>
      <c r="DE825" t="s">
        <v>17156</v>
      </c>
      <c r="DF825" t="s">
        <v>174</v>
      </c>
      <c r="DG825" t="s">
        <v>17157</v>
      </c>
      <c r="DH825" t="s">
        <v>17158</v>
      </c>
      <c r="DI825" t="s">
        <v>2680</v>
      </c>
      <c r="DJ825" t="s">
        <v>17159</v>
      </c>
      <c r="DK825">
        <v>7</v>
      </c>
      <c r="DL825" t="s">
        <v>174</v>
      </c>
      <c r="DM825" t="s">
        <v>17160</v>
      </c>
      <c r="DN825" t="s">
        <v>170</v>
      </c>
      <c r="DP825" t="s">
        <v>17161</v>
      </c>
      <c r="DQ825" t="s">
        <v>202</v>
      </c>
      <c r="DR825" t="str">
        <f>HYPERLINK("https://nconnect.nicmar.ac.in/pdf/926_resume_1772529893.pdf/Y2FyZWVy","View Resume")</f>
        <v>0</v>
      </c>
      <c r="DS825" t="s">
        <v>4371</v>
      </c>
      <c r="DT825" t="s">
        <v>17162</v>
      </c>
      <c r="DU825" t="s">
        <v>10013</v>
      </c>
      <c r="DV825" t="s">
        <v>17163</v>
      </c>
      <c r="DW825" t="s">
        <v>246</v>
      </c>
      <c r="DX825" t="s">
        <v>1462</v>
      </c>
      <c r="DY825" t="s">
        <v>209</v>
      </c>
      <c r="DZ825" t="s">
        <v>2429</v>
      </c>
      <c r="EA825" t="s">
        <v>17164</v>
      </c>
      <c r="EB825" t="s">
        <v>211</v>
      </c>
      <c r="EC825" t="s">
        <v>17165</v>
      </c>
      <c r="ED825" t="s">
        <v>246</v>
      </c>
      <c r="EE825" t="s">
        <v>578</v>
      </c>
      <c r="EF825" t="s">
        <v>7893</v>
      </c>
      <c r="EG825" t="s">
        <v>1382</v>
      </c>
      <c r="EH825" t="s">
        <v>17166</v>
      </c>
      <c r="EI825" t="s">
        <v>211</v>
      </c>
      <c r="EJ825" t="s">
        <v>17165</v>
      </c>
      <c r="EK825" t="s">
        <v>246</v>
      </c>
      <c r="EL825" t="s">
        <v>4441</v>
      </c>
      <c r="EM825" t="s">
        <v>1024</v>
      </c>
      <c r="EN825" t="s">
        <v>2053</v>
      </c>
    </row>
    <row r="826" spans="1:158">
      <c r="A826" t="s">
        <v>1062</v>
      </c>
      <c r="B826" t="s">
        <v>507</v>
      </c>
      <c r="C826" t="s">
        <v>212</v>
      </c>
      <c r="D826" t="s">
        <v>213</v>
      </c>
      <c r="E826" t="s">
        <v>17141</v>
      </c>
      <c r="F826" t="s">
        <v>17142</v>
      </c>
      <c r="G826">
        <v>6381130988</v>
      </c>
      <c r="H826" t="s">
        <v>164</v>
      </c>
      <c r="I826" t="s">
        <v>17143</v>
      </c>
      <c r="J826" t="s">
        <v>166</v>
      </c>
      <c r="K826" t="s">
        <v>762</v>
      </c>
      <c r="L826" t="s">
        <v>17144</v>
      </c>
      <c r="M826" t="s">
        <v>17145</v>
      </c>
      <c r="N826" t="s">
        <v>170</v>
      </c>
      <c r="AI826" t="s">
        <v>17146</v>
      </c>
      <c r="AJ826" t="s">
        <v>1905</v>
      </c>
      <c r="AK826" t="s">
        <v>17147</v>
      </c>
      <c r="AL826">
        <v>62.2</v>
      </c>
      <c r="AN826">
        <v>2001</v>
      </c>
      <c r="AO826" t="s">
        <v>174</v>
      </c>
      <c r="AP826" t="s">
        <v>17146</v>
      </c>
      <c r="AQ826" t="s">
        <v>1905</v>
      </c>
      <c r="AR826" t="s">
        <v>17148</v>
      </c>
      <c r="AS826">
        <v>76.6</v>
      </c>
      <c r="AU826">
        <v>2003</v>
      </c>
      <c r="AV826" t="s">
        <v>170</v>
      </c>
      <c r="BC826" t="s">
        <v>174</v>
      </c>
      <c r="BD826" t="s">
        <v>17149</v>
      </c>
      <c r="BE826" t="s">
        <v>17150</v>
      </c>
      <c r="BF826" t="s">
        <v>485</v>
      </c>
      <c r="BG826">
        <v>83</v>
      </c>
      <c r="BH826">
        <v>8.36</v>
      </c>
      <c r="BI826">
        <v>2011</v>
      </c>
      <c r="BJ826">
        <v>2</v>
      </c>
      <c r="BL826">
        <v>7</v>
      </c>
      <c r="BN826" t="s">
        <v>174</v>
      </c>
      <c r="BO826" t="s">
        <v>483</v>
      </c>
      <c r="BP826" t="s">
        <v>17151</v>
      </c>
      <c r="BQ826" t="s">
        <v>213</v>
      </c>
      <c r="BR826">
        <v>75</v>
      </c>
      <c r="BS826">
        <v>7.5</v>
      </c>
      <c r="BT826">
        <v>2013</v>
      </c>
      <c r="BU826">
        <v>14</v>
      </c>
      <c r="BW826">
        <v>47</v>
      </c>
      <c r="BY826" t="s">
        <v>170</v>
      </c>
      <c r="CF826" t="s">
        <v>174</v>
      </c>
      <c r="CG826" t="s">
        <v>550</v>
      </c>
      <c r="CH826" t="s">
        <v>17152</v>
      </c>
      <c r="CI826" t="s">
        <v>193</v>
      </c>
      <c r="CJ826">
        <v>2020</v>
      </c>
      <c r="CL826" t="s">
        <v>174</v>
      </c>
      <c r="CM826" t="s">
        <v>17153</v>
      </c>
      <c r="CN826" t="s">
        <v>174</v>
      </c>
      <c r="CO826" t="s">
        <v>17154</v>
      </c>
      <c r="CP826" t="s">
        <v>1527</v>
      </c>
      <c r="CQ826" t="s">
        <v>174</v>
      </c>
      <c r="CR826" t="s">
        <v>2453</v>
      </c>
      <c r="CS826">
        <v>0</v>
      </c>
      <c r="CT826">
        <v>8</v>
      </c>
      <c r="CU826" t="s">
        <v>17155</v>
      </c>
      <c r="CV826" t="s">
        <v>170</v>
      </c>
      <c r="CZ826" t="s">
        <v>170</v>
      </c>
      <c r="DC826" t="s">
        <v>4936</v>
      </c>
      <c r="DD826" t="s">
        <v>174</v>
      </c>
      <c r="DE826" t="s">
        <v>17156</v>
      </c>
      <c r="DF826" t="s">
        <v>174</v>
      </c>
      <c r="DG826" t="s">
        <v>17157</v>
      </c>
      <c r="DH826" t="s">
        <v>17158</v>
      </c>
      <c r="DI826" t="s">
        <v>2680</v>
      </c>
      <c r="DJ826" t="s">
        <v>17159</v>
      </c>
      <c r="DK826">
        <v>7</v>
      </c>
      <c r="DL826" t="s">
        <v>174</v>
      </c>
      <c r="DM826" t="s">
        <v>17160</v>
      </c>
      <c r="DN826" t="s">
        <v>170</v>
      </c>
      <c r="DP826" t="s">
        <v>17167</v>
      </c>
      <c r="DQ826" t="s">
        <v>202</v>
      </c>
      <c r="DR826" t="str">
        <f>HYPERLINK("https://nconnect.nicmar.ac.in/pdf/926_resume_1772529893.pdf/Y2FyZWVy","View Resume")</f>
        <v>0</v>
      </c>
      <c r="DS826" t="s">
        <v>4371</v>
      </c>
      <c r="DT826" t="s">
        <v>17162</v>
      </c>
      <c r="DU826" t="s">
        <v>10013</v>
      </c>
      <c r="DV826" t="s">
        <v>17163</v>
      </c>
      <c r="DW826" t="s">
        <v>246</v>
      </c>
      <c r="DX826" t="s">
        <v>1462</v>
      </c>
      <c r="DY826" t="s">
        <v>209</v>
      </c>
      <c r="DZ826" t="s">
        <v>2429</v>
      </c>
      <c r="EA826" t="s">
        <v>17164</v>
      </c>
      <c r="EB826" t="s">
        <v>211</v>
      </c>
      <c r="EC826" t="s">
        <v>17165</v>
      </c>
      <c r="ED826" t="s">
        <v>246</v>
      </c>
      <c r="EE826" t="s">
        <v>578</v>
      </c>
      <c r="EF826" t="s">
        <v>7893</v>
      </c>
      <c r="EG826" t="s">
        <v>1382</v>
      </c>
      <c r="EH826" t="s">
        <v>17166</v>
      </c>
      <c r="EI826" t="s">
        <v>211</v>
      </c>
      <c r="EJ826" t="s">
        <v>17165</v>
      </c>
      <c r="EK826" t="s">
        <v>246</v>
      </c>
      <c r="EL826" t="s">
        <v>4441</v>
      </c>
      <c r="EM826" t="s">
        <v>1024</v>
      </c>
      <c r="EN826" t="s">
        <v>2053</v>
      </c>
    </row>
    <row r="827" spans="1:158">
      <c r="A827" t="s">
        <v>158</v>
      </c>
      <c r="B827" t="s">
        <v>159</v>
      </c>
      <c r="C827" t="s">
        <v>160</v>
      </c>
      <c r="D827" t="s">
        <v>161</v>
      </c>
      <c r="E827" t="s">
        <v>17141</v>
      </c>
      <c r="F827" t="s">
        <v>17142</v>
      </c>
      <c r="G827">
        <v>6381130988</v>
      </c>
      <c r="H827" t="s">
        <v>164</v>
      </c>
      <c r="I827" t="s">
        <v>17143</v>
      </c>
      <c r="J827" t="s">
        <v>166</v>
      </c>
      <c r="K827" t="s">
        <v>762</v>
      </c>
      <c r="L827" t="s">
        <v>17144</v>
      </c>
      <c r="M827" t="s">
        <v>17145</v>
      </c>
      <c r="N827" t="s">
        <v>170</v>
      </c>
      <c r="AI827" t="s">
        <v>17146</v>
      </c>
      <c r="AJ827" t="s">
        <v>1905</v>
      </c>
      <c r="AK827" t="s">
        <v>17147</v>
      </c>
      <c r="AL827">
        <v>62.2</v>
      </c>
      <c r="AN827">
        <v>2001</v>
      </c>
      <c r="AO827" t="s">
        <v>174</v>
      </c>
      <c r="AP827" t="s">
        <v>17146</v>
      </c>
      <c r="AQ827" t="s">
        <v>1905</v>
      </c>
      <c r="AR827" t="s">
        <v>17148</v>
      </c>
      <c r="AS827">
        <v>76.6</v>
      </c>
      <c r="AU827">
        <v>2003</v>
      </c>
      <c r="AV827" t="s">
        <v>170</v>
      </c>
      <c r="BC827" t="s">
        <v>174</v>
      </c>
      <c r="BD827" t="s">
        <v>17149</v>
      </c>
      <c r="BE827" t="s">
        <v>17150</v>
      </c>
      <c r="BF827" t="s">
        <v>485</v>
      </c>
      <c r="BG827">
        <v>83</v>
      </c>
      <c r="BH827">
        <v>8.36</v>
      </c>
      <c r="BI827">
        <v>2011</v>
      </c>
      <c r="BJ827">
        <v>2</v>
      </c>
      <c r="BL827">
        <v>7</v>
      </c>
      <c r="BN827" t="s">
        <v>174</v>
      </c>
      <c r="BO827" t="s">
        <v>483</v>
      </c>
      <c r="BP827" t="s">
        <v>17151</v>
      </c>
      <c r="BQ827" t="s">
        <v>213</v>
      </c>
      <c r="BR827">
        <v>75</v>
      </c>
      <c r="BS827">
        <v>7.5</v>
      </c>
      <c r="BT827">
        <v>2013</v>
      </c>
      <c r="BU827">
        <v>14</v>
      </c>
      <c r="BW827">
        <v>47</v>
      </c>
      <c r="BY827" t="s">
        <v>170</v>
      </c>
      <c r="CF827" t="s">
        <v>174</v>
      </c>
      <c r="CG827" t="s">
        <v>550</v>
      </c>
      <c r="CH827" t="s">
        <v>17152</v>
      </c>
      <c r="CI827" t="s">
        <v>193</v>
      </c>
      <c r="CJ827">
        <v>2020</v>
      </c>
      <c r="CL827" t="s">
        <v>174</v>
      </c>
      <c r="CM827" t="s">
        <v>17153</v>
      </c>
      <c r="CN827" t="s">
        <v>174</v>
      </c>
      <c r="CO827" t="s">
        <v>17154</v>
      </c>
      <c r="CP827" t="s">
        <v>1527</v>
      </c>
      <c r="CQ827" t="s">
        <v>174</v>
      </c>
      <c r="CR827" t="s">
        <v>2453</v>
      </c>
      <c r="CS827">
        <v>0</v>
      </c>
      <c r="CT827">
        <v>8</v>
      </c>
      <c r="CU827" t="s">
        <v>17155</v>
      </c>
      <c r="CV827" t="s">
        <v>170</v>
      </c>
      <c r="CZ827" t="s">
        <v>170</v>
      </c>
      <c r="DC827" t="s">
        <v>4936</v>
      </c>
      <c r="DD827" t="s">
        <v>174</v>
      </c>
      <c r="DE827" t="s">
        <v>17156</v>
      </c>
      <c r="DF827" t="s">
        <v>174</v>
      </c>
      <c r="DG827" t="s">
        <v>17157</v>
      </c>
      <c r="DH827" t="s">
        <v>17158</v>
      </c>
      <c r="DI827" t="s">
        <v>2680</v>
      </c>
      <c r="DJ827" t="s">
        <v>17159</v>
      </c>
      <c r="DK827">
        <v>7</v>
      </c>
      <c r="DL827" t="s">
        <v>174</v>
      </c>
      <c r="DM827" t="s">
        <v>17160</v>
      </c>
      <c r="DN827" t="s">
        <v>170</v>
      </c>
      <c r="DP827" t="s">
        <v>17168</v>
      </c>
      <c r="DQ827" t="s">
        <v>202</v>
      </c>
      <c r="DR827" t="str">
        <f>HYPERLINK("https://nconnect.nicmar.ac.in/pdf/926_resume_1772529893.pdf/Y2FyZWVy","View Resume")</f>
        <v>0</v>
      </c>
      <c r="DS827" t="s">
        <v>4371</v>
      </c>
      <c r="DT827" t="s">
        <v>17162</v>
      </c>
      <c r="DU827" t="s">
        <v>10013</v>
      </c>
      <c r="DV827" t="s">
        <v>17163</v>
      </c>
      <c r="DW827" t="s">
        <v>246</v>
      </c>
      <c r="DX827" t="s">
        <v>1462</v>
      </c>
      <c r="DY827" t="s">
        <v>209</v>
      </c>
      <c r="DZ827" t="s">
        <v>2429</v>
      </c>
      <c r="EA827" t="s">
        <v>17164</v>
      </c>
      <c r="EB827" t="s">
        <v>211</v>
      </c>
      <c r="EC827" t="s">
        <v>17165</v>
      </c>
      <c r="ED827" t="s">
        <v>246</v>
      </c>
      <c r="EE827" t="s">
        <v>578</v>
      </c>
      <c r="EF827" t="s">
        <v>7893</v>
      </c>
      <c r="EG827" t="s">
        <v>1382</v>
      </c>
      <c r="EH827" t="s">
        <v>17166</v>
      </c>
      <c r="EI827" t="s">
        <v>211</v>
      </c>
      <c r="EJ827" t="s">
        <v>17165</v>
      </c>
      <c r="EK827" t="s">
        <v>246</v>
      </c>
      <c r="EL827" t="s">
        <v>4441</v>
      </c>
      <c r="EM827" t="s">
        <v>1024</v>
      </c>
      <c r="EN827" t="s">
        <v>2053</v>
      </c>
    </row>
    <row r="828" spans="1:158">
      <c r="A828" t="s">
        <v>1136</v>
      </c>
      <c r="B828" t="s">
        <v>211</v>
      </c>
      <c r="C828" t="s">
        <v>1137</v>
      </c>
      <c r="D828" t="s">
        <v>1138</v>
      </c>
      <c r="E828" t="s">
        <v>17169</v>
      </c>
      <c r="F828" t="s">
        <v>17170</v>
      </c>
      <c r="G828">
        <v>9403307700</v>
      </c>
      <c r="H828" t="s">
        <v>271</v>
      </c>
      <c r="I828" t="s">
        <v>17171</v>
      </c>
      <c r="J828" t="s">
        <v>166</v>
      </c>
      <c r="K828" t="s">
        <v>17172</v>
      </c>
      <c r="L828" t="s">
        <v>17173</v>
      </c>
      <c r="M828" t="s">
        <v>17174</v>
      </c>
      <c r="N828" t="s">
        <v>174</v>
      </c>
      <c r="O828" t="s">
        <v>17175</v>
      </c>
      <c r="P828" t="s">
        <v>17176</v>
      </c>
      <c r="AI828" t="s">
        <v>17177</v>
      </c>
      <c r="AJ828" t="s">
        <v>17178</v>
      </c>
      <c r="AK828" t="s">
        <v>17179</v>
      </c>
      <c r="AL828">
        <v>91.09</v>
      </c>
      <c r="AN828">
        <v>2013</v>
      </c>
      <c r="AO828" t="s">
        <v>170</v>
      </c>
      <c r="AV828" t="s">
        <v>174</v>
      </c>
      <c r="AW828" t="s">
        <v>17180</v>
      </c>
      <c r="AX828" t="s">
        <v>17181</v>
      </c>
      <c r="AY828" t="s">
        <v>17182</v>
      </c>
      <c r="AZ828">
        <v>79.33</v>
      </c>
      <c r="BB828">
        <v>2016</v>
      </c>
      <c r="BC828" t="s">
        <v>174</v>
      </c>
      <c r="BD828" t="s">
        <v>8397</v>
      </c>
      <c r="BE828" t="s">
        <v>17183</v>
      </c>
      <c r="BF828" t="s">
        <v>17184</v>
      </c>
      <c r="BG828">
        <v>81.98</v>
      </c>
      <c r="BH828">
        <v>8.63</v>
      </c>
      <c r="BI828">
        <v>2021</v>
      </c>
      <c r="BJ828">
        <v>8</v>
      </c>
      <c r="BL828">
        <v>2</v>
      </c>
      <c r="BN828" t="s">
        <v>174</v>
      </c>
      <c r="BO828" t="s">
        <v>17185</v>
      </c>
      <c r="BP828" t="s">
        <v>17186</v>
      </c>
      <c r="BQ828" t="s">
        <v>17187</v>
      </c>
      <c r="BR828">
        <v>74.19</v>
      </c>
      <c r="BS828">
        <v>7.81</v>
      </c>
      <c r="BT828">
        <v>2024</v>
      </c>
      <c r="BU828">
        <v>2</v>
      </c>
      <c r="BW828">
        <v>43</v>
      </c>
      <c r="BY828" t="s">
        <v>170</v>
      </c>
      <c r="CF828" t="s">
        <v>170</v>
      </c>
      <c r="CL828" t="s">
        <v>174</v>
      </c>
      <c r="CM828" t="s">
        <v>17188</v>
      </c>
      <c r="CN828" t="s">
        <v>174</v>
      </c>
      <c r="CO828" t="s">
        <v>17189</v>
      </c>
      <c r="CP828" t="s">
        <v>17190</v>
      </c>
      <c r="CQ828" t="s">
        <v>170</v>
      </c>
      <c r="CV828" t="s">
        <v>170</v>
      </c>
      <c r="CZ828" t="s">
        <v>170</v>
      </c>
      <c r="DC828" t="s">
        <v>326</v>
      </c>
      <c r="DD828" t="s">
        <v>170</v>
      </c>
      <c r="DF828" t="s">
        <v>170</v>
      </c>
      <c r="DL828" t="s">
        <v>170</v>
      </c>
      <c r="DN828" t="s">
        <v>170</v>
      </c>
      <c r="DP828" t="s">
        <v>17191</v>
      </c>
      <c r="DQ828" t="str">
        <f>HYPERLINK("https://nconnect.nicmar.ac.in/storage/profile/69a46eae517f9.png","Download")</f>
        <v>0</v>
      </c>
      <c r="DR828" t="str">
        <f>HYPERLINK("https://nconnect.nicmar.ac.in/pdf/836_resume_1772390231.pdf/Y2FyZWVy","View Resume")</f>
        <v>0</v>
      </c>
      <c r="DS828" t="s">
        <v>989</v>
      </c>
      <c r="DT828" t="s">
        <v>17192</v>
      </c>
      <c r="DU828" t="s">
        <v>211</v>
      </c>
      <c r="DV828" t="s">
        <v>17193</v>
      </c>
      <c r="DW828" t="s">
        <v>246</v>
      </c>
      <c r="DX828" t="s">
        <v>252</v>
      </c>
      <c r="DY828" t="s">
        <v>3389</v>
      </c>
      <c r="DZ828" t="s">
        <v>989</v>
      </c>
    </row>
    <row r="829" spans="1:158">
      <c r="A829" t="s">
        <v>1871</v>
      </c>
      <c r="B829" t="s">
        <v>507</v>
      </c>
      <c r="C829" t="s">
        <v>160</v>
      </c>
      <c r="D829" t="s">
        <v>1872</v>
      </c>
      <c r="E829" t="s">
        <v>17194</v>
      </c>
      <c r="F829" t="s">
        <v>17195</v>
      </c>
      <c r="G829">
        <v>9923320537</v>
      </c>
      <c r="H829" t="s">
        <v>271</v>
      </c>
      <c r="I829" t="s">
        <v>17196</v>
      </c>
      <c r="J829" t="s">
        <v>1430</v>
      </c>
      <c r="K829" t="s">
        <v>17197</v>
      </c>
      <c r="L829" t="s">
        <v>17198</v>
      </c>
      <c r="M829" t="s">
        <v>17199</v>
      </c>
      <c r="N829" t="s">
        <v>170</v>
      </c>
      <c r="AI829" t="s">
        <v>17200</v>
      </c>
      <c r="AJ829" t="s">
        <v>1929</v>
      </c>
      <c r="AK829" t="s">
        <v>17201</v>
      </c>
      <c r="AL829">
        <v>68</v>
      </c>
      <c r="AN829">
        <v>1992</v>
      </c>
      <c r="AO829" t="s">
        <v>174</v>
      </c>
      <c r="AP829" t="s">
        <v>17202</v>
      </c>
      <c r="AQ829" t="s">
        <v>1929</v>
      </c>
      <c r="AR829" t="s">
        <v>17203</v>
      </c>
      <c r="AS829">
        <v>61.6</v>
      </c>
      <c r="AU829">
        <v>1994</v>
      </c>
      <c r="AV829" t="s">
        <v>170</v>
      </c>
      <c r="BC829" t="s">
        <v>174</v>
      </c>
      <c r="BD829" t="s">
        <v>4117</v>
      </c>
      <c r="BE829" t="s">
        <v>17204</v>
      </c>
      <c r="BF829" t="s">
        <v>17205</v>
      </c>
      <c r="BG829">
        <v>60.39</v>
      </c>
      <c r="BI829">
        <v>1999</v>
      </c>
      <c r="BJ829">
        <v>8</v>
      </c>
      <c r="BL829">
        <v>2</v>
      </c>
      <c r="BN829" t="s">
        <v>174</v>
      </c>
      <c r="BO829" t="s">
        <v>16800</v>
      </c>
      <c r="BP829" t="s">
        <v>17206</v>
      </c>
      <c r="BQ829" t="s">
        <v>17207</v>
      </c>
      <c r="BR829">
        <v>64.17</v>
      </c>
      <c r="BT829">
        <v>2015</v>
      </c>
      <c r="BU829">
        <v>31</v>
      </c>
      <c r="BV829" t="s">
        <v>10585</v>
      </c>
      <c r="BW829">
        <v>2</v>
      </c>
      <c r="BY829" t="s">
        <v>170</v>
      </c>
      <c r="CF829" t="s">
        <v>174</v>
      </c>
      <c r="CG829" t="s">
        <v>17208</v>
      </c>
      <c r="CH829" t="s">
        <v>17209</v>
      </c>
      <c r="CI829" t="s">
        <v>373</v>
      </c>
      <c r="CK829" t="s">
        <v>174</v>
      </c>
      <c r="CL829" t="s">
        <v>174</v>
      </c>
      <c r="CM829" t="s">
        <v>17210</v>
      </c>
      <c r="CN829" t="s">
        <v>174</v>
      </c>
      <c r="CO829" t="s">
        <v>17211</v>
      </c>
      <c r="CP829" t="s">
        <v>17212</v>
      </c>
      <c r="CQ829" t="s">
        <v>174</v>
      </c>
      <c r="CR829">
        <v>1</v>
      </c>
      <c r="CS829">
        <v>0</v>
      </c>
      <c r="CT829">
        <v>5</v>
      </c>
      <c r="CU829" t="s">
        <v>17213</v>
      </c>
      <c r="CV829" t="s">
        <v>170</v>
      </c>
      <c r="CZ829" t="s">
        <v>170</v>
      </c>
      <c r="DB829" t="s">
        <v>17214</v>
      </c>
      <c r="DC829" t="s">
        <v>6735</v>
      </c>
      <c r="DD829" t="s">
        <v>174</v>
      </c>
      <c r="DE829" t="s">
        <v>17215</v>
      </c>
      <c r="DF829" t="s">
        <v>170</v>
      </c>
      <c r="DG829">
        <v>1</v>
      </c>
      <c r="DL829" t="s">
        <v>174</v>
      </c>
      <c r="DM829" t="s">
        <v>17216</v>
      </c>
      <c r="DN829" t="s">
        <v>170</v>
      </c>
      <c r="DP829" t="s">
        <v>17217</v>
      </c>
      <c r="DQ829" t="str">
        <f>HYPERLINK("https://nconnect.nicmar.ac.in/storage/profile/69a6094057151.png","Download")</f>
        <v>0</v>
      </c>
      <c r="DR829" t="str">
        <f>HYPERLINK("https://nconnect.nicmar.ac.in/pdf/903_resume_1772531252.pdf/Y2FyZWVy","View Resume")</f>
        <v>0</v>
      </c>
      <c r="DS829" t="s">
        <v>17218</v>
      </c>
      <c r="DT829" t="s">
        <v>17219</v>
      </c>
      <c r="DU829" t="s">
        <v>507</v>
      </c>
      <c r="DV829" t="s">
        <v>818</v>
      </c>
      <c r="DW829" t="s">
        <v>246</v>
      </c>
      <c r="DX829" t="s">
        <v>6606</v>
      </c>
      <c r="DY829" t="s">
        <v>4270</v>
      </c>
      <c r="DZ829" t="s">
        <v>3192</v>
      </c>
      <c r="EA829" t="s">
        <v>17220</v>
      </c>
      <c r="EB829" t="s">
        <v>17221</v>
      </c>
      <c r="EC829" t="s">
        <v>818</v>
      </c>
      <c r="ED829" t="s">
        <v>207</v>
      </c>
      <c r="EE829" t="s">
        <v>6806</v>
      </c>
      <c r="EF829" t="s">
        <v>6641</v>
      </c>
      <c r="EG829" t="s">
        <v>1688</v>
      </c>
      <c r="EH829" t="s">
        <v>17222</v>
      </c>
      <c r="EI829" t="s">
        <v>17223</v>
      </c>
      <c r="EJ829" t="s">
        <v>818</v>
      </c>
      <c r="EK829" t="s">
        <v>207</v>
      </c>
      <c r="EL829" t="s">
        <v>1204</v>
      </c>
      <c r="EM829" t="s">
        <v>2521</v>
      </c>
      <c r="EN829" t="s">
        <v>574</v>
      </c>
      <c r="EO829" t="s">
        <v>17224</v>
      </c>
      <c r="EP829" t="s">
        <v>6242</v>
      </c>
      <c r="EQ829" t="s">
        <v>818</v>
      </c>
      <c r="ER829" t="s">
        <v>207</v>
      </c>
      <c r="ES829" t="s">
        <v>12262</v>
      </c>
      <c r="ET829" t="s">
        <v>17225</v>
      </c>
      <c r="EU829" t="s">
        <v>906</v>
      </c>
    </row>
    <row r="830" spans="1:158">
      <c r="A830" t="s">
        <v>584</v>
      </c>
      <c r="B830" t="s">
        <v>211</v>
      </c>
      <c r="C830" t="s">
        <v>471</v>
      </c>
      <c r="D830" t="s">
        <v>585</v>
      </c>
      <c r="E830" t="s">
        <v>17141</v>
      </c>
      <c r="F830" t="s">
        <v>17142</v>
      </c>
      <c r="G830">
        <v>6381130988</v>
      </c>
      <c r="H830" t="s">
        <v>164</v>
      </c>
      <c r="I830" t="s">
        <v>17143</v>
      </c>
      <c r="J830" t="s">
        <v>166</v>
      </c>
      <c r="K830" t="s">
        <v>762</v>
      </c>
      <c r="L830" t="s">
        <v>17144</v>
      </c>
      <c r="M830" t="s">
        <v>17145</v>
      </c>
      <c r="N830" t="s">
        <v>170</v>
      </c>
      <c r="AI830" t="s">
        <v>17146</v>
      </c>
      <c r="AJ830" t="s">
        <v>1905</v>
      </c>
      <c r="AK830" t="s">
        <v>17147</v>
      </c>
      <c r="AL830">
        <v>62.2</v>
      </c>
      <c r="AN830">
        <v>2001</v>
      </c>
      <c r="AO830" t="s">
        <v>174</v>
      </c>
      <c r="AP830" t="s">
        <v>17146</v>
      </c>
      <c r="AQ830" t="s">
        <v>1905</v>
      </c>
      <c r="AR830" t="s">
        <v>17148</v>
      </c>
      <c r="AS830">
        <v>76.6</v>
      </c>
      <c r="AU830">
        <v>2003</v>
      </c>
      <c r="AV830" t="s">
        <v>170</v>
      </c>
      <c r="BC830" t="s">
        <v>174</v>
      </c>
      <c r="BD830" t="s">
        <v>17149</v>
      </c>
      <c r="BE830" t="s">
        <v>17150</v>
      </c>
      <c r="BF830" t="s">
        <v>485</v>
      </c>
      <c r="BG830">
        <v>83</v>
      </c>
      <c r="BH830">
        <v>8.36</v>
      </c>
      <c r="BI830">
        <v>2011</v>
      </c>
      <c r="BJ830">
        <v>2</v>
      </c>
      <c r="BL830">
        <v>7</v>
      </c>
      <c r="BN830" t="s">
        <v>174</v>
      </c>
      <c r="BO830" t="s">
        <v>483</v>
      </c>
      <c r="BP830" t="s">
        <v>17151</v>
      </c>
      <c r="BQ830" t="s">
        <v>213</v>
      </c>
      <c r="BR830">
        <v>75</v>
      </c>
      <c r="BS830">
        <v>7.5</v>
      </c>
      <c r="BT830">
        <v>2013</v>
      </c>
      <c r="BU830">
        <v>14</v>
      </c>
      <c r="BW830">
        <v>47</v>
      </c>
      <c r="BY830" t="s">
        <v>170</v>
      </c>
      <c r="CF830" t="s">
        <v>174</v>
      </c>
      <c r="CG830" t="s">
        <v>550</v>
      </c>
      <c r="CH830" t="s">
        <v>17152</v>
      </c>
      <c r="CI830" t="s">
        <v>193</v>
      </c>
      <c r="CJ830">
        <v>2020</v>
      </c>
      <c r="CL830" t="s">
        <v>174</v>
      </c>
      <c r="CM830" t="s">
        <v>17153</v>
      </c>
      <c r="CN830" t="s">
        <v>174</v>
      </c>
      <c r="CO830" t="s">
        <v>17154</v>
      </c>
      <c r="CP830" t="s">
        <v>1527</v>
      </c>
      <c r="CQ830" t="s">
        <v>174</v>
      </c>
      <c r="CR830" t="s">
        <v>2453</v>
      </c>
      <c r="CS830">
        <v>0</v>
      </c>
      <c r="CT830">
        <v>8</v>
      </c>
      <c r="CU830" t="s">
        <v>17155</v>
      </c>
      <c r="CV830" t="s">
        <v>170</v>
      </c>
      <c r="CZ830" t="s">
        <v>170</v>
      </c>
      <c r="DC830" t="s">
        <v>4936</v>
      </c>
      <c r="DD830" t="s">
        <v>174</v>
      </c>
      <c r="DE830" t="s">
        <v>17156</v>
      </c>
      <c r="DF830" t="s">
        <v>174</v>
      </c>
      <c r="DG830" t="s">
        <v>17157</v>
      </c>
      <c r="DH830" t="s">
        <v>17158</v>
      </c>
      <c r="DI830" t="s">
        <v>2680</v>
      </c>
      <c r="DJ830" t="s">
        <v>17159</v>
      </c>
      <c r="DK830">
        <v>7</v>
      </c>
      <c r="DL830" t="s">
        <v>174</v>
      </c>
      <c r="DM830" t="s">
        <v>17160</v>
      </c>
      <c r="DN830" t="s">
        <v>170</v>
      </c>
      <c r="DP830" t="s">
        <v>17226</v>
      </c>
      <c r="DQ830" t="s">
        <v>202</v>
      </c>
      <c r="DR830" t="str">
        <f>HYPERLINK("https://nconnect.nicmar.ac.in/pdf/926_resume_1772529893.pdf/Y2FyZWVy","View Resume")</f>
        <v>0</v>
      </c>
      <c r="DS830" t="s">
        <v>4371</v>
      </c>
      <c r="DT830" t="s">
        <v>17162</v>
      </c>
      <c r="DU830" t="s">
        <v>10013</v>
      </c>
      <c r="DV830" t="s">
        <v>17163</v>
      </c>
      <c r="DW830" t="s">
        <v>246</v>
      </c>
      <c r="DX830" t="s">
        <v>1462</v>
      </c>
      <c r="DY830" t="s">
        <v>209</v>
      </c>
      <c r="DZ830" t="s">
        <v>2429</v>
      </c>
      <c r="EA830" t="s">
        <v>17164</v>
      </c>
      <c r="EB830" t="s">
        <v>211</v>
      </c>
      <c r="EC830" t="s">
        <v>17165</v>
      </c>
      <c r="ED830" t="s">
        <v>246</v>
      </c>
      <c r="EE830" t="s">
        <v>578</v>
      </c>
      <c r="EF830" t="s">
        <v>7893</v>
      </c>
      <c r="EG830" t="s">
        <v>1382</v>
      </c>
      <c r="EH830" t="s">
        <v>17166</v>
      </c>
      <c r="EI830" t="s">
        <v>211</v>
      </c>
      <c r="EJ830" t="s">
        <v>17165</v>
      </c>
      <c r="EK830" t="s">
        <v>246</v>
      </c>
      <c r="EL830" t="s">
        <v>4441</v>
      </c>
      <c r="EM830" t="s">
        <v>1024</v>
      </c>
      <c r="EN830" t="s">
        <v>2053</v>
      </c>
    </row>
    <row r="831" spans="1:158">
      <c r="A831" t="s">
        <v>295</v>
      </c>
      <c r="B831" t="s">
        <v>211</v>
      </c>
      <c r="C831" t="s">
        <v>267</v>
      </c>
      <c r="D831" t="s">
        <v>296</v>
      </c>
      <c r="E831" t="s">
        <v>17227</v>
      </c>
      <c r="F831" t="s">
        <v>17228</v>
      </c>
      <c r="G831">
        <v>8218356635</v>
      </c>
      <c r="H831" t="s">
        <v>271</v>
      </c>
      <c r="I831" t="s">
        <v>17229</v>
      </c>
      <c r="J831" t="s">
        <v>217</v>
      </c>
      <c r="K831" t="s">
        <v>218</v>
      </c>
      <c r="L831" t="s">
        <v>17230</v>
      </c>
      <c r="M831" t="s">
        <v>17231</v>
      </c>
      <c r="N831" t="s">
        <v>170</v>
      </c>
      <c r="AI831" t="s">
        <v>17232</v>
      </c>
      <c r="AJ831" t="s">
        <v>17233</v>
      </c>
      <c r="AK831" t="s">
        <v>17234</v>
      </c>
      <c r="AL831">
        <v>68</v>
      </c>
      <c r="AN831">
        <v>2012</v>
      </c>
      <c r="AO831" t="s">
        <v>174</v>
      </c>
      <c r="AP831" t="s">
        <v>17232</v>
      </c>
      <c r="AQ831" t="s">
        <v>17233</v>
      </c>
      <c r="AR831" t="s">
        <v>17234</v>
      </c>
      <c r="AS831">
        <v>78.6</v>
      </c>
      <c r="AU831">
        <v>2014</v>
      </c>
      <c r="AV831" t="s">
        <v>170</v>
      </c>
      <c r="AW831" t="s">
        <v>1615</v>
      </c>
      <c r="AX831" t="s">
        <v>17235</v>
      </c>
      <c r="AY831" t="s">
        <v>17236</v>
      </c>
      <c r="AZ831">
        <v>82</v>
      </c>
      <c r="BA831">
        <v>8.29</v>
      </c>
      <c r="BB831">
        <v>2020</v>
      </c>
      <c r="BC831" t="s">
        <v>174</v>
      </c>
      <c r="BD831" t="s">
        <v>17237</v>
      </c>
      <c r="BE831" t="s">
        <v>17238</v>
      </c>
      <c r="BF831" t="s">
        <v>17239</v>
      </c>
      <c r="BG831">
        <v>77</v>
      </c>
      <c r="BI831">
        <v>2017</v>
      </c>
      <c r="BJ831">
        <v>19</v>
      </c>
      <c r="BK831" t="s">
        <v>17240</v>
      </c>
      <c r="BL831">
        <v>33</v>
      </c>
      <c r="BN831" t="s">
        <v>174</v>
      </c>
      <c r="BO831" t="s">
        <v>17241</v>
      </c>
      <c r="BP831" t="s">
        <v>17235</v>
      </c>
      <c r="BQ831" t="s">
        <v>17242</v>
      </c>
      <c r="BR831">
        <v>82</v>
      </c>
      <c r="BT831">
        <v>2020</v>
      </c>
      <c r="BU831">
        <v>31</v>
      </c>
      <c r="BV831" t="s">
        <v>1615</v>
      </c>
      <c r="BW831">
        <v>33</v>
      </c>
      <c r="BX831" t="s">
        <v>2715</v>
      </c>
      <c r="BY831" t="s">
        <v>170</v>
      </c>
      <c r="CF831" t="s">
        <v>174</v>
      </c>
      <c r="CG831" t="s">
        <v>17243</v>
      </c>
      <c r="CH831" t="s">
        <v>17244</v>
      </c>
      <c r="CI831" t="s">
        <v>373</v>
      </c>
      <c r="CK831" t="s">
        <v>170</v>
      </c>
      <c r="CL831" t="s">
        <v>174</v>
      </c>
      <c r="CM831" t="s">
        <v>17245</v>
      </c>
      <c r="CN831" t="s">
        <v>174</v>
      </c>
      <c r="CO831" t="s">
        <v>17246</v>
      </c>
      <c r="CP831" t="s">
        <v>17247</v>
      </c>
      <c r="CQ831" t="s">
        <v>174</v>
      </c>
      <c r="CR831" t="s">
        <v>17248</v>
      </c>
      <c r="CS831" t="s">
        <v>378</v>
      </c>
      <c r="CU831" t="s">
        <v>17249</v>
      </c>
      <c r="CV831" t="s">
        <v>170</v>
      </c>
      <c r="CZ831" t="s">
        <v>170</v>
      </c>
      <c r="DB831" t="s">
        <v>17250</v>
      </c>
      <c r="DC831" t="s">
        <v>326</v>
      </c>
      <c r="DD831" t="s">
        <v>170</v>
      </c>
      <c r="DF831" t="s">
        <v>170</v>
      </c>
      <c r="DG831" t="s">
        <v>17251</v>
      </c>
      <c r="DH831" t="s">
        <v>378</v>
      </c>
      <c r="DJ831" t="s">
        <v>378</v>
      </c>
      <c r="DK831">
        <v>0</v>
      </c>
      <c r="DL831" t="s">
        <v>174</v>
      </c>
      <c r="DM831" t="s">
        <v>17252</v>
      </c>
      <c r="DN831" t="s">
        <v>170</v>
      </c>
      <c r="DP831" t="s">
        <v>17226</v>
      </c>
      <c r="DQ831" t="str">
        <f>HYPERLINK("https://nconnect.nicmar.ac.in/storage/profile/69a69e91b47f6.png","Download")</f>
        <v>0</v>
      </c>
      <c r="DR831" t="str">
        <f>HYPERLINK("https://nconnect.nicmar.ac.in/pdf/923_resume_1772531491.pdf/Y2FyZWVy","View Resume")</f>
        <v>0</v>
      </c>
      <c r="DS831" t="s">
        <v>989</v>
      </c>
      <c r="DT831" t="s">
        <v>17253</v>
      </c>
      <c r="DU831" t="s">
        <v>17254</v>
      </c>
      <c r="DV831" t="s">
        <v>17255</v>
      </c>
      <c r="DW831" t="s">
        <v>207</v>
      </c>
      <c r="DX831" t="s">
        <v>1394</v>
      </c>
      <c r="DY831" t="s">
        <v>6638</v>
      </c>
      <c r="DZ831" t="s">
        <v>989</v>
      </c>
    </row>
    <row r="832" spans="1:158">
      <c r="A832" t="s">
        <v>2493</v>
      </c>
      <c r="B832" t="s">
        <v>507</v>
      </c>
      <c r="C832" t="s">
        <v>160</v>
      </c>
      <c r="D832" t="s">
        <v>2494</v>
      </c>
      <c r="E832" t="s">
        <v>17141</v>
      </c>
      <c r="F832" t="s">
        <v>17142</v>
      </c>
      <c r="G832">
        <v>6381130988</v>
      </c>
      <c r="H832" t="s">
        <v>164</v>
      </c>
      <c r="I832" t="s">
        <v>17143</v>
      </c>
      <c r="J832" t="s">
        <v>166</v>
      </c>
      <c r="K832" t="s">
        <v>762</v>
      </c>
      <c r="L832" t="s">
        <v>17144</v>
      </c>
      <c r="M832" t="s">
        <v>17145</v>
      </c>
      <c r="N832" t="s">
        <v>170</v>
      </c>
      <c r="AI832" t="s">
        <v>17146</v>
      </c>
      <c r="AJ832" t="s">
        <v>1905</v>
      </c>
      <c r="AK832" t="s">
        <v>17147</v>
      </c>
      <c r="AL832">
        <v>62.2</v>
      </c>
      <c r="AN832">
        <v>2001</v>
      </c>
      <c r="AO832" t="s">
        <v>174</v>
      </c>
      <c r="AP832" t="s">
        <v>17146</v>
      </c>
      <c r="AQ832" t="s">
        <v>1905</v>
      </c>
      <c r="AR832" t="s">
        <v>17148</v>
      </c>
      <c r="AS832">
        <v>76.6</v>
      </c>
      <c r="AU832">
        <v>2003</v>
      </c>
      <c r="AV832" t="s">
        <v>170</v>
      </c>
      <c r="BC832" t="s">
        <v>174</v>
      </c>
      <c r="BD832" t="s">
        <v>17149</v>
      </c>
      <c r="BE832" t="s">
        <v>17150</v>
      </c>
      <c r="BF832" t="s">
        <v>485</v>
      </c>
      <c r="BG832">
        <v>83</v>
      </c>
      <c r="BH832">
        <v>8.36</v>
      </c>
      <c r="BI832">
        <v>2011</v>
      </c>
      <c r="BJ832">
        <v>2</v>
      </c>
      <c r="BL832">
        <v>7</v>
      </c>
      <c r="BN832" t="s">
        <v>174</v>
      </c>
      <c r="BO832" t="s">
        <v>483</v>
      </c>
      <c r="BP832" t="s">
        <v>17151</v>
      </c>
      <c r="BQ832" t="s">
        <v>213</v>
      </c>
      <c r="BR832">
        <v>75</v>
      </c>
      <c r="BS832">
        <v>7.5</v>
      </c>
      <c r="BT832">
        <v>2013</v>
      </c>
      <c r="BU832">
        <v>14</v>
      </c>
      <c r="BW832">
        <v>47</v>
      </c>
      <c r="BY832" t="s">
        <v>170</v>
      </c>
      <c r="CF832" t="s">
        <v>174</v>
      </c>
      <c r="CG832" t="s">
        <v>550</v>
      </c>
      <c r="CH832" t="s">
        <v>17152</v>
      </c>
      <c r="CI832" t="s">
        <v>193</v>
      </c>
      <c r="CJ832">
        <v>2020</v>
      </c>
      <c r="CL832" t="s">
        <v>174</v>
      </c>
      <c r="CM832" t="s">
        <v>17153</v>
      </c>
      <c r="CN832" t="s">
        <v>174</v>
      </c>
      <c r="CO832" t="s">
        <v>17154</v>
      </c>
      <c r="CP832" t="s">
        <v>1527</v>
      </c>
      <c r="CQ832" t="s">
        <v>174</v>
      </c>
      <c r="CR832" t="s">
        <v>2453</v>
      </c>
      <c r="CS832">
        <v>0</v>
      </c>
      <c r="CT832">
        <v>8</v>
      </c>
      <c r="CU832" t="s">
        <v>17155</v>
      </c>
      <c r="CV832" t="s">
        <v>170</v>
      </c>
      <c r="CZ832" t="s">
        <v>170</v>
      </c>
      <c r="DC832" t="s">
        <v>4936</v>
      </c>
      <c r="DD832" t="s">
        <v>174</v>
      </c>
      <c r="DE832" t="s">
        <v>17156</v>
      </c>
      <c r="DF832" t="s">
        <v>174</v>
      </c>
      <c r="DG832" t="s">
        <v>17157</v>
      </c>
      <c r="DH832" t="s">
        <v>17158</v>
      </c>
      <c r="DI832" t="s">
        <v>2680</v>
      </c>
      <c r="DJ832" t="s">
        <v>17159</v>
      </c>
      <c r="DK832">
        <v>7</v>
      </c>
      <c r="DL832" t="s">
        <v>174</v>
      </c>
      <c r="DM832" t="s">
        <v>17160</v>
      </c>
      <c r="DN832" t="s">
        <v>170</v>
      </c>
      <c r="DP832" t="s">
        <v>17226</v>
      </c>
      <c r="DQ832" t="s">
        <v>202</v>
      </c>
      <c r="DR832" t="str">
        <f>HYPERLINK("https://nconnect.nicmar.ac.in/pdf/926_resume_1772529893.pdf/Y2FyZWVy","View Resume")</f>
        <v>0</v>
      </c>
      <c r="DS832" t="s">
        <v>4371</v>
      </c>
      <c r="DT832" t="s">
        <v>17162</v>
      </c>
      <c r="DU832" t="s">
        <v>10013</v>
      </c>
      <c r="DV832" t="s">
        <v>17163</v>
      </c>
      <c r="DW832" t="s">
        <v>246</v>
      </c>
      <c r="DX832" t="s">
        <v>1462</v>
      </c>
      <c r="DY832" t="s">
        <v>209</v>
      </c>
      <c r="DZ832" t="s">
        <v>2429</v>
      </c>
      <c r="EA832" t="s">
        <v>17164</v>
      </c>
      <c r="EB832" t="s">
        <v>211</v>
      </c>
      <c r="EC832" t="s">
        <v>17165</v>
      </c>
      <c r="ED832" t="s">
        <v>246</v>
      </c>
      <c r="EE832" t="s">
        <v>578</v>
      </c>
      <c r="EF832" t="s">
        <v>7893</v>
      </c>
      <c r="EG832" t="s">
        <v>1382</v>
      </c>
      <c r="EH832" t="s">
        <v>17166</v>
      </c>
      <c r="EI832" t="s">
        <v>211</v>
      </c>
      <c r="EJ832" t="s">
        <v>17165</v>
      </c>
      <c r="EK832" t="s">
        <v>246</v>
      </c>
      <c r="EL832" t="s">
        <v>4441</v>
      </c>
      <c r="EM832" t="s">
        <v>1024</v>
      </c>
      <c r="EN832" t="s">
        <v>2053</v>
      </c>
    </row>
    <row r="833" spans="1:158">
      <c r="A833" t="s">
        <v>1062</v>
      </c>
      <c r="B833" t="s">
        <v>507</v>
      </c>
      <c r="C833" t="s">
        <v>212</v>
      </c>
      <c r="D833" t="s">
        <v>213</v>
      </c>
      <c r="E833" t="s">
        <v>17256</v>
      </c>
      <c r="F833" t="s">
        <v>17257</v>
      </c>
      <c r="G833">
        <v>9226658040</v>
      </c>
      <c r="H833" t="s">
        <v>164</v>
      </c>
      <c r="I833" t="s">
        <v>17258</v>
      </c>
      <c r="J833" t="s">
        <v>166</v>
      </c>
      <c r="K833" t="s">
        <v>17259</v>
      </c>
      <c r="L833" t="s">
        <v>17260</v>
      </c>
      <c r="M833" t="s">
        <v>17261</v>
      </c>
      <c r="N833" t="s">
        <v>174</v>
      </c>
      <c r="O833" t="s">
        <v>17262</v>
      </c>
      <c r="P833" t="s">
        <v>17263</v>
      </c>
      <c r="AI833" t="s">
        <v>17264</v>
      </c>
      <c r="AJ833" t="s">
        <v>17265</v>
      </c>
      <c r="AK833" t="s">
        <v>17266</v>
      </c>
      <c r="AL833">
        <v>83.71</v>
      </c>
      <c r="AN833">
        <v>1994</v>
      </c>
      <c r="AO833" t="s">
        <v>174</v>
      </c>
      <c r="AP833" t="s">
        <v>17267</v>
      </c>
      <c r="AQ833" t="s">
        <v>17265</v>
      </c>
      <c r="AR833" t="s">
        <v>2219</v>
      </c>
      <c r="AS833">
        <v>70</v>
      </c>
      <c r="AU833">
        <v>1996</v>
      </c>
      <c r="AV833" t="s">
        <v>170</v>
      </c>
      <c r="BC833" t="s">
        <v>174</v>
      </c>
      <c r="BD833" t="s">
        <v>4955</v>
      </c>
      <c r="BE833" t="s">
        <v>13676</v>
      </c>
      <c r="BF833" t="s">
        <v>17268</v>
      </c>
      <c r="BG833">
        <v>67.53</v>
      </c>
      <c r="BI833">
        <v>2001</v>
      </c>
      <c r="BJ833">
        <v>2</v>
      </c>
      <c r="BL833">
        <v>9</v>
      </c>
      <c r="BN833" t="s">
        <v>174</v>
      </c>
      <c r="BO833" t="s">
        <v>17269</v>
      </c>
      <c r="BP833" t="s">
        <v>17270</v>
      </c>
      <c r="BQ833" t="s">
        <v>17271</v>
      </c>
      <c r="BR833">
        <v>60.73</v>
      </c>
      <c r="BT833">
        <v>2004</v>
      </c>
      <c r="BU833">
        <v>14</v>
      </c>
      <c r="BW833">
        <v>47</v>
      </c>
      <c r="BY833" t="s">
        <v>170</v>
      </c>
      <c r="CF833" t="s">
        <v>174</v>
      </c>
      <c r="CG833" t="s">
        <v>17272</v>
      </c>
      <c r="CH833" t="s">
        <v>4990</v>
      </c>
      <c r="CI833" t="s">
        <v>193</v>
      </c>
      <c r="CJ833">
        <v>2019</v>
      </c>
      <c r="CL833" t="s">
        <v>174</v>
      </c>
      <c r="CN833" t="s">
        <v>174</v>
      </c>
      <c r="CO833" t="s">
        <v>17273</v>
      </c>
      <c r="CP833" t="s">
        <v>1527</v>
      </c>
      <c r="CQ833" t="s">
        <v>174</v>
      </c>
      <c r="CR833">
        <v>0</v>
      </c>
      <c r="CS833">
        <v>0</v>
      </c>
      <c r="CT833">
        <v>13</v>
      </c>
      <c r="CU833" t="s">
        <v>17274</v>
      </c>
      <c r="CV833" t="s">
        <v>174</v>
      </c>
      <c r="CW833" t="s">
        <v>17275</v>
      </c>
      <c r="CX833" t="s">
        <v>193</v>
      </c>
      <c r="CY833">
        <v>2018</v>
      </c>
      <c r="CZ833" t="s">
        <v>170</v>
      </c>
      <c r="DB833" t="s">
        <v>17276</v>
      </c>
      <c r="DC833" t="s">
        <v>17277</v>
      </c>
      <c r="DD833" t="s">
        <v>174</v>
      </c>
      <c r="DE833" t="s">
        <v>17278</v>
      </c>
      <c r="DF833" t="s">
        <v>174</v>
      </c>
      <c r="DG833" t="s">
        <v>17279</v>
      </c>
      <c r="DH833" t="s">
        <v>3130</v>
      </c>
      <c r="DI833" t="s">
        <v>3130</v>
      </c>
      <c r="DJ833" t="s">
        <v>170</v>
      </c>
      <c r="DK833">
        <v>9</v>
      </c>
      <c r="DL833" t="s">
        <v>170</v>
      </c>
      <c r="DN833" t="s">
        <v>170</v>
      </c>
      <c r="DP833" t="s">
        <v>17280</v>
      </c>
      <c r="DQ833" t="str">
        <f>HYPERLINK("https://nconnect.nicmar.ac.in/storage/profile/69a6b369d3b35.png","Download")</f>
        <v>0</v>
      </c>
      <c r="DR833" t="str">
        <f>HYPERLINK("https://nconnect.nicmar.ac.in/pdf/918_resume_1772532270.pdf/Y2FyZWVy","View Resume")</f>
        <v>0</v>
      </c>
      <c r="DS833" t="s">
        <v>17281</v>
      </c>
      <c r="DT833" t="s">
        <v>17282</v>
      </c>
      <c r="DU833" t="s">
        <v>507</v>
      </c>
      <c r="DV833" t="s">
        <v>818</v>
      </c>
      <c r="DW833" t="s">
        <v>246</v>
      </c>
      <c r="DX833" t="s">
        <v>1501</v>
      </c>
      <c r="DY833" t="s">
        <v>209</v>
      </c>
      <c r="DZ833" t="s">
        <v>984</v>
      </c>
      <c r="EA833" t="s">
        <v>17283</v>
      </c>
      <c r="EB833" t="s">
        <v>211</v>
      </c>
      <c r="EC833" t="s">
        <v>818</v>
      </c>
      <c r="ED833" t="s">
        <v>246</v>
      </c>
      <c r="EE833" t="s">
        <v>1986</v>
      </c>
      <c r="EF833" t="s">
        <v>1501</v>
      </c>
      <c r="EG833" t="s">
        <v>908</v>
      </c>
      <c r="EH833" t="s">
        <v>17284</v>
      </c>
      <c r="EI833" t="s">
        <v>211</v>
      </c>
      <c r="EJ833" t="s">
        <v>818</v>
      </c>
      <c r="EK833" t="s">
        <v>246</v>
      </c>
      <c r="EL833" t="s">
        <v>17285</v>
      </c>
      <c r="EM833" t="s">
        <v>1986</v>
      </c>
      <c r="EN833" t="s">
        <v>8153</v>
      </c>
      <c r="EO833" t="s">
        <v>17286</v>
      </c>
      <c r="EP833" t="s">
        <v>351</v>
      </c>
      <c r="EQ833" t="s">
        <v>13675</v>
      </c>
      <c r="ER833" t="s">
        <v>246</v>
      </c>
      <c r="ES833" t="s">
        <v>7078</v>
      </c>
      <c r="ET833" t="s">
        <v>17285</v>
      </c>
      <c r="EU833" t="s">
        <v>821</v>
      </c>
      <c r="EV833" t="s">
        <v>17287</v>
      </c>
      <c r="EW833" t="s">
        <v>9202</v>
      </c>
      <c r="EX833" t="s">
        <v>17288</v>
      </c>
      <c r="EY833" t="s">
        <v>207</v>
      </c>
      <c r="EZ833" t="s">
        <v>5151</v>
      </c>
      <c r="FA833" t="s">
        <v>2596</v>
      </c>
      <c r="FB833" t="s">
        <v>1382</v>
      </c>
    </row>
    <row r="834" spans="1:158">
      <c r="A834" t="s">
        <v>1347</v>
      </c>
      <c r="B834" t="s">
        <v>211</v>
      </c>
      <c r="C834" t="s">
        <v>267</v>
      </c>
      <c r="D834" t="s">
        <v>1348</v>
      </c>
      <c r="E834" t="s">
        <v>17289</v>
      </c>
      <c r="F834" t="s">
        <v>17290</v>
      </c>
      <c r="G834">
        <v>8275493043</v>
      </c>
      <c r="H834" t="s">
        <v>164</v>
      </c>
      <c r="I834" t="s">
        <v>17291</v>
      </c>
      <c r="J834" t="s">
        <v>166</v>
      </c>
      <c r="K834" t="s">
        <v>17292</v>
      </c>
      <c r="L834" t="s">
        <v>17293</v>
      </c>
      <c r="M834" t="s">
        <v>17294</v>
      </c>
      <c r="N834" t="s">
        <v>170</v>
      </c>
      <c r="AI834" t="s">
        <v>17295</v>
      </c>
      <c r="AJ834" t="s">
        <v>16736</v>
      </c>
      <c r="AK834" t="s">
        <v>17296</v>
      </c>
      <c r="AL834">
        <v>80.8</v>
      </c>
      <c r="AN834">
        <v>2011</v>
      </c>
      <c r="AO834" t="s">
        <v>174</v>
      </c>
      <c r="AP834" t="s">
        <v>17297</v>
      </c>
      <c r="AQ834" t="s">
        <v>16736</v>
      </c>
      <c r="AR834" t="s">
        <v>17298</v>
      </c>
      <c r="AS834">
        <v>81.0</v>
      </c>
      <c r="AU834">
        <v>2013</v>
      </c>
      <c r="AV834" t="s">
        <v>170</v>
      </c>
      <c r="BC834" t="s">
        <v>174</v>
      </c>
      <c r="BD834" t="s">
        <v>17299</v>
      </c>
      <c r="BE834" t="s">
        <v>17300</v>
      </c>
      <c r="BF834" t="s">
        <v>17301</v>
      </c>
      <c r="BG834">
        <v>82.9</v>
      </c>
      <c r="BH834">
        <v>8.29</v>
      </c>
      <c r="BI834">
        <v>2016</v>
      </c>
      <c r="BJ834">
        <v>19</v>
      </c>
      <c r="BK834" t="s">
        <v>17302</v>
      </c>
      <c r="BL834">
        <v>53</v>
      </c>
      <c r="BM834" t="s">
        <v>17303</v>
      </c>
      <c r="BN834" t="s">
        <v>174</v>
      </c>
      <c r="BO834" t="s">
        <v>4363</v>
      </c>
      <c r="BP834" t="s">
        <v>17304</v>
      </c>
      <c r="BQ834" t="s">
        <v>17303</v>
      </c>
      <c r="BR834">
        <v>68.69</v>
      </c>
      <c r="BS834">
        <v>8.38</v>
      </c>
      <c r="BT834">
        <v>2018</v>
      </c>
      <c r="BU834">
        <v>31</v>
      </c>
      <c r="BV834" t="s">
        <v>17305</v>
      </c>
      <c r="BW834">
        <v>53</v>
      </c>
      <c r="BX834" t="s">
        <v>17303</v>
      </c>
      <c r="BY834" t="s">
        <v>170</v>
      </c>
      <c r="CF834" t="s">
        <v>174</v>
      </c>
      <c r="CG834" t="s">
        <v>17306</v>
      </c>
      <c r="CH834" t="s">
        <v>17307</v>
      </c>
      <c r="CI834" t="s">
        <v>373</v>
      </c>
      <c r="CK834" t="s">
        <v>170</v>
      </c>
      <c r="CL834" t="s">
        <v>174</v>
      </c>
      <c r="CM834" t="s">
        <v>17308</v>
      </c>
      <c r="CN834" t="s">
        <v>174</v>
      </c>
      <c r="CO834" t="s">
        <v>17309</v>
      </c>
      <c r="CP834" t="s">
        <v>721</v>
      </c>
      <c r="CQ834" t="s">
        <v>174</v>
      </c>
      <c r="CR834">
        <v>1</v>
      </c>
      <c r="CS834">
        <v>0</v>
      </c>
      <c r="CT834">
        <v>2</v>
      </c>
      <c r="CU834" t="s">
        <v>17310</v>
      </c>
      <c r="CV834" t="s">
        <v>170</v>
      </c>
      <c r="CZ834" t="s">
        <v>170</v>
      </c>
      <c r="DC834" t="s">
        <v>853</v>
      </c>
      <c r="DD834" t="s">
        <v>174</v>
      </c>
      <c r="DE834" t="s">
        <v>17311</v>
      </c>
      <c r="DF834" t="s">
        <v>170</v>
      </c>
      <c r="DL834" t="s">
        <v>174</v>
      </c>
      <c r="DM834" t="s">
        <v>17312</v>
      </c>
      <c r="DN834" t="s">
        <v>170</v>
      </c>
      <c r="DP834" t="s">
        <v>17313</v>
      </c>
      <c r="DQ834" t="str">
        <f>HYPERLINK("https://nconnect.nicmar.ac.in/storage/profile/69a5cef7da330.png","Download")</f>
        <v>0</v>
      </c>
      <c r="DR834" t="str">
        <f>HYPERLINK("https://nconnect.nicmar.ac.in/pdf/930_resume_1772532410.pdf/Y2FyZWVy","View Resume")</f>
        <v>0</v>
      </c>
      <c r="DS834" t="s">
        <v>292</v>
      </c>
    </row>
    <row r="835" spans="1:158">
      <c r="A835" t="s">
        <v>5303</v>
      </c>
      <c r="B835" t="s">
        <v>507</v>
      </c>
      <c r="C835" t="s">
        <v>160</v>
      </c>
      <c r="D835" t="s">
        <v>5304</v>
      </c>
      <c r="E835" t="s">
        <v>17314</v>
      </c>
      <c r="F835" t="s">
        <v>17315</v>
      </c>
      <c r="G835">
        <v>7588235721</v>
      </c>
      <c r="H835" t="s">
        <v>271</v>
      </c>
      <c r="I835" t="s">
        <v>17316</v>
      </c>
      <c r="J835" t="s">
        <v>166</v>
      </c>
      <c r="K835" t="s">
        <v>13294</v>
      </c>
      <c r="L835" t="s">
        <v>17317</v>
      </c>
      <c r="M835" t="s">
        <v>17318</v>
      </c>
      <c r="N835" t="s">
        <v>170</v>
      </c>
      <c r="AI835" t="s">
        <v>17319</v>
      </c>
      <c r="AJ835" t="s">
        <v>17320</v>
      </c>
      <c r="AK835" t="s">
        <v>10246</v>
      </c>
      <c r="AL835">
        <v>84</v>
      </c>
      <c r="AN835">
        <v>2006</v>
      </c>
      <c r="AO835" t="s">
        <v>170</v>
      </c>
      <c r="AV835" t="s">
        <v>170</v>
      </c>
      <c r="BC835" t="s">
        <v>174</v>
      </c>
      <c r="BD835" t="s">
        <v>1908</v>
      </c>
      <c r="BE835" t="s">
        <v>17321</v>
      </c>
      <c r="BF835" t="s">
        <v>1779</v>
      </c>
      <c r="BG835">
        <v>60</v>
      </c>
      <c r="BI835">
        <v>2013</v>
      </c>
      <c r="BJ835">
        <v>8</v>
      </c>
      <c r="BL835">
        <v>2</v>
      </c>
      <c r="BN835" t="s">
        <v>174</v>
      </c>
      <c r="BO835" t="s">
        <v>1440</v>
      </c>
      <c r="BP835" t="s">
        <v>17322</v>
      </c>
      <c r="BQ835" t="s">
        <v>5229</v>
      </c>
      <c r="BR835">
        <v>63</v>
      </c>
      <c r="BT835">
        <v>2016</v>
      </c>
      <c r="BU835">
        <v>31</v>
      </c>
      <c r="BV835" t="s">
        <v>17323</v>
      </c>
      <c r="BW835">
        <v>3</v>
      </c>
      <c r="BY835" t="s">
        <v>170</v>
      </c>
      <c r="CF835" t="s">
        <v>174</v>
      </c>
      <c r="CG835" t="s">
        <v>17324</v>
      </c>
      <c r="CH835" t="s">
        <v>17325</v>
      </c>
      <c r="CI835" t="s">
        <v>373</v>
      </c>
      <c r="CK835" t="s">
        <v>170</v>
      </c>
      <c r="CL835" t="s">
        <v>174</v>
      </c>
      <c r="CM835" t="s">
        <v>17326</v>
      </c>
      <c r="CN835" t="s">
        <v>170</v>
      </c>
      <c r="CP835" t="s">
        <v>17327</v>
      </c>
      <c r="DP835" t="s">
        <v>17328</v>
      </c>
      <c r="DQ835" t="s">
        <v>202</v>
      </c>
      <c r="DR835" t="str">
        <f>HYPERLINK("https://nconnect.nicmar.ac.in/pdf/225_resume_1772533132.pdf/Y2FyZWVy","View Resume")</f>
        <v>0</v>
      </c>
      <c r="DS835" t="s">
        <v>17329</v>
      </c>
      <c r="DT835" t="s">
        <v>17330</v>
      </c>
      <c r="DU835" t="s">
        <v>2086</v>
      </c>
      <c r="DV835" t="s">
        <v>17331</v>
      </c>
      <c r="DW835" t="s">
        <v>246</v>
      </c>
      <c r="DX835" t="s">
        <v>1633</v>
      </c>
      <c r="DY835" t="s">
        <v>209</v>
      </c>
      <c r="DZ835" t="s">
        <v>1595</v>
      </c>
      <c r="EA835" t="s">
        <v>17332</v>
      </c>
      <c r="EB835" t="s">
        <v>6237</v>
      </c>
      <c r="EC835" t="s">
        <v>568</v>
      </c>
      <c r="ED835" t="s">
        <v>207</v>
      </c>
      <c r="EE835" t="s">
        <v>3869</v>
      </c>
      <c r="EF835" t="s">
        <v>3162</v>
      </c>
      <c r="EG835" t="s">
        <v>649</v>
      </c>
      <c r="EH835" t="s">
        <v>17333</v>
      </c>
      <c r="EI835" t="s">
        <v>4836</v>
      </c>
      <c r="EJ835" t="s">
        <v>568</v>
      </c>
      <c r="EK835" t="s">
        <v>207</v>
      </c>
      <c r="EL835" t="s">
        <v>4688</v>
      </c>
      <c r="EM835" t="s">
        <v>334</v>
      </c>
      <c r="EN835" t="s">
        <v>248</v>
      </c>
      <c r="EO835" t="s">
        <v>17334</v>
      </c>
      <c r="EP835" t="s">
        <v>5245</v>
      </c>
      <c r="EQ835" t="s">
        <v>17335</v>
      </c>
      <c r="ER835" t="s">
        <v>207</v>
      </c>
      <c r="ES835" t="s">
        <v>2025</v>
      </c>
      <c r="ET835" t="s">
        <v>953</v>
      </c>
      <c r="EU835" t="s">
        <v>460</v>
      </c>
    </row>
    <row r="836" spans="1:158">
      <c r="A836" t="s">
        <v>1062</v>
      </c>
      <c r="B836" t="s">
        <v>507</v>
      </c>
      <c r="C836" t="s">
        <v>212</v>
      </c>
      <c r="D836" t="s">
        <v>213</v>
      </c>
      <c r="E836" t="s">
        <v>17336</v>
      </c>
      <c r="F836" t="s">
        <v>17337</v>
      </c>
      <c r="G836">
        <v>9822067803</v>
      </c>
      <c r="H836" t="s">
        <v>164</v>
      </c>
      <c r="I836" t="s">
        <v>17338</v>
      </c>
      <c r="J836" t="s">
        <v>166</v>
      </c>
      <c r="K836" t="s">
        <v>17339</v>
      </c>
      <c r="L836" t="s">
        <v>17340</v>
      </c>
      <c r="M836" t="s">
        <v>17341</v>
      </c>
      <c r="N836" t="s">
        <v>170</v>
      </c>
      <c r="AI836" t="s">
        <v>17342</v>
      </c>
      <c r="AJ836" t="s">
        <v>17343</v>
      </c>
      <c r="AK836" t="s">
        <v>17344</v>
      </c>
      <c r="AL836">
        <v>83.85</v>
      </c>
      <c r="AN836">
        <v>1993</v>
      </c>
      <c r="AO836" t="s">
        <v>174</v>
      </c>
      <c r="AP836" t="s">
        <v>17345</v>
      </c>
      <c r="AQ836" t="s">
        <v>17346</v>
      </c>
      <c r="AR836" t="s">
        <v>1556</v>
      </c>
      <c r="AS836">
        <v>81.17</v>
      </c>
      <c r="AU836">
        <v>1995</v>
      </c>
      <c r="AV836" t="s">
        <v>170</v>
      </c>
      <c r="BC836" t="s">
        <v>174</v>
      </c>
      <c r="BD836" t="s">
        <v>4955</v>
      </c>
      <c r="BE836" t="s">
        <v>17347</v>
      </c>
      <c r="BF836" t="s">
        <v>485</v>
      </c>
      <c r="BG836">
        <v>66.03</v>
      </c>
      <c r="BI836">
        <v>1999</v>
      </c>
      <c r="BJ836">
        <v>2</v>
      </c>
      <c r="BL836">
        <v>9</v>
      </c>
      <c r="BN836" t="s">
        <v>174</v>
      </c>
      <c r="BO836" t="s">
        <v>4955</v>
      </c>
      <c r="BP836" t="s">
        <v>17347</v>
      </c>
      <c r="BQ836" t="s">
        <v>213</v>
      </c>
      <c r="BR836">
        <v>64.57</v>
      </c>
      <c r="BT836">
        <v>2001</v>
      </c>
      <c r="BU836">
        <v>14</v>
      </c>
      <c r="BW836">
        <v>47</v>
      </c>
      <c r="BY836" t="s">
        <v>170</v>
      </c>
      <c r="CF836" t="s">
        <v>174</v>
      </c>
      <c r="CG836" t="s">
        <v>17348</v>
      </c>
      <c r="CH836" t="s">
        <v>17349</v>
      </c>
      <c r="CI836" t="s">
        <v>193</v>
      </c>
      <c r="CJ836">
        <v>2011</v>
      </c>
      <c r="CL836" t="s">
        <v>170</v>
      </c>
      <c r="CN836" t="s">
        <v>174</v>
      </c>
      <c r="CO836" t="s">
        <v>17350</v>
      </c>
      <c r="CP836" t="s">
        <v>721</v>
      </c>
      <c r="CQ836" t="s">
        <v>174</v>
      </c>
      <c r="CR836">
        <v>0</v>
      </c>
      <c r="CS836">
        <v>0</v>
      </c>
      <c r="CT836">
        <v>10</v>
      </c>
      <c r="CU836" t="s">
        <v>17351</v>
      </c>
      <c r="CV836" t="s">
        <v>170</v>
      </c>
      <c r="CZ836" t="s">
        <v>170</v>
      </c>
      <c r="DC836" t="s">
        <v>17352</v>
      </c>
      <c r="DD836" t="s">
        <v>174</v>
      </c>
      <c r="DE836" t="s">
        <v>17353</v>
      </c>
      <c r="DF836" t="s">
        <v>174</v>
      </c>
      <c r="DG836" t="s">
        <v>17354</v>
      </c>
      <c r="DH836" t="s">
        <v>17355</v>
      </c>
      <c r="DI836" t="s">
        <v>17356</v>
      </c>
      <c r="DJ836" t="s">
        <v>17357</v>
      </c>
      <c r="DK836">
        <v>8</v>
      </c>
      <c r="DL836" t="s">
        <v>170</v>
      </c>
      <c r="DN836" t="s">
        <v>170</v>
      </c>
      <c r="DP836" t="s">
        <v>17358</v>
      </c>
      <c r="DQ836" t="str">
        <f>HYPERLINK("https://nconnect.nicmar.ac.in/storage/profile/69a697c7ae742.png","Download")</f>
        <v>0</v>
      </c>
      <c r="DR836" t="str">
        <f>HYPERLINK("https://nconnect.nicmar.ac.in/pdf/920_resume_1772533510.pdf/Y2FyZWVy","View Resume")</f>
        <v>0</v>
      </c>
      <c r="DS836" t="s">
        <v>12434</v>
      </c>
      <c r="DT836" t="s">
        <v>17359</v>
      </c>
      <c r="DU836" t="s">
        <v>536</v>
      </c>
      <c r="DV836" t="s">
        <v>818</v>
      </c>
      <c r="DW836" t="s">
        <v>246</v>
      </c>
      <c r="DX836" t="s">
        <v>2134</v>
      </c>
      <c r="DY836" t="s">
        <v>209</v>
      </c>
      <c r="DZ836" t="s">
        <v>3225</v>
      </c>
      <c r="EA836" t="s">
        <v>17360</v>
      </c>
      <c r="EB836" t="s">
        <v>211</v>
      </c>
      <c r="EC836" t="s">
        <v>17361</v>
      </c>
      <c r="ED836" t="s">
        <v>246</v>
      </c>
      <c r="EE836" t="s">
        <v>5386</v>
      </c>
      <c r="EF836" t="s">
        <v>264</v>
      </c>
      <c r="EG836" t="s">
        <v>870</v>
      </c>
    </row>
    <row r="837" spans="1:158">
      <c r="A837" t="s">
        <v>266</v>
      </c>
      <c r="B837" t="s">
        <v>211</v>
      </c>
      <c r="C837" t="s">
        <v>267</v>
      </c>
      <c r="D837" t="s">
        <v>268</v>
      </c>
      <c r="E837" t="s">
        <v>17362</v>
      </c>
      <c r="F837" t="s">
        <v>17363</v>
      </c>
      <c r="G837">
        <v>8683009593</v>
      </c>
      <c r="H837" t="s">
        <v>164</v>
      </c>
      <c r="I837" t="s">
        <v>17364</v>
      </c>
      <c r="J837" t="s">
        <v>166</v>
      </c>
      <c r="K837" t="s">
        <v>797</v>
      </c>
      <c r="L837" t="s">
        <v>17365</v>
      </c>
      <c r="M837" t="s">
        <v>17366</v>
      </c>
      <c r="N837" t="s">
        <v>170</v>
      </c>
      <c r="AI837" t="s">
        <v>17367</v>
      </c>
      <c r="AJ837" t="s">
        <v>17368</v>
      </c>
      <c r="AK837" t="s">
        <v>1514</v>
      </c>
      <c r="AL837">
        <v>74.8</v>
      </c>
      <c r="AN837">
        <v>2001</v>
      </c>
      <c r="AO837" t="s">
        <v>174</v>
      </c>
      <c r="AP837" t="s">
        <v>17369</v>
      </c>
      <c r="AQ837" t="s">
        <v>17370</v>
      </c>
      <c r="AR837" t="s">
        <v>17371</v>
      </c>
      <c r="AS837">
        <v>60.2</v>
      </c>
      <c r="AU837">
        <v>2003</v>
      </c>
      <c r="AV837" t="s">
        <v>170</v>
      </c>
      <c r="BC837" t="s">
        <v>174</v>
      </c>
      <c r="BD837" t="s">
        <v>17372</v>
      </c>
      <c r="BE837" t="s">
        <v>17373</v>
      </c>
      <c r="BF837" t="s">
        <v>17374</v>
      </c>
      <c r="BG837">
        <v>76.2</v>
      </c>
      <c r="BI837">
        <v>2010</v>
      </c>
      <c r="BJ837">
        <v>19</v>
      </c>
      <c r="BK837" t="s">
        <v>17375</v>
      </c>
      <c r="BL837">
        <v>53</v>
      </c>
      <c r="BM837" t="s">
        <v>17374</v>
      </c>
      <c r="BN837" t="s">
        <v>174</v>
      </c>
      <c r="BO837" t="s">
        <v>17376</v>
      </c>
      <c r="BP837" t="s">
        <v>17377</v>
      </c>
      <c r="BQ837" t="s">
        <v>8854</v>
      </c>
      <c r="BR837">
        <v>80.2</v>
      </c>
      <c r="BT837">
        <v>2015</v>
      </c>
      <c r="BU837">
        <v>31</v>
      </c>
      <c r="BV837" t="s">
        <v>4900</v>
      </c>
      <c r="BW837">
        <v>53</v>
      </c>
      <c r="BX837" t="s">
        <v>17378</v>
      </c>
      <c r="BY837" t="s">
        <v>170</v>
      </c>
      <c r="CF837" t="s">
        <v>174</v>
      </c>
      <c r="CG837" t="s">
        <v>8854</v>
      </c>
      <c r="CH837" t="s">
        <v>6546</v>
      </c>
      <c r="CI837" t="s">
        <v>193</v>
      </c>
      <c r="CJ837">
        <v>2024</v>
      </c>
      <c r="CL837" t="s">
        <v>170</v>
      </c>
      <c r="CN837" t="s">
        <v>174</v>
      </c>
      <c r="CO837" t="s">
        <v>17379</v>
      </c>
      <c r="CP837" t="s">
        <v>17380</v>
      </c>
      <c r="CQ837" t="s">
        <v>174</v>
      </c>
      <c r="CR837" t="s">
        <v>17381</v>
      </c>
      <c r="CS837">
        <v>0</v>
      </c>
      <c r="CT837">
        <v>3</v>
      </c>
      <c r="CU837" t="s">
        <v>17382</v>
      </c>
      <c r="CV837" t="s">
        <v>174</v>
      </c>
      <c r="CW837" t="s">
        <v>17383</v>
      </c>
      <c r="CX837" t="s">
        <v>373</v>
      </c>
      <c r="CZ837" t="s">
        <v>170</v>
      </c>
      <c r="DB837" t="s">
        <v>17384</v>
      </c>
      <c r="DC837" t="s">
        <v>6763</v>
      </c>
      <c r="DD837" t="s">
        <v>174</v>
      </c>
      <c r="DE837" t="s">
        <v>17385</v>
      </c>
      <c r="DF837" t="s">
        <v>170</v>
      </c>
      <c r="DL837" t="s">
        <v>170</v>
      </c>
      <c r="DN837" t="s">
        <v>174</v>
      </c>
      <c r="DO837" t="s">
        <v>17386</v>
      </c>
      <c r="DP837" t="s">
        <v>17387</v>
      </c>
      <c r="DQ837" t="s">
        <v>202</v>
      </c>
      <c r="DR837" t="str">
        <f>HYPERLINK("https://nconnect.nicmar.ac.in/pdf/932_resume_1772533145.pdf/Y2FyZWVy","View Resume")</f>
        <v>0</v>
      </c>
      <c r="DS837" t="s">
        <v>3110</v>
      </c>
      <c r="DT837" t="s">
        <v>17388</v>
      </c>
      <c r="DU837" t="s">
        <v>1282</v>
      </c>
      <c r="DV837" t="s">
        <v>17389</v>
      </c>
      <c r="DW837" t="s">
        <v>246</v>
      </c>
      <c r="DX837" t="s">
        <v>1386</v>
      </c>
      <c r="DY837" t="s">
        <v>209</v>
      </c>
      <c r="DZ837" t="s">
        <v>1030</v>
      </c>
      <c r="EA837" t="s">
        <v>17390</v>
      </c>
      <c r="EB837" t="s">
        <v>17391</v>
      </c>
      <c r="EC837" t="s">
        <v>17392</v>
      </c>
      <c r="ED837" t="s">
        <v>207</v>
      </c>
      <c r="EE837" t="s">
        <v>1135</v>
      </c>
      <c r="EF837" t="s">
        <v>953</v>
      </c>
      <c r="EG837" t="s">
        <v>1382</v>
      </c>
      <c r="EH837" t="s">
        <v>17393</v>
      </c>
      <c r="EI837" t="s">
        <v>9202</v>
      </c>
      <c r="EJ837" t="s">
        <v>17394</v>
      </c>
      <c r="EK837" t="s">
        <v>207</v>
      </c>
      <c r="EL837" t="s">
        <v>8503</v>
      </c>
      <c r="EM837" t="s">
        <v>1589</v>
      </c>
      <c r="EN837" t="s">
        <v>942</v>
      </c>
      <c r="EO837" t="s">
        <v>17395</v>
      </c>
      <c r="EP837" t="s">
        <v>9202</v>
      </c>
      <c r="EQ837" t="s">
        <v>17396</v>
      </c>
      <c r="ER837" t="s">
        <v>207</v>
      </c>
      <c r="ES837" t="s">
        <v>792</v>
      </c>
      <c r="ET837" t="s">
        <v>2202</v>
      </c>
      <c r="EU837" t="s">
        <v>465</v>
      </c>
    </row>
    <row r="838" spans="1:158">
      <c r="A838" t="s">
        <v>210</v>
      </c>
      <c r="B838" t="s">
        <v>211</v>
      </c>
      <c r="C838" t="s">
        <v>212</v>
      </c>
      <c r="D838" t="s">
        <v>213</v>
      </c>
      <c r="E838" t="s">
        <v>17397</v>
      </c>
      <c r="F838" t="s">
        <v>17398</v>
      </c>
      <c r="G838">
        <v>7842863762</v>
      </c>
      <c r="H838" t="s">
        <v>271</v>
      </c>
      <c r="I838" t="s">
        <v>17399</v>
      </c>
      <c r="J838" t="s">
        <v>217</v>
      </c>
      <c r="K838" t="s">
        <v>17400</v>
      </c>
      <c r="L838" t="s">
        <v>17401</v>
      </c>
      <c r="M838" t="s">
        <v>17402</v>
      </c>
      <c r="N838" t="s">
        <v>170</v>
      </c>
      <c r="AI838" t="s">
        <v>17403</v>
      </c>
      <c r="AJ838" t="s">
        <v>17404</v>
      </c>
      <c r="AK838" t="s">
        <v>17405</v>
      </c>
      <c r="AL838">
        <v>89.67</v>
      </c>
      <c r="AN838">
        <v>2011</v>
      </c>
      <c r="AO838" t="s">
        <v>174</v>
      </c>
      <c r="AP838" t="s">
        <v>17406</v>
      </c>
      <c r="AQ838" t="s">
        <v>17404</v>
      </c>
      <c r="AR838" t="s">
        <v>7807</v>
      </c>
      <c r="AS838">
        <v>93.2</v>
      </c>
      <c r="AU838">
        <v>2013</v>
      </c>
      <c r="AV838" t="s">
        <v>170</v>
      </c>
      <c r="BC838" t="s">
        <v>174</v>
      </c>
      <c r="BD838" t="s">
        <v>3474</v>
      </c>
      <c r="BE838" t="s">
        <v>17407</v>
      </c>
      <c r="BF838" t="s">
        <v>485</v>
      </c>
      <c r="BG838">
        <v>82</v>
      </c>
      <c r="BH838">
        <v>8.82</v>
      </c>
      <c r="BI838">
        <v>2017</v>
      </c>
      <c r="BJ838">
        <v>1</v>
      </c>
      <c r="BL838">
        <v>9</v>
      </c>
      <c r="BN838" t="s">
        <v>174</v>
      </c>
      <c r="BO838" t="s">
        <v>17408</v>
      </c>
      <c r="BP838" t="s">
        <v>17408</v>
      </c>
      <c r="BQ838" t="s">
        <v>17409</v>
      </c>
      <c r="BR838">
        <v>75</v>
      </c>
      <c r="BS838">
        <v>7.5</v>
      </c>
      <c r="BT838">
        <v>2019</v>
      </c>
      <c r="BU838">
        <v>14</v>
      </c>
      <c r="BW838">
        <v>47</v>
      </c>
      <c r="BY838" t="s">
        <v>170</v>
      </c>
      <c r="CF838" t="s">
        <v>174</v>
      </c>
      <c r="CG838" t="s">
        <v>213</v>
      </c>
      <c r="CH838" t="s">
        <v>17408</v>
      </c>
      <c r="CI838" t="s">
        <v>193</v>
      </c>
      <c r="CJ838">
        <v>2025</v>
      </c>
      <c r="CL838" t="s">
        <v>174</v>
      </c>
      <c r="CM838" t="s">
        <v>17410</v>
      </c>
      <c r="CN838" t="s">
        <v>174</v>
      </c>
      <c r="CO838" t="s">
        <v>17411</v>
      </c>
      <c r="CP838" t="s">
        <v>17412</v>
      </c>
      <c r="CQ838" t="s">
        <v>174</v>
      </c>
      <c r="CR838">
        <v>5</v>
      </c>
      <c r="CS838">
        <v>4</v>
      </c>
      <c r="CT838">
        <v>1</v>
      </c>
      <c r="CU838" t="s">
        <v>17413</v>
      </c>
      <c r="CV838" t="s">
        <v>170</v>
      </c>
      <c r="CZ838" t="s">
        <v>170</v>
      </c>
      <c r="DB838" t="s">
        <v>17414</v>
      </c>
      <c r="DC838" t="s">
        <v>326</v>
      </c>
      <c r="DD838" t="s">
        <v>170</v>
      </c>
      <c r="DF838" t="s">
        <v>170</v>
      </c>
      <c r="DL838" t="s">
        <v>170</v>
      </c>
      <c r="DN838" t="s">
        <v>170</v>
      </c>
      <c r="DP838" t="s">
        <v>17415</v>
      </c>
      <c r="DQ838" t="str">
        <f>HYPERLINK("https://nconnect.nicmar.ac.in/storage/profile/69a6ad81a6cf5.png","Download")</f>
        <v>0</v>
      </c>
      <c r="DR838" t="str">
        <f>HYPERLINK("https://nconnect.nicmar.ac.in/pdf/934_resume_1772533596.pdf/Y2FyZWVy","View Resume")</f>
        <v>0</v>
      </c>
      <c r="DS838" t="s">
        <v>248</v>
      </c>
      <c r="DT838" t="s">
        <v>6567</v>
      </c>
      <c r="DU838" t="s">
        <v>8869</v>
      </c>
      <c r="DV838" t="s">
        <v>2128</v>
      </c>
      <c r="DW838" t="s">
        <v>246</v>
      </c>
      <c r="DX838" t="s">
        <v>980</v>
      </c>
      <c r="DY838" t="s">
        <v>209</v>
      </c>
      <c r="DZ838" t="s">
        <v>908</v>
      </c>
      <c r="EA838" t="s">
        <v>17416</v>
      </c>
      <c r="EB838" t="s">
        <v>1282</v>
      </c>
      <c r="EC838" t="s">
        <v>17417</v>
      </c>
      <c r="ED838" t="s">
        <v>246</v>
      </c>
      <c r="EE838" t="s">
        <v>383</v>
      </c>
      <c r="EF838" t="s">
        <v>5419</v>
      </c>
      <c r="EG838" t="s">
        <v>265</v>
      </c>
    </row>
    <row r="839" spans="1:158">
      <c r="A839" t="s">
        <v>1778</v>
      </c>
      <c r="B839" t="s">
        <v>159</v>
      </c>
      <c r="C839" t="s">
        <v>160</v>
      </c>
      <c r="D839" t="s">
        <v>1779</v>
      </c>
      <c r="E839" t="s">
        <v>17418</v>
      </c>
      <c r="F839" t="s">
        <v>17419</v>
      </c>
      <c r="G839">
        <v>8218923348</v>
      </c>
      <c r="H839" t="s">
        <v>164</v>
      </c>
      <c r="I839" t="s">
        <v>17420</v>
      </c>
      <c r="J839" t="s">
        <v>166</v>
      </c>
      <c r="K839" t="s">
        <v>218</v>
      </c>
      <c r="L839" t="s">
        <v>17421</v>
      </c>
      <c r="M839" t="s">
        <v>17422</v>
      </c>
      <c r="N839" t="s">
        <v>170</v>
      </c>
      <c r="AI839" t="s">
        <v>17423</v>
      </c>
      <c r="AJ839" t="s">
        <v>17424</v>
      </c>
      <c r="AK839" t="s">
        <v>17425</v>
      </c>
      <c r="AL839">
        <v>74</v>
      </c>
      <c r="AN839">
        <v>2006</v>
      </c>
      <c r="AO839" t="s">
        <v>174</v>
      </c>
      <c r="AP839" t="s">
        <v>17423</v>
      </c>
      <c r="AQ839" t="s">
        <v>17424</v>
      </c>
      <c r="AR839" t="s">
        <v>17426</v>
      </c>
      <c r="AS839">
        <v>67</v>
      </c>
      <c r="AU839">
        <v>2008</v>
      </c>
      <c r="AV839" t="s">
        <v>170</v>
      </c>
      <c r="BC839" t="s">
        <v>174</v>
      </c>
      <c r="BD839" t="s">
        <v>17427</v>
      </c>
      <c r="BE839" t="s">
        <v>17428</v>
      </c>
      <c r="BF839" t="s">
        <v>1779</v>
      </c>
      <c r="BG839">
        <v>69.05</v>
      </c>
      <c r="BI839">
        <v>2014</v>
      </c>
      <c r="BJ839">
        <v>8</v>
      </c>
      <c r="BL839">
        <v>2</v>
      </c>
      <c r="BN839" t="s">
        <v>174</v>
      </c>
      <c r="BO839" t="s">
        <v>5291</v>
      </c>
      <c r="BP839" t="s">
        <v>17429</v>
      </c>
      <c r="BQ839" t="s">
        <v>17430</v>
      </c>
      <c r="BR839">
        <v>77.2</v>
      </c>
      <c r="BS839">
        <v>7.72</v>
      </c>
      <c r="BT839">
        <v>2017</v>
      </c>
      <c r="BU839">
        <v>31</v>
      </c>
      <c r="BV839" t="s">
        <v>11828</v>
      </c>
      <c r="BW839">
        <v>48</v>
      </c>
      <c r="BY839" t="s">
        <v>170</v>
      </c>
      <c r="CF839" t="s">
        <v>170</v>
      </c>
      <c r="CL839" t="s">
        <v>170</v>
      </c>
      <c r="CN839" t="s">
        <v>174</v>
      </c>
      <c r="CO839" t="s">
        <v>17431</v>
      </c>
      <c r="CP839" t="s">
        <v>17432</v>
      </c>
      <c r="DP839" t="s">
        <v>17433</v>
      </c>
      <c r="DQ839" t="str">
        <f>HYPERLINK("https://nconnect.nicmar.ac.in/storage/profile/69a6b8a150b59.png","Download")</f>
        <v>0</v>
      </c>
      <c r="DR839" t="str">
        <f>HYPERLINK("https://nconnect.nicmar.ac.in/pdf/936_resume_1772533972.pdf/Y2FyZWVy","View Resume")</f>
        <v>0</v>
      </c>
      <c r="DS839" t="s">
        <v>6212</v>
      </c>
      <c r="DT839" t="s">
        <v>17434</v>
      </c>
      <c r="DU839" t="s">
        <v>2315</v>
      </c>
      <c r="DV839" t="s">
        <v>3627</v>
      </c>
      <c r="DW839" t="s">
        <v>246</v>
      </c>
      <c r="DX839" t="s">
        <v>983</v>
      </c>
      <c r="DY839" t="s">
        <v>209</v>
      </c>
      <c r="DZ839" t="s">
        <v>691</v>
      </c>
      <c r="EA839" t="s">
        <v>17435</v>
      </c>
      <c r="EB839" t="s">
        <v>211</v>
      </c>
      <c r="EC839" t="s">
        <v>4344</v>
      </c>
      <c r="ED839" t="s">
        <v>246</v>
      </c>
      <c r="EE839" t="s">
        <v>1633</v>
      </c>
      <c r="EF839" t="s">
        <v>505</v>
      </c>
      <c r="EG839" t="s">
        <v>2926</v>
      </c>
      <c r="EH839" t="s">
        <v>9968</v>
      </c>
      <c r="EI839" t="s">
        <v>17436</v>
      </c>
      <c r="EJ839" t="s">
        <v>17437</v>
      </c>
      <c r="EK839" t="s">
        <v>246</v>
      </c>
      <c r="EL839" t="s">
        <v>1462</v>
      </c>
      <c r="EM839" t="s">
        <v>1633</v>
      </c>
      <c r="EN839" t="s">
        <v>989</v>
      </c>
      <c r="EO839" t="s">
        <v>9579</v>
      </c>
      <c r="EP839" t="s">
        <v>2315</v>
      </c>
      <c r="EQ839" t="s">
        <v>17438</v>
      </c>
      <c r="ER839" t="s">
        <v>246</v>
      </c>
      <c r="ES839" t="s">
        <v>1584</v>
      </c>
      <c r="ET839" t="s">
        <v>4829</v>
      </c>
      <c r="EU839" t="s">
        <v>429</v>
      </c>
      <c r="EV839" t="s">
        <v>17439</v>
      </c>
      <c r="EW839" t="s">
        <v>2315</v>
      </c>
      <c r="EX839" t="s">
        <v>17428</v>
      </c>
      <c r="EY839" t="s">
        <v>246</v>
      </c>
      <c r="EZ839" t="s">
        <v>1725</v>
      </c>
      <c r="FA839" t="s">
        <v>1588</v>
      </c>
      <c r="FB839" t="s">
        <v>908</v>
      </c>
    </row>
    <row r="840" spans="1:158">
      <c r="A840" t="s">
        <v>2493</v>
      </c>
      <c r="B840" t="s">
        <v>507</v>
      </c>
      <c r="C840" t="s">
        <v>160</v>
      </c>
      <c r="D840" t="s">
        <v>2494</v>
      </c>
      <c r="E840" t="s">
        <v>17418</v>
      </c>
      <c r="F840" t="s">
        <v>17419</v>
      </c>
      <c r="G840">
        <v>8218923348</v>
      </c>
      <c r="H840" t="s">
        <v>164</v>
      </c>
      <c r="I840" t="s">
        <v>17420</v>
      </c>
      <c r="J840" t="s">
        <v>166</v>
      </c>
      <c r="K840" t="s">
        <v>218</v>
      </c>
      <c r="L840" t="s">
        <v>17421</v>
      </c>
      <c r="M840" t="s">
        <v>17422</v>
      </c>
      <c r="N840" t="s">
        <v>170</v>
      </c>
      <c r="AI840" t="s">
        <v>17423</v>
      </c>
      <c r="AJ840" t="s">
        <v>17424</v>
      </c>
      <c r="AK840" t="s">
        <v>17425</v>
      </c>
      <c r="AL840">
        <v>74</v>
      </c>
      <c r="AN840">
        <v>2006</v>
      </c>
      <c r="AO840" t="s">
        <v>174</v>
      </c>
      <c r="AP840" t="s">
        <v>17423</v>
      </c>
      <c r="AQ840" t="s">
        <v>17424</v>
      </c>
      <c r="AR840" t="s">
        <v>17426</v>
      </c>
      <c r="AS840">
        <v>67</v>
      </c>
      <c r="AU840">
        <v>2008</v>
      </c>
      <c r="AV840" t="s">
        <v>170</v>
      </c>
      <c r="BC840" t="s">
        <v>174</v>
      </c>
      <c r="BD840" t="s">
        <v>17427</v>
      </c>
      <c r="BE840" t="s">
        <v>17428</v>
      </c>
      <c r="BF840" t="s">
        <v>1779</v>
      </c>
      <c r="BG840">
        <v>69.05</v>
      </c>
      <c r="BI840">
        <v>2014</v>
      </c>
      <c r="BJ840">
        <v>8</v>
      </c>
      <c r="BL840">
        <v>2</v>
      </c>
      <c r="BN840" t="s">
        <v>174</v>
      </c>
      <c r="BO840" t="s">
        <v>5291</v>
      </c>
      <c r="BP840" t="s">
        <v>17429</v>
      </c>
      <c r="BQ840" t="s">
        <v>17430</v>
      </c>
      <c r="BR840">
        <v>77.2</v>
      </c>
      <c r="BS840">
        <v>7.72</v>
      </c>
      <c r="BT840">
        <v>2017</v>
      </c>
      <c r="BU840">
        <v>31</v>
      </c>
      <c r="BV840" t="s">
        <v>11828</v>
      </c>
      <c r="BW840">
        <v>48</v>
      </c>
      <c r="BY840" t="s">
        <v>170</v>
      </c>
      <c r="CF840" t="s">
        <v>170</v>
      </c>
      <c r="CL840" t="s">
        <v>170</v>
      </c>
      <c r="CN840" t="s">
        <v>174</v>
      </c>
      <c r="CO840" t="s">
        <v>17431</v>
      </c>
      <c r="CP840" t="s">
        <v>17432</v>
      </c>
      <c r="DP840" t="s">
        <v>17440</v>
      </c>
      <c r="DQ840" t="str">
        <f>HYPERLINK("https://nconnect.nicmar.ac.in/storage/profile/69a6b8a150b59.png","Download")</f>
        <v>0</v>
      </c>
      <c r="DR840" t="str">
        <f>HYPERLINK("https://nconnect.nicmar.ac.in/pdf/936_resume_1772533972.pdf/Y2FyZWVy","View Resume")</f>
        <v>0</v>
      </c>
      <c r="DS840" t="s">
        <v>6212</v>
      </c>
      <c r="DT840" t="s">
        <v>17434</v>
      </c>
      <c r="DU840" t="s">
        <v>2315</v>
      </c>
      <c r="DV840" t="s">
        <v>3627</v>
      </c>
      <c r="DW840" t="s">
        <v>246</v>
      </c>
      <c r="DX840" t="s">
        <v>983</v>
      </c>
      <c r="DY840" t="s">
        <v>209</v>
      </c>
      <c r="DZ840" t="s">
        <v>691</v>
      </c>
      <c r="EA840" t="s">
        <v>17435</v>
      </c>
      <c r="EB840" t="s">
        <v>211</v>
      </c>
      <c r="EC840" t="s">
        <v>4344</v>
      </c>
      <c r="ED840" t="s">
        <v>246</v>
      </c>
      <c r="EE840" t="s">
        <v>1633</v>
      </c>
      <c r="EF840" t="s">
        <v>505</v>
      </c>
      <c r="EG840" t="s">
        <v>2926</v>
      </c>
      <c r="EH840" t="s">
        <v>9968</v>
      </c>
      <c r="EI840" t="s">
        <v>17436</v>
      </c>
      <c r="EJ840" t="s">
        <v>17437</v>
      </c>
      <c r="EK840" t="s">
        <v>246</v>
      </c>
      <c r="EL840" t="s">
        <v>1462</v>
      </c>
      <c r="EM840" t="s">
        <v>1633</v>
      </c>
      <c r="EN840" t="s">
        <v>989</v>
      </c>
      <c r="EO840" t="s">
        <v>9579</v>
      </c>
      <c r="EP840" t="s">
        <v>2315</v>
      </c>
      <c r="EQ840" t="s">
        <v>17438</v>
      </c>
      <c r="ER840" t="s">
        <v>246</v>
      </c>
      <c r="ES840" t="s">
        <v>1584</v>
      </c>
      <c r="ET840" t="s">
        <v>4829</v>
      </c>
      <c r="EU840" t="s">
        <v>429</v>
      </c>
      <c r="EV840" t="s">
        <v>17439</v>
      </c>
      <c r="EW840" t="s">
        <v>2315</v>
      </c>
      <c r="EX840" t="s">
        <v>17428</v>
      </c>
      <c r="EY840" t="s">
        <v>246</v>
      </c>
      <c r="EZ840" t="s">
        <v>1725</v>
      </c>
      <c r="FA840" t="s">
        <v>1588</v>
      </c>
      <c r="FB840" t="s">
        <v>908</v>
      </c>
    </row>
    <row r="841" spans="1:158">
      <c r="A841" t="s">
        <v>581</v>
      </c>
      <c r="B841" t="s">
        <v>211</v>
      </c>
      <c r="C841" t="s">
        <v>471</v>
      </c>
      <c r="D841" t="s">
        <v>582</v>
      </c>
      <c r="E841" t="s">
        <v>17418</v>
      </c>
      <c r="F841" t="s">
        <v>17419</v>
      </c>
      <c r="G841">
        <v>8218923348</v>
      </c>
      <c r="H841" t="s">
        <v>164</v>
      </c>
      <c r="I841" t="s">
        <v>17420</v>
      </c>
      <c r="J841" t="s">
        <v>166</v>
      </c>
      <c r="K841" t="s">
        <v>218</v>
      </c>
      <c r="L841" t="s">
        <v>17421</v>
      </c>
      <c r="M841" t="s">
        <v>17422</v>
      </c>
      <c r="N841" t="s">
        <v>170</v>
      </c>
      <c r="AI841" t="s">
        <v>17423</v>
      </c>
      <c r="AJ841" t="s">
        <v>17424</v>
      </c>
      <c r="AK841" t="s">
        <v>17425</v>
      </c>
      <c r="AL841">
        <v>74</v>
      </c>
      <c r="AN841">
        <v>2006</v>
      </c>
      <c r="AO841" t="s">
        <v>174</v>
      </c>
      <c r="AP841" t="s">
        <v>17423</v>
      </c>
      <c r="AQ841" t="s">
        <v>17424</v>
      </c>
      <c r="AR841" t="s">
        <v>17426</v>
      </c>
      <c r="AS841">
        <v>67</v>
      </c>
      <c r="AU841">
        <v>2008</v>
      </c>
      <c r="AV841" t="s">
        <v>170</v>
      </c>
      <c r="BC841" t="s">
        <v>174</v>
      </c>
      <c r="BD841" t="s">
        <v>17427</v>
      </c>
      <c r="BE841" t="s">
        <v>17428</v>
      </c>
      <c r="BF841" t="s">
        <v>1779</v>
      </c>
      <c r="BG841">
        <v>69.05</v>
      </c>
      <c r="BI841">
        <v>2014</v>
      </c>
      <c r="BJ841">
        <v>8</v>
      </c>
      <c r="BL841">
        <v>2</v>
      </c>
      <c r="BN841" t="s">
        <v>174</v>
      </c>
      <c r="BO841" t="s">
        <v>5291</v>
      </c>
      <c r="BP841" t="s">
        <v>17429</v>
      </c>
      <c r="BQ841" t="s">
        <v>17430</v>
      </c>
      <c r="BR841">
        <v>77.2</v>
      </c>
      <c r="BS841">
        <v>7.72</v>
      </c>
      <c r="BT841">
        <v>2017</v>
      </c>
      <c r="BU841">
        <v>31</v>
      </c>
      <c r="BV841" t="s">
        <v>11828</v>
      </c>
      <c r="BW841">
        <v>48</v>
      </c>
      <c r="BY841" t="s">
        <v>170</v>
      </c>
      <c r="CF841" t="s">
        <v>170</v>
      </c>
      <c r="CL841" t="s">
        <v>170</v>
      </c>
      <c r="CN841" t="s">
        <v>174</v>
      </c>
      <c r="CO841" t="s">
        <v>17431</v>
      </c>
      <c r="CP841" t="s">
        <v>17432</v>
      </c>
      <c r="DP841" t="s">
        <v>17440</v>
      </c>
      <c r="DQ841" t="str">
        <f>HYPERLINK("https://nconnect.nicmar.ac.in/storage/profile/69a6b8a150b59.png","Download")</f>
        <v>0</v>
      </c>
      <c r="DR841" t="str">
        <f>HYPERLINK("https://nconnect.nicmar.ac.in/pdf/936_resume_1772533972.pdf/Y2FyZWVy","View Resume")</f>
        <v>0</v>
      </c>
      <c r="DS841" t="s">
        <v>6212</v>
      </c>
      <c r="DT841" t="s">
        <v>17434</v>
      </c>
      <c r="DU841" t="s">
        <v>2315</v>
      </c>
      <c r="DV841" t="s">
        <v>3627</v>
      </c>
      <c r="DW841" t="s">
        <v>246</v>
      </c>
      <c r="DX841" t="s">
        <v>983</v>
      </c>
      <c r="DY841" t="s">
        <v>209</v>
      </c>
      <c r="DZ841" t="s">
        <v>691</v>
      </c>
      <c r="EA841" t="s">
        <v>17435</v>
      </c>
      <c r="EB841" t="s">
        <v>211</v>
      </c>
      <c r="EC841" t="s">
        <v>4344</v>
      </c>
      <c r="ED841" t="s">
        <v>246</v>
      </c>
      <c r="EE841" t="s">
        <v>1633</v>
      </c>
      <c r="EF841" t="s">
        <v>505</v>
      </c>
      <c r="EG841" t="s">
        <v>2926</v>
      </c>
      <c r="EH841" t="s">
        <v>9968</v>
      </c>
      <c r="EI841" t="s">
        <v>17436</v>
      </c>
      <c r="EJ841" t="s">
        <v>17437</v>
      </c>
      <c r="EK841" t="s">
        <v>246</v>
      </c>
      <c r="EL841" t="s">
        <v>1462</v>
      </c>
      <c r="EM841" t="s">
        <v>1633</v>
      </c>
      <c r="EN841" t="s">
        <v>989</v>
      </c>
      <c r="EO841" t="s">
        <v>9579</v>
      </c>
      <c r="EP841" t="s">
        <v>2315</v>
      </c>
      <c r="EQ841" t="s">
        <v>17438</v>
      </c>
      <c r="ER841" t="s">
        <v>246</v>
      </c>
      <c r="ES841" t="s">
        <v>1584</v>
      </c>
      <c r="ET841" t="s">
        <v>4829</v>
      </c>
      <c r="EU841" t="s">
        <v>429</v>
      </c>
      <c r="EV841" t="s">
        <v>17439</v>
      </c>
      <c r="EW841" t="s">
        <v>2315</v>
      </c>
      <c r="EX841" t="s">
        <v>17428</v>
      </c>
      <c r="EY841" t="s">
        <v>246</v>
      </c>
      <c r="EZ841" t="s">
        <v>1725</v>
      </c>
      <c r="FA841" t="s">
        <v>1588</v>
      </c>
      <c r="FB841" t="s">
        <v>908</v>
      </c>
    </row>
    <row r="842" spans="1:158">
      <c r="A842" t="s">
        <v>1871</v>
      </c>
      <c r="B842" t="s">
        <v>507</v>
      </c>
      <c r="C842" t="s">
        <v>160</v>
      </c>
      <c r="D842" t="s">
        <v>1872</v>
      </c>
      <c r="E842" t="s">
        <v>17418</v>
      </c>
      <c r="F842" t="s">
        <v>17419</v>
      </c>
      <c r="G842">
        <v>8218923348</v>
      </c>
      <c r="H842" t="s">
        <v>164</v>
      </c>
      <c r="I842" t="s">
        <v>17420</v>
      </c>
      <c r="J842" t="s">
        <v>166</v>
      </c>
      <c r="K842" t="s">
        <v>218</v>
      </c>
      <c r="L842" t="s">
        <v>17421</v>
      </c>
      <c r="M842" t="s">
        <v>17422</v>
      </c>
      <c r="N842" t="s">
        <v>170</v>
      </c>
      <c r="AI842" t="s">
        <v>17423</v>
      </c>
      <c r="AJ842" t="s">
        <v>17424</v>
      </c>
      <c r="AK842" t="s">
        <v>17425</v>
      </c>
      <c r="AL842">
        <v>74</v>
      </c>
      <c r="AN842">
        <v>2006</v>
      </c>
      <c r="AO842" t="s">
        <v>174</v>
      </c>
      <c r="AP842" t="s">
        <v>17423</v>
      </c>
      <c r="AQ842" t="s">
        <v>17424</v>
      </c>
      <c r="AR842" t="s">
        <v>17426</v>
      </c>
      <c r="AS842">
        <v>67</v>
      </c>
      <c r="AU842">
        <v>2008</v>
      </c>
      <c r="AV842" t="s">
        <v>170</v>
      </c>
      <c r="BC842" t="s">
        <v>174</v>
      </c>
      <c r="BD842" t="s">
        <v>17427</v>
      </c>
      <c r="BE842" t="s">
        <v>17428</v>
      </c>
      <c r="BF842" t="s">
        <v>1779</v>
      </c>
      <c r="BG842">
        <v>69.05</v>
      </c>
      <c r="BI842">
        <v>2014</v>
      </c>
      <c r="BJ842">
        <v>8</v>
      </c>
      <c r="BL842">
        <v>2</v>
      </c>
      <c r="BN842" t="s">
        <v>174</v>
      </c>
      <c r="BO842" t="s">
        <v>5291</v>
      </c>
      <c r="BP842" t="s">
        <v>17429</v>
      </c>
      <c r="BQ842" t="s">
        <v>17430</v>
      </c>
      <c r="BR842">
        <v>77.2</v>
      </c>
      <c r="BS842">
        <v>7.72</v>
      </c>
      <c r="BT842">
        <v>2017</v>
      </c>
      <c r="BU842">
        <v>31</v>
      </c>
      <c r="BV842" t="s">
        <v>11828</v>
      </c>
      <c r="BW842">
        <v>48</v>
      </c>
      <c r="BY842" t="s">
        <v>170</v>
      </c>
      <c r="CF842" t="s">
        <v>170</v>
      </c>
      <c r="CL842" t="s">
        <v>170</v>
      </c>
      <c r="CN842" t="s">
        <v>174</v>
      </c>
      <c r="CO842" t="s">
        <v>17431</v>
      </c>
      <c r="CP842" t="s">
        <v>17432</v>
      </c>
      <c r="DP842" t="s">
        <v>17441</v>
      </c>
      <c r="DQ842" t="str">
        <f>HYPERLINK("https://nconnect.nicmar.ac.in/storage/profile/69a6b8a150b59.png","Download")</f>
        <v>0</v>
      </c>
      <c r="DR842" t="str">
        <f>HYPERLINK("https://nconnect.nicmar.ac.in/pdf/936_resume_1772533972.pdf/Y2FyZWVy","View Resume")</f>
        <v>0</v>
      </c>
      <c r="DS842" t="s">
        <v>6212</v>
      </c>
      <c r="DT842" t="s">
        <v>17434</v>
      </c>
      <c r="DU842" t="s">
        <v>2315</v>
      </c>
      <c r="DV842" t="s">
        <v>3627</v>
      </c>
      <c r="DW842" t="s">
        <v>246</v>
      </c>
      <c r="DX842" t="s">
        <v>983</v>
      </c>
      <c r="DY842" t="s">
        <v>209</v>
      </c>
      <c r="DZ842" t="s">
        <v>691</v>
      </c>
      <c r="EA842" t="s">
        <v>17435</v>
      </c>
      <c r="EB842" t="s">
        <v>211</v>
      </c>
      <c r="EC842" t="s">
        <v>4344</v>
      </c>
      <c r="ED842" t="s">
        <v>246</v>
      </c>
      <c r="EE842" t="s">
        <v>1633</v>
      </c>
      <c r="EF842" t="s">
        <v>505</v>
      </c>
      <c r="EG842" t="s">
        <v>2926</v>
      </c>
      <c r="EH842" t="s">
        <v>9968</v>
      </c>
      <c r="EI842" t="s">
        <v>17436</v>
      </c>
      <c r="EJ842" t="s">
        <v>17437</v>
      </c>
      <c r="EK842" t="s">
        <v>246</v>
      </c>
      <c r="EL842" t="s">
        <v>1462</v>
      </c>
      <c r="EM842" t="s">
        <v>1633</v>
      </c>
      <c r="EN842" t="s">
        <v>989</v>
      </c>
      <c r="EO842" t="s">
        <v>9579</v>
      </c>
      <c r="EP842" t="s">
        <v>2315</v>
      </c>
      <c r="EQ842" t="s">
        <v>17438</v>
      </c>
      <c r="ER842" t="s">
        <v>246</v>
      </c>
      <c r="ES842" t="s">
        <v>1584</v>
      </c>
      <c r="ET842" t="s">
        <v>4829</v>
      </c>
      <c r="EU842" t="s">
        <v>429</v>
      </c>
      <c r="EV842" t="s">
        <v>17439</v>
      </c>
      <c r="EW842" t="s">
        <v>2315</v>
      </c>
      <c r="EX842" t="s">
        <v>17428</v>
      </c>
      <c r="EY842" t="s">
        <v>246</v>
      </c>
      <c r="EZ842" t="s">
        <v>1725</v>
      </c>
      <c r="FA842" t="s">
        <v>1588</v>
      </c>
      <c r="FB842" t="s">
        <v>908</v>
      </c>
    </row>
    <row r="843" spans="1:158">
      <c r="A843" t="s">
        <v>1347</v>
      </c>
      <c r="B843" t="s">
        <v>211</v>
      </c>
      <c r="C843" t="s">
        <v>267</v>
      </c>
      <c r="D843" t="s">
        <v>1348</v>
      </c>
      <c r="E843" t="s">
        <v>17442</v>
      </c>
      <c r="F843" t="s">
        <v>17443</v>
      </c>
      <c r="G843">
        <v>8978468947</v>
      </c>
      <c r="H843" t="s">
        <v>164</v>
      </c>
      <c r="I843" t="s">
        <v>17444</v>
      </c>
      <c r="J843" t="s">
        <v>166</v>
      </c>
      <c r="K843" t="s">
        <v>361</v>
      </c>
      <c r="L843" t="s">
        <v>17445</v>
      </c>
      <c r="M843" t="s">
        <v>17446</v>
      </c>
      <c r="N843" t="s">
        <v>170</v>
      </c>
      <c r="AI843" t="s">
        <v>17447</v>
      </c>
      <c r="AJ843" t="s">
        <v>17448</v>
      </c>
      <c r="AK843" t="s">
        <v>17449</v>
      </c>
      <c r="AL843">
        <v>79.67</v>
      </c>
      <c r="AN843">
        <v>2012</v>
      </c>
      <c r="AO843" t="s">
        <v>174</v>
      </c>
      <c r="AP843" t="s">
        <v>17450</v>
      </c>
      <c r="AQ843" t="s">
        <v>17448</v>
      </c>
      <c r="AR843" t="s">
        <v>17451</v>
      </c>
      <c r="AS843">
        <v>79.4</v>
      </c>
      <c r="AU843">
        <v>2012</v>
      </c>
      <c r="AV843" t="s">
        <v>170</v>
      </c>
      <c r="BC843" t="s">
        <v>174</v>
      </c>
      <c r="BD843" t="s">
        <v>17452</v>
      </c>
      <c r="BE843" t="s">
        <v>17452</v>
      </c>
      <c r="BF843" t="s">
        <v>17453</v>
      </c>
      <c r="BG843">
        <v>73.4</v>
      </c>
      <c r="BH843">
        <v>7.84</v>
      </c>
      <c r="BI843">
        <v>2015</v>
      </c>
      <c r="BJ843">
        <v>19</v>
      </c>
      <c r="BK843" t="s">
        <v>17454</v>
      </c>
      <c r="BL843">
        <v>53</v>
      </c>
      <c r="BM843" t="s">
        <v>17303</v>
      </c>
      <c r="BN843" t="s">
        <v>174</v>
      </c>
      <c r="BO843" t="s">
        <v>17452</v>
      </c>
      <c r="BP843" t="s">
        <v>17452</v>
      </c>
      <c r="BQ843" t="s">
        <v>17303</v>
      </c>
      <c r="BR843">
        <v>73.4</v>
      </c>
      <c r="BS843">
        <v>7.84</v>
      </c>
      <c r="BT843">
        <v>2017</v>
      </c>
      <c r="BU843">
        <v>31</v>
      </c>
      <c r="BV843" t="s">
        <v>17454</v>
      </c>
      <c r="BW843">
        <v>53</v>
      </c>
      <c r="BX843" t="s">
        <v>17303</v>
      </c>
      <c r="BY843" t="s">
        <v>170</v>
      </c>
      <c r="BZ843" t="s">
        <v>2011</v>
      </c>
      <c r="CA843" t="s">
        <v>2011</v>
      </c>
      <c r="CF843" t="s">
        <v>174</v>
      </c>
      <c r="CG843" t="s">
        <v>17455</v>
      </c>
      <c r="CH843" t="s">
        <v>17455</v>
      </c>
      <c r="CI843" t="s">
        <v>193</v>
      </c>
      <c r="CJ843">
        <v>2025</v>
      </c>
      <c r="CL843" t="s">
        <v>170</v>
      </c>
      <c r="CN843" t="s">
        <v>174</v>
      </c>
      <c r="CO843" t="s">
        <v>17456</v>
      </c>
      <c r="CP843" t="s">
        <v>721</v>
      </c>
      <c r="CQ843" t="s">
        <v>174</v>
      </c>
      <c r="CR843">
        <v>0</v>
      </c>
      <c r="CS843">
        <v>1</v>
      </c>
      <c r="CT843">
        <v>3</v>
      </c>
      <c r="CU843" t="s">
        <v>17457</v>
      </c>
      <c r="CV843" t="s">
        <v>170</v>
      </c>
      <c r="CZ843" t="s">
        <v>170</v>
      </c>
      <c r="DB843" t="s">
        <v>17458</v>
      </c>
      <c r="DC843" t="s">
        <v>326</v>
      </c>
      <c r="DD843" t="s">
        <v>170</v>
      </c>
      <c r="DF843" t="s">
        <v>170</v>
      </c>
      <c r="DL843" t="s">
        <v>170</v>
      </c>
      <c r="DN843" t="s">
        <v>170</v>
      </c>
      <c r="DP843" t="s">
        <v>17441</v>
      </c>
      <c r="DQ843" t="str">
        <f>HYPERLINK("https://nconnect.nicmar.ac.in/storage/profile/699760cd090b2.png","Download")</f>
        <v>0</v>
      </c>
      <c r="DR843" t="str">
        <f>HYPERLINK("https://nconnect.nicmar.ac.in/pdf/277_resume_1772534603.pdf/Y2FyZWVy","View Resume")</f>
        <v>0</v>
      </c>
      <c r="DS843" t="s">
        <v>865</v>
      </c>
      <c r="DT843" t="s">
        <v>17459</v>
      </c>
      <c r="DU843" t="s">
        <v>17460</v>
      </c>
      <c r="DV843" t="s">
        <v>17461</v>
      </c>
      <c r="DW843" t="s">
        <v>246</v>
      </c>
      <c r="DX843" t="s">
        <v>901</v>
      </c>
      <c r="DY843" t="s">
        <v>209</v>
      </c>
      <c r="DZ843" t="s">
        <v>2053</v>
      </c>
      <c r="EA843" t="s">
        <v>17462</v>
      </c>
      <c r="EB843" t="s">
        <v>211</v>
      </c>
      <c r="EC843" t="s">
        <v>7721</v>
      </c>
      <c r="ED843" t="s">
        <v>246</v>
      </c>
      <c r="EE843" t="s">
        <v>4275</v>
      </c>
      <c r="EF843" t="s">
        <v>5419</v>
      </c>
      <c r="EG843" t="s">
        <v>429</v>
      </c>
    </row>
    <row r="844" spans="1:158">
      <c r="A844" t="s">
        <v>3203</v>
      </c>
      <c r="B844" t="s">
        <v>211</v>
      </c>
      <c r="C844" t="s">
        <v>160</v>
      </c>
      <c r="D844" t="s">
        <v>3204</v>
      </c>
      <c r="E844" t="s">
        <v>17463</v>
      </c>
      <c r="F844" t="s">
        <v>17464</v>
      </c>
      <c r="G844">
        <v>9108287783</v>
      </c>
      <c r="H844" t="s">
        <v>164</v>
      </c>
      <c r="I844" t="s">
        <v>17465</v>
      </c>
      <c r="J844" t="s">
        <v>166</v>
      </c>
      <c r="K844" t="s">
        <v>218</v>
      </c>
      <c r="L844" t="s">
        <v>17466</v>
      </c>
      <c r="M844" t="s">
        <v>17467</v>
      </c>
      <c r="N844" t="s">
        <v>170</v>
      </c>
      <c r="AI844" t="s">
        <v>17468</v>
      </c>
      <c r="AJ844" t="s">
        <v>1929</v>
      </c>
      <c r="AK844" t="s">
        <v>9805</v>
      </c>
      <c r="AL844">
        <v>70.3</v>
      </c>
      <c r="AM844">
        <v>7.4</v>
      </c>
      <c r="AN844">
        <v>2012</v>
      </c>
      <c r="AO844" t="s">
        <v>174</v>
      </c>
      <c r="AP844" t="s">
        <v>17468</v>
      </c>
      <c r="AQ844" t="s">
        <v>1929</v>
      </c>
      <c r="AR844" t="s">
        <v>17469</v>
      </c>
      <c r="AS844">
        <v>65</v>
      </c>
      <c r="AU844">
        <v>2014</v>
      </c>
      <c r="AV844" t="s">
        <v>170</v>
      </c>
      <c r="BC844" t="s">
        <v>174</v>
      </c>
      <c r="BD844" t="s">
        <v>17470</v>
      </c>
      <c r="BE844" t="s">
        <v>17470</v>
      </c>
      <c r="BF844" t="s">
        <v>485</v>
      </c>
      <c r="BG844">
        <v>65.2</v>
      </c>
      <c r="BH844">
        <v>7.69</v>
      </c>
      <c r="BI844">
        <v>2018</v>
      </c>
      <c r="BJ844">
        <v>1</v>
      </c>
      <c r="BL844">
        <v>9</v>
      </c>
      <c r="BN844" t="s">
        <v>174</v>
      </c>
      <c r="BO844" t="s">
        <v>17471</v>
      </c>
      <c r="BP844" t="s">
        <v>17471</v>
      </c>
      <c r="BQ844" t="s">
        <v>485</v>
      </c>
      <c r="BR844">
        <v>77</v>
      </c>
      <c r="BS844">
        <v>7.22</v>
      </c>
      <c r="BT844">
        <v>2020</v>
      </c>
      <c r="BU844">
        <v>31</v>
      </c>
      <c r="BV844" t="s">
        <v>15554</v>
      </c>
      <c r="BW844">
        <v>9</v>
      </c>
      <c r="BY844" t="s">
        <v>170</v>
      </c>
      <c r="CF844" t="s">
        <v>174</v>
      </c>
      <c r="CG844" t="s">
        <v>3204</v>
      </c>
      <c r="CH844" t="s">
        <v>17472</v>
      </c>
      <c r="CI844" t="s">
        <v>193</v>
      </c>
      <c r="CJ844">
        <v>2024</v>
      </c>
      <c r="CL844" t="s">
        <v>170</v>
      </c>
      <c r="CN844" t="s">
        <v>170</v>
      </c>
      <c r="CP844" t="s">
        <v>17473</v>
      </c>
      <c r="CQ844" t="s">
        <v>174</v>
      </c>
      <c r="CR844">
        <v>9</v>
      </c>
      <c r="CS844">
        <v>0</v>
      </c>
      <c r="CT844">
        <v>0</v>
      </c>
      <c r="CU844" t="s">
        <v>17474</v>
      </c>
      <c r="CV844" t="s">
        <v>170</v>
      </c>
      <c r="CZ844" t="s">
        <v>170</v>
      </c>
      <c r="DB844" t="s">
        <v>17475</v>
      </c>
      <c r="DC844" t="s">
        <v>17476</v>
      </c>
      <c r="DD844" t="s">
        <v>170</v>
      </c>
      <c r="DF844" t="s">
        <v>170</v>
      </c>
      <c r="DL844" t="s">
        <v>174</v>
      </c>
      <c r="DM844" t="s">
        <v>17477</v>
      </c>
      <c r="DN844" t="s">
        <v>170</v>
      </c>
      <c r="DP844" t="s">
        <v>17478</v>
      </c>
      <c r="DQ844" t="s">
        <v>202</v>
      </c>
      <c r="DR844" t="str">
        <f>HYPERLINK("https://nconnect.nicmar.ac.in/pdf/596_resume_1772535819.pdf/Y2FyZWVy","View Resume")</f>
        <v>0</v>
      </c>
      <c r="DS844" t="s">
        <v>5377</v>
      </c>
      <c r="DT844" t="s">
        <v>17479</v>
      </c>
      <c r="DU844" t="s">
        <v>17480</v>
      </c>
      <c r="DV844" t="s">
        <v>5418</v>
      </c>
      <c r="DW844" t="s">
        <v>207</v>
      </c>
      <c r="DX844" t="s">
        <v>941</v>
      </c>
      <c r="DY844" t="s">
        <v>209</v>
      </c>
      <c r="DZ844" t="s">
        <v>460</v>
      </c>
      <c r="EA844" t="s">
        <v>17481</v>
      </c>
      <c r="EB844" t="s">
        <v>17482</v>
      </c>
      <c r="EC844" t="s">
        <v>17483</v>
      </c>
      <c r="ED844" t="s">
        <v>207</v>
      </c>
      <c r="EE844" t="s">
        <v>252</v>
      </c>
      <c r="EF844" t="s">
        <v>463</v>
      </c>
      <c r="EG844" t="s">
        <v>429</v>
      </c>
      <c r="EH844" t="s">
        <v>17484</v>
      </c>
      <c r="EI844" t="s">
        <v>17485</v>
      </c>
      <c r="EJ844" t="s">
        <v>17486</v>
      </c>
      <c r="EK844" t="s">
        <v>207</v>
      </c>
      <c r="EL844" t="s">
        <v>1093</v>
      </c>
      <c r="EM844" t="s">
        <v>994</v>
      </c>
      <c r="EN844" t="s">
        <v>460</v>
      </c>
      <c r="EO844" t="s">
        <v>17487</v>
      </c>
      <c r="EP844" t="s">
        <v>17488</v>
      </c>
      <c r="EQ844" t="s">
        <v>17486</v>
      </c>
      <c r="ER844" t="s">
        <v>246</v>
      </c>
      <c r="ES844" t="s">
        <v>208</v>
      </c>
      <c r="ET844" t="s">
        <v>820</v>
      </c>
      <c r="EU844" t="s">
        <v>3548</v>
      </c>
    </row>
    <row r="845" spans="1:158">
      <c r="A845" t="s">
        <v>210</v>
      </c>
      <c r="B845" t="s">
        <v>211</v>
      </c>
      <c r="C845" t="s">
        <v>212</v>
      </c>
      <c r="D845" t="s">
        <v>213</v>
      </c>
      <c r="E845" t="s">
        <v>17489</v>
      </c>
      <c r="F845" t="s">
        <v>17490</v>
      </c>
      <c r="G845">
        <v>8439129060</v>
      </c>
      <c r="H845" t="s">
        <v>164</v>
      </c>
      <c r="I845" t="s">
        <v>17491</v>
      </c>
      <c r="J845" t="s">
        <v>166</v>
      </c>
      <c r="K845" t="s">
        <v>797</v>
      </c>
      <c r="L845" t="s">
        <v>17492</v>
      </c>
      <c r="M845" t="s">
        <v>17493</v>
      </c>
      <c r="N845" t="s">
        <v>170</v>
      </c>
      <c r="AI845" t="s">
        <v>17494</v>
      </c>
      <c r="AJ845" t="s">
        <v>17495</v>
      </c>
      <c r="AK845" t="s">
        <v>17496</v>
      </c>
      <c r="AL845">
        <v>88.8</v>
      </c>
      <c r="AM845">
        <v>8.88</v>
      </c>
      <c r="AN845">
        <v>2006</v>
      </c>
      <c r="AO845" t="s">
        <v>174</v>
      </c>
      <c r="AP845" t="s">
        <v>17494</v>
      </c>
      <c r="AQ845" t="s">
        <v>17495</v>
      </c>
      <c r="AR845" t="s">
        <v>17497</v>
      </c>
      <c r="AS845">
        <v>80.8</v>
      </c>
      <c r="AT845">
        <v>8.08</v>
      </c>
      <c r="AU845">
        <v>2008</v>
      </c>
      <c r="AV845" t="s">
        <v>170</v>
      </c>
      <c r="BC845" t="s">
        <v>174</v>
      </c>
      <c r="BD845" t="s">
        <v>1296</v>
      </c>
      <c r="BE845" t="s">
        <v>17498</v>
      </c>
      <c r="BF845" t="s">
        <v>8275</v>
      </c>
      <c r="BG845">
        <v>78.43</v>
      </c>
      <c r="BH845">
        <v>8.9</v>
      </c>
      <c r="BI845">
        <v>2013</v>
      </c>
      <c r="BJ845">
        <v>1</v>
      </c>
      <c r="BL845">
        <v>9</v>
      </c>
      <c r="BN845" t="s">
        <v>174</v>
      </c>
      <c r="BO845" t="s">
        <v>9968</v>
      </c>
      <c r="BP845" t="s">
        <v>17499</v>
      </c>
      <c r="BQ845" t="s">
        <v>17500</v>
      </c>
      <c r="BR845">
        <v>85.7</v>
      </c>
      <c r="BS845">
        <v>8.57</v>
      </c>
      <c r="BT845">
        <v>2015</v>
      </c>
      <c r="BU845">
        <v>14</v>
      </c>
      <c r="BW845">
        <v>7</v>
      </c>
      <c r="BY845" t="s">
        <v>170</v>
      </c>
      <c r="CF845" t="s">
        <v>174</v>
      </c>
      <c r="CG845" t="s">
        <v>485</v>
      </c>
      <c r="CH845" t="s">
        <v>17501</v>
      </c>
      <c r="CI845" t="s">
        <v>193</v>
      </c>
      <c r="CJ845">
        <v>2024</v>
      </c>
      <c r="CL845" t="s">
        <v>174</v>
      </c>
      <c r="CN845" t="s">
        <v>174</v>
      </c>
      <c r="CO845" t="s">
        <v>17502</v>
      </c>
      <c r="CP845" t="s">
        <v>17503</v>
      </c>
      <c r="CQ845" t="s">
        <v>174</v>
      </c>
      <c r="CR845">
        <v>12</v>
      </c>
      <c r="CS845">
        <v>4</v>
      </c>
      <c r="CT845">
        <v>6</v>
      </c>
      <c r="CU845" t="s">
        <v>17504</v>
      </c>
      <c r="CV845" t="s">
        <v>174</v>
      </c>
      <c r="CW845" t="s">
        <v>17505</v>
      </c>
      <c r="CX845" t="s">
        <v>193</v>
      </c>
      <c r="CY845">
        <v>2025</v>
      </c>
      <c r="CZ845" t="s">
        <v>170</v>
      </c>
      <c r="DB845" t="s">
        <v>378</v>
      </c>
      <c r="DC845" t="s">
        <v>17506</v>
      </c>
      <c r="DD845" t="s">
        <v>170</v>
      </c>
      <c r="DF845" t="s">
        <v>170</v>
      </c>
      <c r="DL845" t="s">
        <v>170</v>
      </c>
      <c r="DN845" t="s">
        <v>170</v>
      </c>
      <c r="DP845" t="s">
        <v>17507</v>
      </c>
      <c r="DQ845" t="str">
        <f>HYPERLINK("https://nconnect.nicmar.ac.in/storage/profile/69a6b1853bc1e.png","Download")</f>
        <v>0</v>
      </c>
      <c r="DR845" t="str">
        <f>HYPERLINK("https://nconnect.nicmar.ac.in/pdf/938_resume_1772535896.pdf/Y2FyZWVy","View Resume")</f>
        <v>0</v>
      </c>
      <c r="DS845" t="s">
        <v>1504</v>
      </c>
      <c r="DT845" t="s">
        <v>7474</v>
      </c>
      <c r="DU845" t="s">
        <v>947</v>
      </c>
      <c r="DV845" t="s">
        <v>17508</v>
      </c>
      <c r="DW845" t="s">
        <v>246</v>
      </c>
      <c r="DX845" t="s">
        <v>500</v>
      </c>
      <c r="DY845" t="s">
        <v>209</v>
      </c>
      <c r="DZ845" t="s">
        <v>501</v>
      </c>
      <c r="EA845" t="s">
        <v>17455</v>
      </c>
      <c r="EB845" t="s">
        <v>4749</v>
      </c>
      <c r="EC845" t="s">
        <v>642</v>
      </c>
      <c r="ED845" t="s">
        <v>246</v>
      </c>
      <c r="EE845" t="s">
        <v>820</v>
      </c>
      <c r="EF845" t="s">
        <v>500</v>
      </c>
      <c r="EG845" t="s">
        <v>460</v>
      </c>
      <c r="EH845" t="s">
        <v>17509</v>
      </c>
      <c r="EI845" t="s">
        <v>351</v>
      </c>
      <c r="EJ845" t="s">
        <v>17510</v>
      </c>
      <c r="EK845" t="s">
        <v>246</v>
      </c>
      <c r="EL845" t="s">
        <v>2522</v>
      </c>
      <c r="EM845" t="s">
        <v>428</v>
      </c>
      <c r="EN845" t="s">
        <v>821</v>
      </c>
      <c r="EO845" t="s">
        <v>17511</v>
      </c>
      <c r="EP845" t="s">
        <v>211</v>
      </c>
      <c r="EQ845" t="s">
        <v>16366</v>
      </c>
      <c r="ER845" t="s">
        <v>246</v>
      </c>
      <c r="ES845" t="s">
        <v>1024</v>
      </c>
      <c r="ET845" t="s">
        <v>2522</v>
      </c>
      <c r="EU845" t="s">
        <v>248</v>
      </c>
    </row>
    <row r="846" spans="1:158">
      <c r="A846" t="s">
        <v>826</v>
      </c>
      <c r="B846" t="s">
        <v>211</v>
      </c>
      <c r="C846" t="s">
        <v>267</v>
      </c>
      <c r="D846" t="s">
        <v>827</v>
      </c>
      <c r="E846" t="s">
        <v>17512</v>
      </c>
      <c r="F846" t="s">
        <v>17513</v>
      </c>
      <c r="G846">
        <v>8778533124</v>
      </c>
      <c r="H846" t="s">
        <v>164</v>
      </c>
      <c r="I846" t="s">
        <v>17514</v>
      </c>
      <c r="J846" t="s">
        <v>166</v>
      </c>
      <c r="K846" t="s">
        <v>797</v>
      </c>
      <c r="L846" t="s">
        <v>17515</v>
      </c>
      <c r="M846" t="s">
        <v>17516</v>
      </c>
      <c r="N846" t="s">
        <v>170</v>
      </c>
      <c r="AI846" t="s">
        <v>17517</v>
      </c>
      <c r="AJ846" t="s">
        <v>1929</v>
      </c>
      <c r="AK846" t="s">
        <v>17518</v>
      </c>
      <c r="AL846">
        <v>82.2</v>
      </c>
      <c r="AN846">
        <v>2008</v>
      </c>
      <c r="AO846" t="s">
        <v>174</v>
      </c>
      <c r="AP846" t="s">
        <v>17519</v>
      </c>
      <c r="AQ846" t="s">
        <v>1929</v>
      </c>
      <c r="AR846" t="s">
        <v>17520</v>
      </c>
      <c r="AS846">
        <v>72.2</v>
      </c>
      <c r="AU846">
        <v>2010</v>
      </c>
      <c r="AV846" t="s">
        <v>170</v>
      </c>
      <c r="BC846" t="s">
        <v>174</v>
      </c>
      <c r="BD846" t="s">
        <v>17521</v>
      </c>
      <c r="BE846" t="s">
        <v>17521</v>
      </c>
      <c r="BF846" t="s">
        <v>4897</v>
      </c>
      <c r="BG846">
        <v>74.34</v>
      </c>
      <c r="BH846">
        <v>8.26</v>
      </c>
      <c r="BI846">
        <v>2014</v>
      </c>
      <c r="BJ846">
        <v>19</v>
      </c>
      <c r="BK846" t="s">
        <v>5371</v>
      </c>
      <c r="BL846">
        <v>34</v>
      </c>
      <c r="BN846" t="s">
        <v>174</v>
      </c>
      <c r="BO846" t="s">
        <v>17522</v>
      </c>
      <c r="BP846" t="s">
        <v>17522</v>
      </c>
      <c r="BQ846" t="s">
        <v>17523</v>
      </c>
      <c r="BR846">
        <v>86.3</v>
      </c>
      <c r="BS846">
        <v>8.63</v>
      </c>
      <c r="BT846">
        <v>2017</v>
      </c>
      <c r="BU846">
        <v>31</v>
      </c>
      <c r="BV846" t="s">
        <v>17524</v>
      </c>
      <c r="BW846">
        <v>53</v>
      </c>
      <c r="BX846" t="s">
        <v>17525</v>
      </c>
      <c r="BY846" t="s">
        <v>170</v>
      </c>
      <c r="CF846" t="s">
        <v>174</v>
      </c>
      <c r="CG846" t="s">
        <v>17526</v>
      </c>
      <c r="CH846" t="s">
        <v>11803</v>
      </c>
      <c r="CI846" t="s">
        <v>193</v>
      </c>
      <c r="CJ846">
        <v>2023</v>
      </c>
      <c r="CL846" t="s">
        <v>170</v>
      </c>
      <c r="CN846" t="s">
        <v>170</v>
      </c>
      <c r="CP846" t="s">
        <v>17527</v>
      </c>
      <c r="CQ846" t="s">
        <v>174</v>
      </c>
      <c r="CR846" t="s">
        <v>17528</v>
      </c>
      <c r="CS846" t="s">
        <v>17529</v>
      </c>
      <c r="CT846">
        <v>1</v>
      </c>
      <c r="CU846" t="s">
        <v>17530</v>
      </c>
      <c r="CV846" t="s">
        <v>174</v>
      </c>
      <c r="CW846" t="s">
        <v>17531</v>
      </c>
      <c r="CX846" t="s">
        <v>193</v>
      </c>
      <c r="CY846">
        <v>2024</v>
      </c>
      <c r="CZ846" t="s">
        <v>170</v>
      </c>
      <c r="DB846" t="s">
        <v>17532</v>
      </c>
      <c r="DC846" t="s">
        <v>17533</v>
      </c>
      <c r="DD846" t="s">
        <v>170</v>
      </c>
      <c r="DF846" t="s">
        <v>174</v>
      </c>
      <c r="DG846">
        <v>1</v>
      </c>
      <c r="DH846">
        <v>0</v>
      </c>
      <c r="DI846">
        <v>1</v>
      </c>
      <c r="DJ846">
        <v>0</v>
      </c>
      <c r="DK846">
        <v>8</v>
      </c>
      <c r="DL846" t="s">
        <v>170</v>
      </c>
      <c r="DN846" t="s">
        <v>170</v>
      </c>
      <c r="DP846" t="s">
        <v>17534</v>
      </c>
      <c r="DQ846" t="str">
        <f>HYPERLINK("https://nconnect.nicmar.ac.in/storage/profile/69a6c10160095.png","Download")</f>
        <v>0</v>
      </c>
      <c r="DR846" t="str">
        <f>HYPERLINK("https://nconnect.nicmar.ac.in/pdf/224_resume_1772535896.pdf/Y2FyZWVy","View Resume")</f>
        <v>0</v>
      </c>
      <c r="DS846" t="s">
        <v>1682</v>
      </c>
      <c r="DT846" t="s">
        <v>17535</v>
      </c>
      <c r="DU846" t="s">
        <v>17536</v>
      </c>
      <c r="DV846" t="s">
        <v>17537</v>
      </c>
      <c r="DW846" t="s">
        <v>246</v>
      </c>
      <c r="DX846" t="s">
        <v>941</v>
      </c>
      <c r="DY846" t="s">
        <v>209</v>
      </c>
      <c r="DZ846" t="s">
        <v>949</v>
      </c>
      <c r="EA846" t="s">
        <v>13012</v>
      </c>
      <c r="EB846" t="s">
        <v>17538</v>
      </c>
      <c r="EC846" t="s">
        <v>818</v>
      </c>
      <c r="ED846" t="s">
        <v>246</v>
      </c>
      <c r="EE846" t="s">
        <v>983</v>
      </c>
      <c r="EF846" t="s">
        <v>941</v>
      </c>
      <c r="EG846" t="s">
        <v>1030</v>
      </c>
    </row>
    <row r="847" spans="1:158">
      <c r="A847" t="s">
        <v>1062</v>
      </c>
      <c r="B847" t="s">
        <v>507</v>
      </c>
      <c r="C847" t="s">
        <v>212</v>
      </c>
      <c r="D847" t="s">
        <v>213</v>
      </c>
      <c r="E847" t="s">
        <v>17539</v>
      </c>
      <c r="F847" t="s">
        <v>17540</v>
      </c>
      <c r="G847">
        <v>8197340229</v>
      </c>
      <c r="H847" t="s">
        <v>164</v>
      </c>
      <c r="I847" t="s">
        <v>17541</v>
      </c>
      <c r="J847" t="s">
        <v>217</v>
      </c>
      <c r="K847" t="s">
        <v>17542</v>
      </c>
      <c r="L847" t="s">
        <v>17543</v>
      </c>
      <c r="M847" t="s">
        <v>17544</v>
      </c>
      <c r="N847" t="s">
        <v>170</v>
      </c>
      <c r="AI847" t="s">
        <v>17545</v>
      </c>
      <c r="AJ847" t="s">
        <v>17546</v>
      </c>
      <c r="AK847" t="s">
        <v>17547</v>
      </c>
      <c r="AL847">
        <v>83.52</v>
      </c>
      <c r="AN847">
        <v>2001</v>
      </c>
      <c r="AO847" t="s">
        <v>174</v>
      </c>
      <c r="AP847" t="s">
        <v>17548</v>
      </c>
      <c r="AQ847" t="s">
        <v>17549</v>
      </c>
      <c r="AR847" t="s">
        <v>17550</v>
      </c>
      <c r="AS847">
        <v>65.83</v>
      </c>
      <c r="AU847">
        <v>2003</v>
      </c>
      <c r="AV847" t="s">
        <v>170</v>
      </c>
      <c r="BC847" t="s">
        <v>174</v>
      </c>
      <c r="BD847" t="s">
        <v>537</v>
      </c>
      <c r="BE847" t="s">
        <v>17551</v>
      </c>
      <c r="BF847" t="s">
        <v>17552</v>
      </c>
      <c r="BG847">
        <v>62.84</v>
      </c>
      <c r="BI847">
        <v>2007</v>
      </c>
      <c r="BJ847">
        <v>2</v>
      </c>
      <c r="BL847">
        <v>9</v>
      </c>
      <c r="BN847" t="s">
        <v>174</v>
      </c>
      <c r="BO847" t="s">
        <v>4698</v>
      </c>
      <c r="BP847" t="s">
        <v>17553</v>
      </c>
      <c r="BQ847" t="s">
        <v>17554</v>
      </c>
      <c r="BR847">
        <v>86.83</v>
      </c>
      <c r="BT847">
        <v>2010</v>
      </c>
      <c r="BU847">
        <v>31</v>
      </c>
      <c r="BV847" t="s">
        <v>17555</v>
      </c>
      <c r="BW847">
        <v>14</v>
      </c>
      <c r="BY847" t="s">
        <v>170</v>
      </c>
      <c r="CF847" t="s">
        <v>174</v>
      </c>
      <c r="CG847" t="s">
        <v>17556</v>
      </c>
      <c r="CH847" t="s">
        <v>17557</v>
      </c>
      <c r="CI847" t="s">
        <v>193</v>
      </c>
      <c r="CJ847">
        <v>2021</v>
      </c>
      <c r="CL847" t="s">
        <v>174</v>
      </c>
      <c r="CM847" t="s">
        <v>17558</v>
      </c>
      <c r="CN847" t="s">
        <v>174</v>
      </c>
      <c r="CO847" t="s">
        <v>17559</v>
      </c>
      <c r="CP847" t="s">
        <v>17560</v>
      </c>
      <c r="CQ847" t="s">
        <v>174</v>
      </c>
      <c r="CR847">
        <v>12</v>
      </c>
      <c r="CS847">
        <v>19</v>
      </c>
      <c r="CU847" t="s">
        <v>17561</v>
      </c>
      <c r="CV847" t="s">
        <v>174</v>
      </c>
      <c r="CW847" t="s">
        <v>17562</v>
      </c>
      <c r="CX847" t="s">
        <v>193</v>
      </c>
      <c r="CY847">
        <v>2025</v>
      </c>
      <c r="CZ847" t="s">
        <v>174</v>
      </c>
      <c r="DA847" t="s">
        <v>17563</v>
      </c>
      <c r="DB847" t="s">
        <v>17564</v>
      </c>
      <c r="DC847" t="s">
        <v>17565</v>
      </c>
      <c r="DD847" t="s">
        <v>174</v>
      </c>
      <c r="DE847" t="s">
        <v>17566</v>
      </c>
      <c r="DF847" t="s">
        <v>174</v>
      </c>
      <c r="DG847">
        <v>10</v>
      </c>
      <c r="DH847">
        <v>0</v>
      </c>
      <c r="DI847" t="s">
        <v>6101</v>
      </c>
      <c r="DJ847" t="s">
        <v>6537</v>
      </c>
      <c r="DK847">
        <v>9</v>
      </c>
      <c r="DL847" t="s">
        <v>174</v>
      </c>
      <c r="DM847" t="s">
        <v>17567</v>
      </c>
      <c r="DN847" t="s">
        <v>170</v>
      </c>
      <c r="DP847" t="s">
        <v>17568</v>
      </c>
      <c r="DQ847" t="str">
        <f>HYPERLINK("https://nconnect.nicmar.ac.in/storage/profile/69a40034c038b.png","Download")</f>
        <v>0</v>
      </c>
      <c r="DR847" t="str">
        <f>HYPERLINK("https://nconnect.nicmar.ac.in/pdf/881_resume_1772521819.pdf/Y2FyZWVy","View Resume")</f>
        <v>0</v>
      </c>
      <c r="DS847" t="s">
        <v>9336</v>
      </c>
      <c r="DT847" t="s">
        <v>17569</v>
      </c>
      <c r="DU847" t="s">
        <v>351</v>
      </c>
      <c r="DV847" t="s">
        <v>206</v>
      </c>
      <c r="DW847" t="s">
        <v>246</v>
      </c>
      <c r="DX847" t="s">
        <v>2201</v>
      </c>
      <c r="DY847" t="s">
        <v>2140</v>
      </c>
      <c r="DZ847" t="s">
        <v>942</v>
      </c>
      <c r="EA847" t="s">
        <v>17570</v>
      </c>
      <c r="EB847" t="s">
        <v>10698</v>
      </c>
      <c r="EC847" t="s">
        <v>206</v>
      </c>
      <c r="ED847" t="s">
        <v>246</v>
      </c>
      <c r="EE847" t="s">
        <v>2140</v>
      </c>
      <c r="EF847" t="s">
        <v>992</v>
      </c>
      <c r="EG847" t="s">
        <v>1026</v>
      </c>
      <c r="EH847" t="s">
        <v>17571</v>
      </c>
      <c r="EI847" t="s">
        <v>10698</v>
      </c>
      <c r="EJ847" t="s">
        <v>206</v>
      </c>
      <c r="EK847" t="s">
        <v>246</v>
      </c>
      <c r="EL847" t="s">
        <v>4688</v>
      </c>
      <c r="EM847" t="s">
        <v>7410</v>
      </c>
      <c r="EN847" t="s">
        <v>945</v>
      </c>
      <c r="EO847" t="s">
        <v>17572</v>
      </c>
      <c r="EP847" t="s">
        <v>10698</v>
      </c>
      <c r="EQ847" t="s">
        <v>206</v>
      </c>
      <c r="ER847" t="s">
        <v>246</v>
      </c>
      <c r="ES847" t="s">
        <v>644</v>
      </c>
      <c r="ET847" t="s">
        <v>209</v>
      </c>
      <c r="EU847" t="s">
        <v>649</v>
      </c>
    </row>
    <row r="848" spans="1:158">
      <c r="A848" t="s">
        <v>470</v>
      </c>
      <c r="B848" t="s">
        <v>211</v>
      </c>
      <c r="C848" t="s">
        <v>471</v>
      </c>
      <c r="D848" t="s">
        <v>472</v>
      </c>
      <c r="E848" t="s">
        <v>17539</v>
      </c>
      <c r="F848" t="s">
        <v>17540</v>
      </c>
      <c r="G848">
        <v>8197340229</v>
      </c>
      <c r="H848" t="s">
        <v>164</v>
      </c>
      <c r="I848" t="s">
        <v>17541</v>
      </c>
      <c r="J848" t="s">
        <v>217</v>
      </c>
      <c r="K848" t="s">
        <v>17542</v>
      </c>
      <c r="L848" t="s">
        <v>17543</v>
      </c>
      <c r="M848" t="s">
        <v>17544</v>
      </c>
      <c r="N848" t="s">
        <v>170</v>
      </c>
      <c r="AI848" t="s">
        <v>17545</v>
      </c>
      <c r="AJ848" t="s">
        <v>17546</v>
      </c>
      <c r="AK848" t="s">
        <v>17547</v>
      </c>
      <c r="AL848">
        <v>83.52</v>
      </c>
      <c r="AN848">
        <v>2001</v>
      </c>
      <c r="AO848" t="s">
        <v>174</v>
      </c>
      <c r="AP848" t="s">
        <v>17548</v>
      </c>
      <c r="AQ848" t="s">
        <v>17549</v>
      </c>
      <c r="AR848" t="s">
        <v>17550</v>
      </c>
      <c r="AS848">
        <v>65.83</v>
      </c>
      <c r="AU848">
        <v>2003</v>
      </c>
      <c r="AV848" t="s">
        <v>170</v>
      </c>
      <c r="BC848" t="s">
        <v>174</v>
      </c>
      <c r="BD848" t="s">
        <v>537</v>
      </c>
      <c r="BE848" t="s">
        <v>17551</v>
      </c>
      <c r="BF848" t="s">
        <v>17552</v>
      </c>
      <c r="BG848">
        <v>62.84</v>
      </c>
      <c r="BI848">
        <v>2007</v>
      </c>
      <c r="BJ848">
        <v>2</v>
      </c>
      <c r="BL848">
        <v>9</v>
      </c>
      <c r="BN848" t="s">
        <v>174</v>
      </c>
      <c r="BO848" t="s">
        <v>4698</v>
      </c>
      <c r="BP848" t="s">
        <v>17553</v>
      </c>
      <c r="BQ848" t="s">
        <v>17554</v>
      </c>
      <c r="BR848">
        <v>86.83</v>
      </c>
      <c r="BT848">
        <v>2010</v>
      </c>
      <c r="BU848">
        <v>31</v>
      </c>
      <c r="BV848" t="s">
        <v>17555</v>
      </c>
      <c r="BW848">
        <v>14</v>
      </c>
      <c r="BY848" t="s">
        <v>170</v>
      </c>
      <c r="CF848" t="s">
        <v>174</v>
      </c>
      <c r="CG848" t="s">
        <v>17556</v>
      </c>
      <c r="CH848" t="s">
        <v>17557</v>
      </c>
      <c r="CI848" t="s">
        <v>193</v>
      </c>
      <c r="CJ848">
        <v>2021</v>
      </c>
      <c r="CL848" t="s">
        <v>174</v>
      </c>
      <c r="CM848" t="s">
        <v>17558</v>
      </c>
      <c r="CN848" t="s">
        <v>174</v>
      </c>
      <c r="CO848" t="s">
        <v>17559</v>
      </c>
      <c r="CP848" t="s">
        <v>17560</v>
      </c>
      <c r="CQ848" t="s">
        <v>174</v>
      </c>
      <c r="CR848">
        <v>12</v>
      </c>
      <c r="CS848">
        <v>19</v>
      </c>
      <c r="CU848" t="s">
        <v>17561</v>
      </c>
      <c r="CV848" t="s">
        <v>174</v>
      </c>
      <c r="CW848" t="s">
        <v>17562</v>
      </c>
      <c r="CX848" t="s">
        <v>193</v>
      </c>
      <c r="CY848">
        <v>2025</v>
      </c>
      <c r="CZ848" t="s">
        <v>174</v>
      </c>
      <c r="DA848" t="s">
        <v>17563</v>
      </c>
      <c r="DB848" t="s">
        <v>17564</v>
      </c>
      <c r="DC848" t="s">
        <v>17565</v>
      </c>
      <c r="DD848" t="s">
        <v>174</v>
      </c>
      <c r="DE848" t="s">
        <v>17566</v>
      </c>
      <c r="DF848" t="s">
        <v>174</v>
      </c>
      <c r="DG848">
        <v>10</v>
      </c>
      <c r="DH848">
        <v>0</v>
      </c>
      <c r="DI848" t="s">
        <v>6101</v>
      </c>
      <c r="DJ848" t="s">
        <v>6537</v>
      </c>
      <c r="DK848">
        <v>9</v>
      </c>
      <c r="DL848" t="s">
        <v>174</v>
      </c>
      <c r="DM848" t="s">
        <v>17567</v>
      </c>
      <c r="DN848" t="s">
        <v>170</v>
      </c>
      <c r="DP848" t="s">
        <v>17573</v>
      </c>
      <c r="DQ848" t="str">
        <f>HYPERLINK("https://nconnect.nicmar.ac.in/storage/profile/69a40034c038b.png","Download")</f>
        <v>0</v>
      </c>
      <c r="DR848" t="str">
        <f>HYPERLINK("https://nconnect.nicmar.ac.in/pdf/881_resume_1772521819.pdf/Y2FyZWVy","View Resume")</f>
        <v>0</v>
      </c>
      <c r="DS848" t="s">
        <v>9336</v>
      </c>
      <c r="DT848" t="s">
        <v>17569</v>
      </c>
      <c r="DU848" t="s">
        <v>351</v>
      </c>
      <c r="DV848" t="s">
        <v>206</v>
      </c>
      <c r="DW848" t="s">
        <v>246</v>
      </c>
      <c r="DX848" t="s">
        <v>2201</v>
      </c>
      <c r="DY848" t="s">
        <v>2140</v>
      </c>
      <c r="DZ848" t="s">
        <v>942</v>
      </c>
      <c r="EA848" t="s">
        <v>17570</v>
      </c>
      <c r="EB848" t="s">
        <v>10698</v>
      </c>
      <c r="EC848" t="s">
        <v>206</v>
      </c>
      <c r="ED848" t="s">
        <v>246</v>
      </c>
      <c r="EE848" t="s">
        <v>2140</v>
      </c>
      <c r="EF848" t="s">
        <v>992</v>
      </c>
      <c r="EG848" t="s">
        <v>1026</v>
      </c>
      <c r="EH848" t="s">
        <v>17571</v>
      </c>
      <c r="EI848" t="s">
        <v>10698</v>
      </c>
      <c r="EJ848" t="s">
        <v>206</v>
      </c>
      <c r="EK848" t="s">
        <v>246</v>
      </c>
      <c r="EL848" t="s">
        <v>4688</v>
      </c>
      <c r="EM848" t="s">
        <v>7410</v>
      </c>
      <c r="EN848" t="s">
        <v>945</v>
      </c>
      <c r="EO848" t="s">
        <v>17572</v>
      </c>
      <c r="EP848" t="s">
        <v>10698</v>
      </c>
      <c r="EQ848" t="s">
        <v>206</v>
      </c>
      <c r="ER848" t="s">
        <v>246</v>
      </c>
      <c r="ES848" t="s">
        <v>644</v>
      </c>
      <c r="ET848" t="s">
        <v>209</v>
      </c>
      <c r="EU848" t="s">
        <v>649</v>
      </c>
    </row>
    <row r="849" spans="1:158">
      <c r="A849" t="s">
        <v>581</v>
      </c>
      <c r="B849" t="s">
        <v>211</v>
      </c>
      <c r="C849" t="s">
        <v>471</v>
      </c>
      <c r="D849" t="s">
        <v>582</v>
      </c>
      <c r="E849" t="s">
        <v>17574</v>
      </c>
      <c r="F849" t="s">
        <v>17575</v>
      </c>
      <c r="G849">
        <v>6393688331</v>
      </c>
      <c r="H849" t="s">
        <v>164</v>
      </c>
      <c r="I849" t="s">
        <v>17576</v>
      </c>
      <c r="J849" t="s">
        <v>217</v>
      </c>
      <c r="K849" t="s">
        <v>797</v>
      </c>
      <c r="L849" t="s">
        <v>17577</v>
      </c>
      <c r="M849" t="s">
        <v>17578</v>
      </c>
      <c r="N849" t="s">
        <v>170</v>
      </c>
      <c r="AI849" t="s">
        <v>5478</v>
      </c>
      <c r="AJ849" t="s">
        <v>17579</v>
      </c>
      <c r="AK849" t="s">
        <v>17580</v>
      </c>
      <c r="AL849">
        <v>83.29</v>
      </c>
      <c r="AN849">
        <v>2008</v>
      </c>
      <c r="AO849" t="s">
        <v>174</v>
      </c>
      <c r="AP849" t="s">
        <v>5478</v>
      </c>
      <c r="AQ849" t="s">
        <v>17581</v>
      </c>
      <c r="AR849" t="s">
        <v>17582</v>
      </c>
      <c r="AS849">
        <v>82.33</v>
      </c>
      <c r="AU849">
        <v>2010</v>
      </c>
      <c r="AV849" t="s">
        <v>170</v>
      </c>
      <c r="BC849" t="s">
        <v>174</v>
      </c>
      <c r="BD849" t="s">
        <v>4744</v>
      </c>
      <c r="BE849" t="s">
        <v>17583</v>
      </c>
      <c r="BF849" t="s">
        <v>485</v>
      </c>
      <c r="BG849">
        <v>89</v>
      </c>
      <c r="BH849">
        <v>9.0</v>
      </c>
      <c r="BI849">
        <v>2015</v>
      </c>
      <c r="BJ849">
        <v>1</v>
      </c>
      <c r="BL849">
        <v>9</v>
      </c>
      <c r="BN849" t="s">
        <v>174</v>
      </c>
      <c r="BO849" t="s">
        <v>15320</v>
      </c>
      <c r="BP849" t="s">
        <v>17584</v>
      </c>
      <c r="BQ849" t="s">
        <v>17585</v>
      </c>
      <c r="BR849">
        <v>91.8</v>
      </c>
      <c r="BS849">
        <v>9.18</v>
      </c>
      <c r="BT849">
        <v>2016</v>
      </c>
      <c r="BU849">
        <v>13</v>
      </c>
      <c r="BW849">
        <v>15</v>
      </c>
      <c r="BY849" t="s">
        <v>170</v>
      </c>
      <c r="CF849" t="s">
        <v>174</v>
      </c>
      <c r="CG849" t="s">
        <v>17586</v>
      </c>
      <c r="CH849" t="s">
        <v>2490</v>
      </c>
      <c r="CI849" t="s">
        <v>193</v>
      </c>
      <c r="CJ849">
        <v>2025</v>
      </c>
      <c r="CL849" t="s">
        <v>174</v>
      </c>
      <c r="CM849" t="s">
        <v>17587</v>
      </c>
      <c r="CN849" t="s">
        <v>174</v>
      </c>
      <c r="CO849" t="s">
        <v>17588</v>
      </c>
      <c r="CP849" t="s">
        <v>17589</v>
      </c>
      <c r="CQ849" t="s">
        <v>174</v>
      </c>
      <c r="CR849">
        <v>4</v>
      </c>
      <c r="CS849">
        <v>0</v>
      </c>
      <c r="CT849">
        <v>0</v>
      </c>
      <c r="CU849" t="s">
        <v>17590</v>
      </c>
      <c r="CV849" t="s">
        <v>170</v>
      </c>
      <c r="CZ849" t="s">
        <v>170</v>
      </c>
      <c r="DB849" t="s">
        <v>17591</v>
      </c>
      <c r="DC849" t="s">
        <v>17592</v>
      </c>
      <c r="DD849" t="s">
        <v>170</v>
      </c>
      <c r="DF849" t="s">
        <v>174</v>
      </c>
      <c r="DG849" t="s">
        <v>378</v>
      </c>
      <c r="DH849" t="s">
        <v>378</v>
      </c>
      <c r="DI849" t="s">
        <v>17593</v>
      </c>
      <c r="DJ849" t="s">
        <v>17594</v>
      </c>
      <c r="DK849">
        <v>10</v>
      </c>
      <c r="DL849" t="s">
        <v>174</v>
      </c>
      <c r="DM849" t="s">
        <v>17595</v>
      </c>
      <c r="DN849" t="s">
        <v>174</v>
      </c>
      <c r="DO849" t="s">
        <v>17596</v>
      </c>
      <c r="DP849" t="s">
        <v>17597</v>
      </c>
      <c r="DQ849" t="str">
        <f>HYPERLINK("https://nconnect.nicmar.ac.in/storage/profile/69a688c351a27.png","Download")</f>
        <v>0</v>
      </c>
      <c r="DR849" t="str">
        <f>HYPERLINK("https://nconnect.nicmar.ac.in/pdf/917_resume_1772536512.pdf/Y2FyZWVy","View Resume")</f>
        <v>0</v>
      </c>
      <c r="DS849" t="s">
        <v>248</v>
      </c>
      <c r="DT849" t="s">
        <v>17598</v>
      </c>
      <c r="DU849" t="s">
        <v>17599</v>
      </c>
      <c r="DV849" t="s">
        <v>2492</v>
      </c>
      <c r="DW849" t="s">
        <v>246</v>
      </c>
      <c r="DX849" t="s">
        <v>3625</v>
      </c>
      <c r="DY849" t="s">
        <v>209</v>
      </c>
      <c r="DZ849" t="s">
        <v>248</v>
      </c>
    </row>
    <row r="850" spans="1:158">
      <c r="A850" t="s">
        <v>3910</v>
      </c>
      <c r="B850" t="s">
        <v>211</v>
      </c>
      <c r="C850" t="s">
        <v>471</v>
      </c>
      <c r="D850" t="s">
        <v>3911</v>
      </c>
      <c r="E850" t="s">
        <v>17539</v>
      </c>
      <c r="F850" t="s">
        <v>17540</v>
      </c>
      <c r="G850">
        <v>8197340229</v>
      </c>
      <c r="H850" t="s">
        <v>164</v>
      </c>
      <c r="I850" t="s">
        <v>17541</v>
      </c>
      <c r="J850" t="s">
        <v>217</v>
      </c>
      <c r="K850" t="s">
        <v>17542</v>
      </c>
      <c r="L850" t="s">
        <v>17543</v>
      </c>
      <c r="M850" t="s">
        <v>17544</v>
      </c>
      <c r="N850" t="s">
        <v>170</v>
      </c>
      <c r="AI850" t="s">
        <v>17545</v>
      </c>
      <c r="AJ850" t="s">
        <v>17546</v>
      </c>
      <c r="AK850" t="s">
        <v>17547</v>
      </c>
      <c r="AL850">
        <v>83.52</v>
      </c>
      <c r="AN850">
        <v>2001</v>
      </c>
      <c r="AO850" t="s">
        <v>174</v>
      </c>
      <c r="AP850" t="s">
        <v>17548</v>
      </c>
      <c r="AQ850" t="s">
        <v>17549</v>
      </c>
      <c r="AR850" t="s">
        <v>17550</v>
      </c>
      <c r="AS850">
        <v>65.83</v>
      </c>
      <c r="AU850">
        <v>2003</v>
      </c>
      <c r="AV850" t="s">
        <v>170</v>
      </c>
      <c r="BC850" t="s">
        <v>174</v>
      </c>
      <c r="BD850" t="s">
        <v>537</v>
      </c>
      <c r="BE850" t="s">
        <v>17551</v>
      </c>
      <c r="BF850" t="s">
        <v>17552</v>
      </c>
      <c r="BG850">
        <v>62.84</v>
      </c>
      <c r="BI850">
        <v>2007</v>
      </c>
      <c r="BJ850">
        <v>2</v>
      </c>
      <c r="BL850">
        <v>9</v>
      </c>
      <c r="BN850" t="s">
        <v>174</v>
      </c>
      <c r="BO850" t="s">
        <v>4698</v>
      </c>
      <c r="BP850" t="s">
        <v>17553</v>
      </c>
      <c r="BQ850" t="s">
        <v>17554</v>
      </c>
      <c r="BR850">
        <v>86.83</v>
      </c>
      <c r="BT850">
        <v>2010</v>
      </c>
      <c r="BU850">
        <v>31</v>
      </c>
      <c r="BV850" t="s">
        <v>17555</v>
      </c>
      <c r="BW850">
        <v>14</v>
      </c>
      <c r="BY850" t="s">
        <v>170</v>
      </c>
      <c r="CF850" t="s">
        <v>174</v>
      </c>
      <c r="CG850" t="s">
        <v>17556</v>
      </c>
      <c r="CH850" t="s">
        <v>17557</v>
      </c>
      <c r="CI850" t="s">
        <v>193</v>
      </c>
      <c r="CJ850">
        <v>2021</v>
      </c>
      <c r="CL850" t="s">
        <v>174</v>
      </c>
      <c r="CM850" t="s">
        <v>17558</v>
      </c>
      <c r="CN850" t="s">
        <v>174</v>
      </c>
      <c r="CO850" t="s">
        <v>17559</v>
      </c>
      <c r="CP850" t="s">
        <v>17560</v>
      </c>
      <c r="CQ850" t="s">
        <v>174</v>
      </c>
      <c r="CR850">
        <v>12</v>
      </c>
      <c r="CS850">
        <v>19</v>
      </c>
      <c r="CU850" t="s">
        <v>17561</v>
      </c>
      <c r="CV850" t="s">
        <v>174</v>
      </c>
      <c r="CW850" t="s">
        <v>17562</v>
      </c>
      <c r="CX850" t="s">
        <v>193</v>
      </c>
      <c r="CY850">
        <v>2025</v>
      </c>
      <c r="CZ850" t="s">
        <v>174</v>
      </c>
      <c r="DA850" t="s">
        <v>17563</v>
      </c>
      <c r="DB850" t="s">
        <v>17564</v>
      </c>
      <c r="DC850" t="s">
        <v>17565</v>
      </c>
      <c r="DD850" t="s">
        <v>174</v>
      </c>
      <c r="DE850" t="s">
        <v>17566</v>
      </c>
      <c r="DF850" t="s">
        <v>174</v>
      </c>
      <c r="DG850">
        <v>10</v>
      </c>
      <c r="DH850">
        <v>0</v>
      </c>
      <c r="DI850" t="s">
        <v>6101</v>
      </c>
      <c r="DJ850" t="s">
        <v>6537</v>
      </c>
      <c r="DK850">
        <v>9</v>
      </c>
      <c r="DL850" t="s">
        <v>174</v>
      </c>
      <c r="DM850" t="s">
        <v>17567</v>
      </c>
      <c r="DN850" t="s">
        <v>170</v>
      </c>
      <c r="DP850" t="s">
        <v>17597</v>
      </c>
      <c r="DQ850" t="str">
        <f>HYPERLINK("https://nconnect.nicmar.ac.in/storage/profile/69a40034c038b.png","Download")</f>
        <v>0</v>
      </c>
      <c r="DR850" t="str">
        <f>HYPERLINK("https://nconnect.nicmar.ac.in/pdf/881_resume_1772521819.pdf/Y2FyZWVy","View Resume")</f>
        <v>0</v>
      </c>
      <c r="DS850" t="s">
        <v>9336</v>
      </c>
      <c r="DT850" t="s">
        <v>17569</v>
      </c>
      <c r="DU850" t="s">
        <v>351</v>
      </c>
      <c r="DV850" t="s">
        <v>206</v>
      </c>
      <c r="DW850" t="s">
        <v>246</v>
      </c>
      <c r="DX850" t="s">
        <v>2201</v>
      </c>
      <c r="DY850" t="s">
        <v>2140</v>
      </c>
      <c r="DZ850" t="s">
        <v>942</v>
      </c>
      <c r="EA850" t="s">
        <v>17570</v>
      </c>
      <c r="EB850" t="s">
        <v>10698</v>
      </c>
      <c r="EC850" t="s">
        <v>206</v>
      </c>
      <c r="ED850" t="s">
        <v>246</v>
      </c>
      <c r="EE850" t="s">
        <v>2140</v>
      </c>
      <c r="EF850" t="s">
        <v>992</v>
      </c>
      <c r="EG850" t="s">
        <v>1026</v>
      </c>
      <c r="EH850" t="s">
        <v>17571</v>
      </c>
      <c r="EI850" t="s">
        <v>10698</v>
      </c>
      <c r="EJ850" t="s">
        <v>206</v>
      </c>
      <c r="EK850" t="s">
        <v>246</v>
      </c>
      <c r="EL850" t="s">
        <v>4688</v>
      </c>
      <c r="EM850" t="s">
        <v>7410</v>
      </c>
      <c r="EN850" t="s">
        <v>945</v>
      </c>
      <c r="EO850" t="s">
        <v>17572</v>
      </c>
      <c r="EP850" t="s">
        <v>10698</v>
      </c>
      <c r="EQ850" t="s">
        <v>206</v>
      </c>
      <c r="ER850" t="s">
        <v>246</v>
      </c>
      <c r="ES850" t="s">
        <v>644</v>
      </c>
      <c r="ET850" t="s">
        <v>209</v>
      </c>
      <c r="EU850" t="s">
        <v>649</v>
      </c>
    </row>
    <row r="851" spans="1:158">
      <c r="A851" t="s">
        <v>584</v>
      </c>
      <c r="B851" t="s">
        <v>211</v>
      </c>
      <c r="C851" t="s">
        <v>471</v>
      </c>
      <c r="D851" t="s">
        <v>585</v>
      </c>
      <c r="E851" t="s">
        <v>17539</v>
      </c>
      <c r="F851" t="s">
        <v>17540</v>
      </c>
      <c r="G851">
        <v>8197340229</v>
      </c>
      <c r="H851" t="s">
        <v>164</v>
      </c>
      <c r="I851" t="s">
        <v>17541</v>
      </c>
      <c r="J851" t="s">
        <v>217</v>
      </c>
      <c r="K851" t="s">
        <v>17542</v>
      </c>
      <c r="L851" t="s">
        <v>17543</v>
      </c>
      <c r="M851" t="s">
        <v>17544</v>
      </c>
      <c r="N851" t="s">
        <v>170</v>
      </c>
      <c r="AI851" t="s">
        <v>17545</v>
      </c>
      <c r="AJ851" t="s">
        <v>17546</v>
      </c>
      <c r="AK851" t="s">
        <v>17547</v>
      </c>
      <c r="AL851">
        <v>83.52</v>
      </c>
      <c r="AN851">
        <v>2001</v>
      </c>
      <c r="AO851" t="s">
        <v>174</v>
      </c>
      <c r="AP851" t="s">
        <v>17548</v>
      </c>
      <c r="AQ851" t="s">
        <v>17549</v>
      </c>
      <c r="AR851" t="s">
        <v>17550</v>
      </c>
      <c r="AS851">
        <v>65.83</v>
      </c>
      <c r="AU851">
        <v>2003</v>
      </c>
      <c r="AV851" t="s">
        <v>170</v>
      </c>
      <c r="BC851" t="s">
        <v>174</v>
      </c>
      <c r="BD851" t="s">
        <v>537</v>
      </c>
      <c r="BE851" t="s">
        <v>17551</v>
      </c>
      <c r="BF851" t="s">
        <v>17552</v>
      </c>
      <c r="BG851">
        <v>62.84</v>
      </c>
      <c r="BI851">
        <v>2007</v>
      </c>
      <c r="BJ851">
        <v>2</v>
      </c>
      <c r="BL851">
        <v>9</v>
      </c>
      <c r="BN851" t="s">
        <v>174</v>
      </c>
      <c r="BO851" t="s">
        <v>4698</v>
      </c>
      <c r="BP851" t="s">
        <v>17553</v>
      </c>
      <c r="BQ851" t="s">
        <v>17554</v>
      </c>
      <c r="BR851">
        <v>86.83</v>
      </c>
      <c r="BT851">
        <v>2010</v>
      </c>
      <c r="BU851">
        <v>31</v>
      </c>
      <c r="BV851" t="s">
        <v>17555</v>
      </c>
      <c r="BW851">
        <v>14</v>
      </c>
      <c r="BY851" t="s">
        <v>170</v>
      </c>
      <c r="CF851" t="s">
        <v>174</v>
      </c>
      <c r="CG851" t="s">
        <v>17556</v>
      </c>
      <c r="CH851" t="s">
        <v>17557</v>
      </c>
      <c r="CI851" t="s">
        <v>193</v>
      </c>
      <c r="CJ851">
        <v>2021</v>
      </c>
      <c r="CL851" t="s">
        <v>174</v>
      </c>
      <c r="CM851" t="s">
        <v>17558</v>
      </c>
      <c r="CN851" t="s">
        <v>174</v>
      </c>
      <c r="CO851" t="s">
        <v>17559</v>
      </c>
      <c r="CP851" t="s">
        <v>17560</v>
      </c>
      <c r="CQ851" t="s">
        <v>174</v>
      </c>
      <c r="CR851">
        <v>12</v>
      </c>
      <c r="CS851">
        <v>19</v>
      </c>
      <c r="CU851" t="s">
        <v>17561</v>
      </c>
      <c r="CV851" t="s">
        <v>174</v>
      </c>
      <c r="CW851" t="s">
        <v>17562</v>
      </c>
      <c r="CX851" t="s">
        <v>193</v>
      </c>
      <c r="CY851">
        <v>2025</v>
      </c>
      <c r="CZ851" t="s">
        <v>174</v>
      </c>
      <c r="DA851" t="s">
        <v>17563</v>
      </c>
      <c r="DB851" t="s">
        <v>17564</v>
      </c>
      <c r="DC851" t="s">
        <v>17565</v>
      </c>
      <c r="DD851" t="s">
        <v>174</v>
      </c>
      <c r="DE851" t="s">
        <v>17566</v>
      </c>
      <c r="DF851" t="s">
        <v>174</v>
      </c>
      <c r="DG851">
        <v>10</v>
      </c>
      <c r="DH851">
        <v>0</v>
      </c>
      <c r="DI851" t="s">
        <v>6101</v>
      </c>
      <c r="DJ851" t="s">
        <v>6537</v>
      </c>
      <c r="DK851">
        <v>9</v>
      </c>
      <c r="DL851" t="s">
        <v>174</v>
      </c>
      <c r="DM851" t="s">
        <v>17567</v>
      </c>
      <c r="DN851" t="s">
        <v>170</v>
      </c>
      <c r="DP851" t="s">
        <v>17600</v>
      </c>
      <c r="DQ851" t="str">
        <f>HYPERLINK("https://nconnect.nicmar.ac.in/storage/profile/69a40034c038b.png","Download")</f>
        <v>0</v>
      </c>
      <c r="DR851" t="str">
        <f>HYPERLINK("https://nconnect.nicmar.ac.in/pdf/881_resume_1772521819.pdf/Y2FyZWVy","View Resume")</f>
        <v>0</v>
      </c>
      <c r="DS851" t="s">
        <v>9336</v>
      </c>
      <c r="DT851" t="s">
        <v>17569</v>
      </c>
      <c r="DU851" t="s">
        <v>351</v>
      </c>
      <c r="DV851" t="s">
        <v>206</v>
      </c>
      <c r="DW851" t="s">
        <v>246</v>
      </c>
      <c r="DX851" t="s">
        <v>2201</v>
      </c>
      <c r="DY851" t="s">
        <v>2140</v>
      </c>
      <c r="DZ851" t="s">
        <v>942</v>
      </c>
      <c r="EA851" t="s">
        <v>17570</v>
      </c>
      <c r="EB851" t="s">
        <v>10698</v>
      </c>
      <c r="EC851" t="s">
        <v>206</v>
      </c>
      <c r="ED851" t="s">
        <v>246</v>
      </c>
      <c r="EE851" t="s">
        <v>2140</v>
      </c>
      <c r="EF851" t="s">
        <v>992</v>
      </c>
      <c r="EG851" t="s">
        <v>1026</v>
      </c>
      <c r="EH851" t="s">
        <v>17571</v>
      </c>
      <c r="EI851" t="s">
        <v>10698</v>
      </c>
      <c r="EJ851" t="s">
        <v>206</v>
      </c>
      <c r="EK851" t="s">
        <v>246</v>
      </c>
      <c r="EL851" t="s">
        <v>4688</v>
      </c>
      <c r="EM851" t="s">
        <v>7410</v>
      </c>
      <c r="EN851" t="s">
        <v>945</v>
      </c>
      <c r="EO851" t="s">
        <v>17572</v>
      </c>
      <c r="EP851" t="s">
        <v>10698</v>
      </c>
      <c r="EQ851" t="s">
        <v>206</v>
      </c>
      <c r="ER851" t="s">
        <v>246</v>
      </c>
      <c r="ES851" t="s">
        <v>644</v>
      </c>
      <c r="ET851" t="s">
        <v>209</v>
      </c>
      <c r="EU851" t="s">
        <v>649</v>
      </c>
    </row>
    <row r="852" spans="1:158">
      <c r="A852" t="s">
        <v>470</v>
      </c>
      <c r="B852" t="s">
        <v>211</v>
      </c>
      <c r="C852" t="s">
        <v>471</v>
      </c>
      <c r="D852" t="s">
        <v>472</v>
      </c>
      <c r="E852" t="s">
        <v>17574</v>
      </c>
      <c r="F852" t="s">
        <v>17575</v>
      </c>
      <c r="G852">
        <v>6393688331</v>
      </c>
      <c r="H852" t="s">
        <v>164</v>
      </c>
      <c r="I852" t="s">
        <v>17576</v>
      </c>
      <c r="J852" t="s">
        <v>217</v>
      </c>
      <c r="K852" t="s">
        <v>797</v>
      </c>
      <c r="L852" t="s">
        <v>17577</v>
      </c>
      <c r="M852" t="s">
        <v>17578</v>
      </c>
      <c r="N852" t="s">
        <v>170</v>
      </c>
      <c r="AI852" t="s">
        <v>5478</v>
      </c>
      <c r="AJ852" t="s">
        <v>17579</v>
      </c>
      <c r="AK852" t="s">
        <v>17580</v>
      </c>
      <c r="AL852">
        <v>83.29</v>
      </c>
      <c r="AN852">
        <v>2008</v>
      </c>
      <c r="AO852" t="s">
        <v>174</v>
      </c>
      <c r="AP852" t="s">
        <v>5478</v>
      </c>
      <c r="AQ852" t="s">
        <v>17581</v>
      </c>
      <c r="AR852" t="s">
        <v>17582</v>
      </c>
      <c r="AS852">
        <v>82.33</v>
      </c>
      <c r="AU852">
        <v>2010</v>
      </c>
      <c r="AV852" t="s">
        <v>170</v>
      </c>
      <c r="BC852" t="s">
        <v>174</v>
      </c>
      <c r="BD852" t="s">
        <v>4744</v>
      </c>
      <c r="BE852" t="s">
        <v>17583</v>
      </c>
      <c r="BF852" t="s">
        <v>485</v>
      </c>
      <c r="BG852">
        <v>89</v>
      </c>
      <c r="BH852">
        <v>9.0</v>
      </c>
      <c r="BI852">
        <v>2015</v>
      </c>
      <c r="BJ852">
        <v>1</v>
      </c>
      <c r="BL852">
        <v>9</v>
      </c>
      <c r="BN852" t="s">
        <v>174</v>
      </c>
      <c r="BO852" t="s">
        <v>15320</v>
      </c>
      <c r="BP852" t="s">
        <v>17584</v>
      </c>
      <c r="BQ852" t="s">
        <v>17585</v>
      </c>
      <c r="BR852">
        <v>91.8</v>
      </c>
      <c r="BS852">
        <v>9.18</v>
      </c>
      <c r="BT852">
        <v>2016</v>
      </c>
      <c r="BU852">
        <v>13</v>
      </c>
      <c r="BW852">
        <v>15</v>
      </c>
      <c r="BY852" t="s">
        <v>170</v>
      </c>
      <c r="CF852" t="s">
        <v>174</v>
      </c>
      <c r="CG852" t="s">
        <v>17586</v>
      </c>
      <c r="CH852" t="s">
        <v>2490</v>
      </c>
      <c r="CI852" t="s">
        <v>193</v>
      </c>
      <c r="CJ852">
        <v>2025</v>
      </c>
      <c r="CL852" t="s">
        <v>174</v>
      </c>
      <c r="CM852" t="s">
        <v>17587</v>
      </c>
      <c r="CN852" t="s">
        <v>174</v>
      </c>
      <c r="CO852" t="s">
        <v>17588</v>
      </c>
      <c r="CP852" t="s">
        <v>17589</v>
      </c>
      <c r="CQ852" t="s">
        <v>174</v>
      </c>
      <c r="CR852">
        <v>4</v>
      </c>
      <c r="CS852">
        <v>0</v>
      </c>
      <c r="CT852">
        <v>0</v>
      </c>
      <c r="CU852" t="s">
        <v>17590</v>
      </c>
      <c r="CV852" t="s">
        <v>170</v>
      </c>
      <c r="CZ852" t="s">
        <v>170</v>
      </c>
      <c r="DB852" t="s">
        <v>17591</v>
      </c>
      <c r="DC852" t="s">
        <v>17592</v>
      </c>
      <c r="DD852" t="s">
        <v>170</v>
      </c>
      <c r="DF852" t="s">
        <v>174</v>
      </c>
      <c r="DG852" t="s">
        <v>378</v>
      </c>
      <c r="DH852" t="s">
        <v>378</v>
      </c>
      <c r="DI852" t="s">
        <v>17593</v>
      </c>
      <c r="DJ852" t="s">
        <v>17594</v>
      </c>
      <c r="DK852">
        <v>10</v>
      </c>
      <c r="DL852" t="s">
        <v>174</v>
      </c>
      <c r="DM852" t="s">
        <v>17595</v>
      </c>
      <c r="DN852" t="s">
        <v>174</v>
      </c>
      <c r="DO852" t="s">
        <v>17596</v>
      </c>
      <c r="DP852" t="s">
        <v>17601</v>
      </c>
      <c r="DQ852" t="str">
        <f>HYPERLINK("https://nconnect.nicmar.ac.in/storage/profile/69a688c351a27.png","Download")</f>
        <v>0</v>
      </c>
      <c r="DR852" t="str">
        <f>HYPERLINK("https://nconnect.nicmar.ac.in/pdf/917_resume_1772536512.pdf/Y2FyZWVy","View Resume")</f>
        <v>0</v>
      </c>
      <c r="DS852" t="s">
        <v>248</v>
      </c>
      <c r="DT852" t="s">
        <v>17598</v>
      </c>
      <c r="DU852" t="s">
        <v>17599</v>
      </c>
      <c r="DV852" t="s">
        <v>2492</v>
      </c>
      <c r="DW852" t="s">
        <v>246</v>
      </c>
      <c r="DX852" t="s">
        <v>3625</v>
      </c>
      <c r="DY852" t="s">
        <v>209</v>
      </c>
      <c r="DZ852" t="s">
        <v>248</v>
      </c>
    </row>
    <row r="853" spans="1:158">
      <c r="A853" t="s">
        <v>584</v>
      </c>
      <c r="B853" t="s">
        <v>211</v>
      </c>
      <c r="C853" t="s">
        <v>471</v>
      </c>
      <c r="D853" t="s">
        <v>585</v>
      </c>
      <c r="E853" t="s">
        <v>17574</v>
      </c>
      <c r="F853" t="s">
        <v>17575</v>
      </c>
      <c r="G853">
        <v>6393688331</v>
      </c>
      <c r="H853" t="s">
        <v>164</v>
      </c>
      <c r="I853" t="s">
        <v>17576</v>
      </c>
      <c r="J853" t="s">
        <v>217</v>
      </c>
      <c r="K853" t="s">
        <v>797</v>
      </c>
      <c r="L853" t="s">
        <v>17577</v>
      </c>
      <c r="M853" t="s">
        <v>17578</v>
      </c>
      <c r="N853" t="s">
        <v>170</v>
      </c>
      <c r="AI853" t="s">
        <v>5478</v>
      </c>
      <c r="AJ853" t="s">
        <v>17579</v>
      </c>
      <c r="AK853" t="s">
        <v>17580</v>
      </c>
      <c r="AL853">
        <v>83.29</v>
      </c>
      <c r="AN853">
        <v>2008</v>
      </c>
      <c r="AO853" t="s">
        <v>174</v>
      </c>
      <c r="AP853" t="s">
        <v>5478</v>
      </c>
      <c r="AQ853" t="s">
        <v>17581</v>
      </c>
      <c r="AR853" t="s">
        <v>17582</v>
      </c>
      <c r="AS853">
        <v>82.33</v>
      </c>
      <c r="AU853">
        <v>2010</v>
      </c>
      <c r="AV853" t="s">
        <v>170</v>
      </c>
      <c r="BC853" t="s">
        <v>174</v>
      </c>
      <c r="BD853" t="s">
        <v>4744</v>
      </c>
      <c r="BE853" t="s">
        <v>17583</v>
      </c>
      <c r="BF853" t="s">
        <v>485</v>
      </c>
      <c r="BG853">
        <v>89</v>
      </c>
      <c r="BH853">
        <v>9.0</v>
      </c>
      <c r="BI853">
        <v>2015</v>
      </c>
      <c r="BJ853">
        <v>1</v>
      </c>
      <c r="BL853">
        <v>9</v>
      </c>
      <c r="BN853" t="s">
        <v>174</v>
      </c>
      <c r="BO853" t="s">
        <v>15320</v>
      </c>
      <c r="BP853" t="s">
        <v>17584</v>
      </c>
      <c r="BQ853" t="s">
        <v>17585</v>
      </c>
      <c r="BR853">
        <v>91.8</v>
      </c>
      <c r="BS853">
        <v>9.18</v>
      </c>
      <c r="BT853">
        <v>2016</v>
      </c>
      <c r="BU853">
        <v>13</v>
      </c>
      <c r="BW853">
        <v>15</v>
      </c>
      <c r="BY853" t="s">
        <v>170</v>
      </c>
      <c r="CF853" t="s">
        <v>174</v>
      </c>
      <c r="CG853" t="s">
        <v>17586</v>
      </c>
      <c r="CH853" t="s">
        <v>2490</v>
      </c>
      <c r="CI853" t="s">
        <v>193</v>
      </c>
      <c r="CJ853">
        <v>2025</v>
      </c>
      <c r="CL853" t="s">
        <v>174</v>
      </c>
      <c r="CM853" t="s">
        <v>17587</v>
      </c>
      <c r="CN853" t="s">
        <v>174</v>
      </c>
      <c r="CO853" t="s">
        <v>17588</v>
      </c>
      <c r="CP853" t="s">
        <v>17589</v>
      </c>
      <c r="CQ853" t="s">
        <v>174</v>
      </c>
      <c r="CR853">
        <v>4</v>
      </c>
      <c r="CS853">
        <v>0</v>
      </c>
      <c r="CT853">
        <v>0</v>
      </c>
      <c r="CU853" t="s">
        <v>17590</v>
      </c>
      <c r="CV853" t="s">
        <v>170</v>
      </c>
      <c r="CZ853" t="s">
        <v>170</v>
      </c>
      <c r="DB853" t="s">
        <v>17591</v>
      </c>
      <c r="DC853" t="s">
        <v>17592</v>
      </c>
      <c r="DD853" t="s">
        <v>170</v>
      </c>
      <c r="DF853" t="s">
        <v>174</v>
      </c>
      <c r="DG853" t="s">
        <v>378</v>
      </c>
      <c r="DH853" t="s">
        <v>378</v>
      </c>
      <c r="DI853" t="s">
        <v>17593</v>
      </c>
      <c r="DJ853" t="s">
        <v>17594</v>
      </c>
      <c r="DK853">
        <v>10</v>
      </c>
      <c r="DL853" t="s">
        <v>174</v>
      </c>
      <c r="DM853" t="s">
        <v>17595</v>
      </c>
      <c r="DN853" t="s">
        <v>174</v>
      </c>
      <c r="DO853" t="s">
        <v>17596</v>
      </c>
      <c r="DP853" t="s">
        <v>17602</v>
      </c>
      <c r="DQ853" t="str">
        <f>HYPERLINK("https://nconnect.nicmar.ac.in/storage/profile/69a688c351a27.png","Download")</f>
        <v>0</v>
      </c>
      <c r="DR853" t="str">
        <f>HYPERLINK("https://nconnect.nicmar.ac.in/pdf/917_resume_1772536512.pdf/Y2FyZWVy","View Resume")</f>
        <v>0</v>
      </c>
      <c r="DS853" t="s">
        <v>248</v>
      </c>
      <c r="DT853" t="s">
        <v>17598</v>
      </c>
      <c r="DU853" t="s">
        <v>17599</v>
      </c>
      <c r="DV853" t="s">
        <v>2492</v>
      </c>
      <c r="DW853" t="s">
        <v>246</v>
      </c>
      <c r="DX853" t="s">
        <v>3625</v>
      </c>
      <c r="DY853" t="s">
        <v>209</v>
      </c>
      <c r="DZ853" t="s">
        <v>248</v>
      </c>
    </row>
    <row r="854" spans="1:158">
      <c r="A854" t="s">
        <v>295</v>
      </c>
      <c r="B854" t="s">
        <v>211</v>
      </c>
      <c r="C854" t="s">
        <v>267</v>
      </c>
      <c r="D854" t="s">
        <v>296</v>
      </c>
      <c r="E854" t="s">
        <v>17603</v>
      </c>
      <c r="F854" t="s">
        <v>17604</v>
      </c>
      <c r="G854">
        <v>8171228619</v>
      </c>
      <c r="H854" t="s">
        <v>164</v>
      </c>
      <c r="I854" t="s">
        <v>17605</v>
      </c>
      <c r="J854" t="s">
        <v>217</v>
      </c>
      <c r="K854" t="s">
        <v>762</v>
      </c>
      <c r="L854" t="s">
        <v>17606</v>
      </c>
      <c r="M854" t="s">
        <v>17607</v>
      </c>
      <c r="N854" t="s">
        <v>170</v>
      </c>
      <c r="AI854" t="s">
        <v>17608</v>
      </c>
      <c r="AJ854" t="s">
        <v>17609</v>
      </c>
      <c r="AK854" t="s">
        <v>17610</v>
      </c>
      <c r="AL854">
        <v>82.4</v>
      </c>
      <c r="AN854">
        <v>2010</v>
      </c>
      <c r="AO854" t="s">
        <v>174</v>
      </c>
      <c r="AP854" t="s">
        <v>17611</v>
      </c>
      <c r="AQ854" t="s">
        <v>17612</v>
      </c>
      <c r="AR854" t="s">
        <v>17610</v>
      </c>
      <c r="AS854">
        <v>79</v>
      </c>
      <c r="AU854">
        <v>2012</v>
      </c>
      <c r="AV854" t="s">
        <v>170</v>
      </c>
      <c r="BC854" t="s">
        <v>174</v>
      </c>
      <c r="BD854" t="s">
        <v>5221</v>
      </c>
      <c r="BE854" t="s">
        <v>17613</v>
      </c>
      <c r="BF854" t="s">
        <v>17614</v>
      </c>
      <c r="BG854">
        <v>64.7</v>
      </c>
      <c r="BI854">
        <v>2016</v>
      </c>
      <c r="BJ854">
        <v>19</v>
      </c>
      <c r="BK854" t="s">
        <v>15160</v>
      </c>
      <c r="BL854">
        <v>34</v>
      </c>
      <c r="BN854" t="s">
        <v>174</v>
      </c>
      <c r="BO854" t="s">
        <v>4901</v>
      </c>
      <c r="BP854" t="s">
        <v>1673</v>
      </c>
      <c r="BQ854" t="s">
        <v>17615</v>
      </c>
      <c r="BR854">
        <v>76</v>
      </c>
      <c r="BT854">
        <v>2019</v>
      </c>
      <c r="BU854">
        <v>31</v>
      </c>
      <c r="BV854" t="s">
        <v>17616</v>
      </c>
      <c r="BW854">
        <v>33</v>
      </c>
      <c r="BY854" t="s">
        <v>170</v>
      </c>
      <c r="CF854" t="s">
        <v>174</v>
      </c>
      <c r="CG854" t="s">
        <v>17617</v>
      </c>
      <c r="CH854" t="s">
        <v>2972</v>
      </c>
      <c r="CI854" t="s">
        <v>373</v>
      </c>
      <c r="CK854" t="s">
        <v>170</v>
      </c>
      <c r="CL854" t="s">
        <v>174</v>
      </c>
      <c r="CM854" t="s">
        <v>17618</v>
      </c>
      <c r="CN854" t="s">
        <v>174</v>
      </c>
      <c r="CO854" t="s">
        <v>17619</v>
      </c>
      <c r="CP854" t="s">
        <v>17620</v>
      </c>
      <c r="CQ854" t="s">
        <v>170</v>
      </c>
      <c r="CV854" t="s">
        <v>174</v>
      </c>
      <c r="CW854" t="s">
        <v>17621</v>
      </c>
      <c r="CX854" t="s">
        <v>373</v>
      </c>
      <c r="CZ854" t="s">
        <v>170</v>
      </c>
      <c r="DB854" t="s">
        <v>17622</v>
      </c>
      <c r="DC854" t="s">
        <v>326</v>
      </c>
      <c r="DD854" t="s">
        <v>174</v>
      </c>
      <c r="DE854" t="s">
        <v>17623</v>
      </c>
      <c r="DF854" t="s">
        <v>170</v>
      </c>
      <c r="DL854" t="s">
        <v>174</v>
      </c>
      <c r="DM854" t="s">
        <v>17624</v>
      </c>
      <c r="DN854" t="s">
        <v>170</v>
      </c>
      <c r="DP854" t="s">
        <v>17625</v>
      </c>
      <c r="DQ854" t="s">
        <v>202</v>
      </c>
      <c r="DR854" t="str">
        <f>HYPERLINK("https://nconnect.nicmar.ac.in/pdf/939_resume_1772535277.pdf/Y2FyZWVy","View Resume")</f>
        <v>0</v>
      </c>
      <c r="DS854" t="s">
        <v>6451</v>
      </c>
      <c r="DT854" t="s">
        <v>17626</v>
      </c>
      <c r="DU854" t="s">
        <v>4602</v>
      </c>
      <c r="DV854" t="s">
        <v>421</v>
      </c>
      <c r="DW854" t="s">
        <v>207</v>
      </c>
      <c r="DX854" t="s">
        <v>1395</v>
      </c>
      <c r="DY854" t="s">
        <v>1633</v>
      </c>
      <c r="DZ854" t="s">
        <v>906</v>
      </c>
      <c r="EA854" t="s">
        <v>2759</v>
      </c>
      <c r="EB854" t="s">
        <v>4602</v>
      </c>
      <c r="EC854" t="s">
        <v>17627</v>
      </c>
      <c r="ED854" t="s">
        <v>207</v>
      </c>
      <c r="EE854" t="s">
        <v>258</v>
      </c>
      <c r="EF854" t="s">
        <v>2108</v>
      </c>
      <c r="EG854" t="s">
        <v>945</v>
      </c>
      <c r="EH854" t="s">
        <v>1673</v>
      </c>
      <c r="EI854" t="s">
        <v>17628</v>
      </c>
      <c r="EJ854" t="s">
        <v>2981</v>
      </c>
      <c r="EK854" t="s">
        <v>246</v>
      </c>
      <c r="EL854" t="s">
        <v>644</v>
      </c>
      <c r="EM854" t="s">
        <v>209</v>
      </c>
      <c r="EN854" t="s">
        <v>649</v>
      </c>
    </row>
    <row r="855" spans="1:158">
      <c r="A855" t="s">
        <v>1347</v>
      </c>
      <c r="B855" t="s">
        <v>211</v>
      </c>
      <c r="C855" t="s">
        <v>267</v>
      </c>
      <c r="D855" t="s">
        <v>1348</v>
      </c>
      <c r="E855" t="s">
        <v>17629</v>
      </c>
      <c r="F855" t="s">
        <v>17630</v>
      </c>
      <c r="G855">
        <v>8895480344</v>
      </c>
      <c r="H855" t="s">
        <v>271</v>
      </c>
      <c r="I855" t="s">
        <v>17631</v>
      </c>
      <c r="J855" t="s">
        <v>166</v>
      </c>
      <c r="K855" t="s">
        <v>2323</v>
      </c>
      <c r="L855" t="s">
        <v>17632</v>
      </c>
      <c r="M855" t="s">
        <v>17633</v>
      </c>
      <c r="N855" t="s">
        <v>170</v>
      </c>
      <c r="AI855" t="s">
        <v>17634</v>
      </c>
      <c r="AJ855" t="s">
        <v>9736</v>
      </c>
      <c r="AK855" t="s">
        <v>1906</v>
      </c>
      <c r="AL855">
        <v>71.16</v>
      </c>
      <c r="AN855">
        <v>2010</v>
      </c>
      <c r="AO855" t="s">
        <v>174</v>
      </c>
      <c r="AP855" t="s">
        <v>17635</v>
      </c>
      <c r="AQ855" t="s">
        <v>17636</v>
      </c>
      <c r="AR855" t="s">
        <v>17637</v>
      </c>
      <c r="AS855">
        <v>72.66</v>
      </c>
      <c r="AU855">
        <v>2012</v>
      </c>
      <c r="AV855" t="s">
        <v>170</v>
      </c>
      <c r="BC855" t="s">
        <v>174</v>
      </c>
      <c r="BD855" t="s">
        <v>17638</v>
      </c>
      <c r="BE855" t="s">
        <v>17639</v>
      </c>
      <c r="BF855" t="s">
        <v>1703</v>
      </c>
      <c r="BG855">
        <v>60.94</v>
      </c>
      <c r="BI855">
        <v>2015</v>
      </c>
      <c r="BJ855">
        <v>19</v>
      </c>
      <c r="BK855" t="s">
        <v>17640</v>
      </c>
      <c r="BL855">
        <v>17</v>
      </c>
      <c r="BN855" t="s">
        <v>174</v>
      </c>
      <c r="BO855" t="s">
        <v>17641</v>
      </c>
      <c r="BP855" t="s">
        <v>17641</v>
      </c>
      <c r="BQ855" t="s">
        <v>1703</v>
      </c>
      <c r="BR855">
        <v>76.2</v>
      </c>
      <c r="BT855">
        <v>2017</v>
      </c>
      <c r="BU855">
        <v>31</v>
      </c>
      <c r="BV855" t="s">
        <v>3021</v>
      </c>
      <c r="BW855">
        <v>17</v>
      </c>
      <c r="BY855" t="s">
        <v>170</v>
      </c>
      <c r="CF855" t="s">
        <v>174</v>
      </c>
      <c r="CG855" t="s">
        <v>17642</v>
      </c>
      <c r="CH855" t="s">
        <v>2231</v>
      </c>
      <c r="CI855" t="s">
        <v>193</v>
      </c>
      <c r="CJ855">
        <v>2023</v>
      </c>
      <c r="CL855" t="s">
        <v>170</v>
      </c>
      <c r="CN855" t="s">
        <v>174</v>
      </c>
      <c r="CO855" t="s">
        <v>17643</v>
      </c>
      <c r="CP855" t="s">
        <v>17644</v>
      </c>
      <c r="CQ855" t="s">
        <v>174</v>
      </c>
      <c r="CR855">
        <v>5</v>
      </c>
      <c r="CS855">
        <v>2</v>
      </c>
      <c r="CU855" t="s">
        <v>17645</v>
      </c>
      <c r="CV855" t="s">
        <v>170</v>
      </c>
      <c r="CZ855" t="s">
        <v>170</v>
      </c>
      <c r="DB855" t="s">
        <v>17646</v>
      </c>
      <c r="DC855" t="s">
        <v>1377</v>
      </c>
      <c r="DD855" t="s">
        <v>170</v>
      </c>
      <c r="DF855" t="s">
        <v>170</v>
      </c>
      <c r="DL855" t="s">
        <v>174</v>
      </c>
      <c r="DM855" t="s">
        <v>17647</v>
      </c>
      <c r="DN855" t="s">
        <v>170</v>
      </c>
      <c r="DP855" t="s">
        <v>17648</v>
      </c>
      <c r="DQ855" t="str">
        <f>HYPERLINK("https://nconnect.nicmar.ac.in/storage/profile/69a6bb63514a0.png","Download")</f>
        <v>0</v>
      </c>
      <c r="DR855" t="str">
        <f>HYPERLINK("https://nconnect.nicmar.ac.in/pdf/942_resume_1772537859.pdf/Y2FyZWVy","View Resume")</f>
        <v>0</v>
      </c>
      <c r="DS855" t="s">
        <v>691</v>
      </c>
      <c r="DT855" t="s">
        <v>400</v>
      </c>
      <c r="DU855" t="s">
        <v>211</v>
      </c>
      <c r="DV855" t="s">
        <v>818</v>
      </c>
      <c r="DW855" t="s">
        <v>246</v>
      </c>
      <c r="DX855" t="s">
        <v>2528</v>
      </c>
      <c r="DY855" t="s">
        <v>209</v>
      </c>
      <c r="DZ855" t="s">
        <v>906</v>
      </c>
      <c r="EA855" t="s">
        <v>17649</v>
      </c>
      <c r="EB855" t="s">
        <v>211</v>
      </c>
      <c r="EC855" t="s">
        <v>818</v>
      </c>
      <c r="ED855" t="s">
        <v>246</v>
      </c>
      <c r="EE855" t="s">
        <v>505</v>
      </c>
      <c r="EF855" t="s">
        <v>2528</v>
      </c>
      <c r="EG855" t="s">
        <v>1026</v>
      </c>
    </row>
    <row r="856" spans="1:158">
      <c r="A856" t="s">
        <v>210</v>
      </c>
      <c r="B856" t="s">
        <v>211</v>
      </c>
      <c r="C856" t="s">
        <v>212</v>
      </c>
      <c r="D856" t="s">
        <v>213</v>
      </c>
      <c r="E856" t="s">
        <v>17650</v>
      </c>
      <c r="F856" t="s">
        <v>17651</v>
      </c>
      <c r="G856">
        <v>9334560796</v>
      </c>
      <c r="H856" t="s">
        <v>164</v>
      </c>
      <c r="I856" t="s">
        <v>17229</v>
      </c>
      <c r="J856" t="s">
        <v>217</v>
      </c>
      <c r="K856" t="s">
        <v>797</v>
      </c>
      <c r="L856" t="s">
        <v>17652</v>
      </c>
      <c r="M856" t="s">
        <v>17653</v>
      </c>
      <c r="N856" t="s">
        <v>170</v>
      </c>
      <c r="AI856" t="s">
        <v>17654</v>
      </c>
      <c r="AJ856" t="s">
        <v>7773</v>
      </c>
      <c r="AK856" t="s">
        <v>17655</v>
      </c>
      <c r="AL856">
        <v>89.3</v>
      </c>
      <c r="AM856">
        <v>9.4</v>
      </c>
      <c r="AN856">
        <v>2011</v>
      </c>
      <c r="AO856" t="s">
        <v>174</v>
      </c>
      <c r="AP856" t="s">
        <v>17656</v>
      </c>
      <c r="AQ856" t="s">
        <v>7773</v>
      </c>
      <c r="AR856" t="s">
        <v>17657</v>
      </c>
      <c r="AS856">
        <v>68.6</v>
      </c>
      <c r="AU856">
        <v>2013</v>
      </c>
      <c r="AV856" t="s">
        <v>170</v>
      </c>
      <c r="BC856" t="s">
        <v>174</v>
      </c>
      <c r="BD856" t="s">
        <v>17658</v>
      </c>
      <c r="BE856" t="s">
        <v>17659</v>
      </c>
      <c r="BF856" t="s">
        <v>485</v>
      </c>
      <c r="BG856">
        <v>76.57</v>
      </c>
      <c r="BI856">
        <v>2017</v>
      </c>
      <c r="BJ856">
        <v>2</v>
      </c>
      <c r="BL856">
        <v>9</v>
      </c>
      <c r="BN856" t="s">
        <v>174</v>
      </c>
      <c r="BO856" t="s">
        <v>17660</v>
      </c>
      <c r="BP856" t="s">
        <v>17660</v>
      </c>
      <c r="BQ856" t="s">
        <v>213</v>
      </c>
      <c r="BR856">
        <v>89.2</v>
      </c>
      <c r="BT856">
        <v>2021</v>
      </c>
      <c r="BU856">
        <v>14</v>
      </c>
      <c r="BW856">
        <v>47</v>
      </c>
      <c r="BY856" t="s">
        <v>170</v>
      </c>
      <c r="CF856" t="s">
        <v>174</v>
      </c>
      <c r="CG856" t="s">
        <v>17661</v>
      </c>
      <c r="CH856" t="s">
        <v>17660</v>
      </c>
      <c r="CI856" t="s">
        <v>193</v>
      </c>
      <c r="CJ856">
        <v>2024</v>
      </c>
      <c r="CL856" t="s">
        <v>170</v>
      </c>
      <c r="CN856" t="s">
        <v>174</v>
      </c>
      <c r="CO856" t="s">
        <v>17662</v>
      </c>
      <c r="CP856" t="s">
        <v>17663</v>
      </c>
      <c r="CQ856" t="s">
        <v>174</v>
      </c>
      <c r="CR856">
        <v>26</v>
      </c>
      <c r="CS856">
        <v>4</v>
      </c>
      <c r="CU856" t="s">
        <v>17664</v>
      </c>
      <c r="CV856" t="s">
        <v>170</v>
      </c>
      <c r="CZ856" t="s">
        <v>170</v>
      </c>
      <c r="DB856" t="s">
        <v>17665</v>
      </c>
      <c r="DC856" t="s">
        <v>17666</v>
      </c>
      <c r="DD856" t="s">
        <v>170</v>
      </c>
      <c r="DF856" t="s">
        <v>170</v>
      </c>
      <c r="DL856" t="s">
        <v>170</v>
      </c>
      <c r="DN856" t="s">
        <v>170</v>
      </c>
      <c r="DP856" t="s">
        <v>17667</v>
      </c>
      <c r="DQ856" t="str">
        <f>HYPERLINK("https://nconnect.nicmar.ac.in/storage/profile/69a5a8224c3eb.png","Download")</f>
        <v>0</v>
      </c>
      <c r="DR856" t="str">
        <f>HYPERLINK("https://nconnect.nicmar.ac.in/pdf/888_resume_1772538587.pdf/Y2FyZWVy","View Resume")</f>
        <v>0</v>
      </c>
      <c r="DS856" t="s">
        <v>906</v>
      </c>
      <c r="DT856" t="s">
        <v>17668</v>
      </c>
      <c r="DU856" t="s">
        <v>211</v>
      </c>
      <c r="DV856" t="s">
        <v>1687</v>
      </c>
      <c r="DW856" t="s">
        <v>246</v>
      </c>
      <c r="DX856" t="s">
        <v>994</v>
      </c>
      <c r="DY856" t="s">
        <v>3389</v>
      </c>
      <c r="DZ856" t="s">
        <v>1387</v>
      </c>
      <c r="EA856" t="s">
        <v>17669</v>
      </c>
      <c r="EB856" t="s">
        <v>9451</v>
      </c>
      <c r="EC856" t="s">
        <v>17670</v>
      </c>
      <c r="ED856" t="s">
        <v>246</v>
      </c>
      <c r="EE856" t="s">
        <v>980</v>
      </c>
      <c r="EF856" t="s">
        <v>464</v>
      </c>
      <c r="EG856" t="s">
        <v>460</v>
      </c>
      <c r="EH856" t="s">
        <v>17671</v>
      </c>
      <c r="EI856" t="s">
        <v>2883</v>
      </c>
      <c r="EJ856" t="s">
        <v>17672</v>
      </c>
      <c r="EK856" t="s">
        <v>246</v>
      </c>
      <c r="EL856" t="s">
        <v>1198</v>
      </c>
      <c r="EM856" t="s">
        <v>209</v>
      </c>
      <c r="EN856" t="s">
        <v>469</v>
      </c>
    </row>
    <row r="857" spans="1:158">
      <c r="A857" t="s">
        <v>356</v>
      </c>
      <c r="B857" t="s">
        <v>211</v>
      </c>
      <c r="C857" t="s">
        <v>267</v>
      </c>
      <c r="D857" t="s">
        <v>357</v>
      </c>
      <c r="E857" t="s">
        <v>17673</v>
      </c>
      <c r="F857" t="s">
        <v>17674</v>
      </c>
      <c r="G857">
        <v>7352439903</v>
      </c>
      <c r="H857" t="s">
        <v>271</v>
      </c>
      <c r="I857" t="s">
        <v>17675</v>
      </c>
      <c r="J857" t="s">
        <v>217</v>
      </c>
      <c r="K857" t="s">
        <v>17197</v>
      </c>
      <c r="L857" t="s">
        <v>17676</v>
      </c>
      <c r="M857" t="s">
        <v>17677</v>
      </c>
      <c r="N857" t="s">
        <v>170</v>
      </c>
      <c r="AI857" t="s">
        <v>17678</v>
      </c>
      <c r="AJ857" t="s">
        <v>17679</v>
      </c>
      <c r="AK857" t="s">
        <v>17680</v>
      </c>
      <c r="AL857">
        <v>63.0</v>
      </c>
      <c r="AN857">
        <v>2011</v>
      </c>
      <c r="AO857" t="s">
        <v>174</v>
      </c>
      <c r="AP857" t="s">
        <v>17681</v>
      </c>
      <c r="AQ857" t="s">
        <v>17679</v>
      </c>
      <c r="AR857" t="s">
        <v>17682</v>
      </c>
      <c r="AS857">
        <v>65.0</v>
      </c>
      <c r="AU857">
        <v>2013</v>
      </c>
      <c r="AV857" t="s">
        <v>170</v>
      </c>
      <c r="BC857" t="s">
        <v>174</v>
      </c>
      <c r="BD857" t="s">
        <v>17683</v>
      </c>
      <c r="BE857" t="s">
        <v>17684</v>
      </c>
      <c r="BF857" t="s">
        <v>17685</v>
      </c>
      <c r="BG857">
        <v>67.33</v>
      </c>
      <c r="BI857">
        <v>2016</v>
      </c>
      <c r="BJ857">
        <v>17</v>
      </c>
      <c r="BL857">
        <v>53</v>
      </c>
      <c r="BM857" t="s">
        <v>17686</v>
      </c>
      <c r="BN857" t="s">
        <v>174</v>
      </c>
      <c r="BO857" t="s">
        <v>17687</v>
      </c>
      <c r="BP857" t="s">
        <v>17688</v>
      </c>
      <c r="BQ857" t="s">
        <v>17689</v>
      </c>
      <c r="BR857">
        <v>76.88</v>
      </c>
      <c r="BT857">
        <v>2018</v>
      </c>
      <c r="BU857">
        <v>31</v>
      </c>
      <c r="BV857" t="s">
        <v>17690</v>
      </c>
      <c r="BW857">
        <v>53</v>
      </c>
      <c r="BX857" t="s">
        <v>17691</v>
      </c>
      <c r="BY857" t="s">
        <v>170</v>
      </c>
      <c r="CF857" t="s">
        <v>174</v>
      </c>
      <c r="CG857" t="s">
        <v>17692</v>
      </c>
      <c r="CH857" t="s">
        <v>311</v>
      </c>
      <c r="CI857" t="s">
        <v>193</v>
      </c>
      <c r="CJ857">
        <v>2025</v>
      </c>
      <c r="CL857" t="s">
        <v>170</v>
      </c>
      <c r="CN857" t="s">
        <v>174</v>
      </c>
      <c r="CO857" t="s">
        <v>17693</v>
      </c>
      <c r="CP857" t="s">
        <v>17694</v>
      </c>
      <c r="CQ857" t="s">
        <v>174</v>
      </c>
      <c r="CR857">
        <v>4</v>
      </c>
      <c r="CS857">
        <v>4</v>
      </c>
      <c r="CT857">
        <v>8</v>
      </c>
      <c r="CU857" t="s">
        <v>17695</v>
      </c>
      <c r="CV857" t="s">
        <v>170</v>
      </c>
      <c r="CZ857" t="s">
        <v>170</v>
      </c>
      <c r="DB857" t="s">
        <v>17696</v>
      </c>
      <c r="DC857" t="s">
        <v>17697</v>
      </c>
      <c r="DD857" t="s">
        <v>170</v>
      </c>
      <c r="DF857" t="s">
        <v>174</v>
      </c>
      <c r="DG857" t="s">
        <v>17698</v>
      </c>
      <c r="DH857">
        <v>0</v>
      </c>
      <c r="DI857">
        <v>0</v>
      </c>
      <c r="DJ857">
        <v>0</v>
      </c>
      <c r="DK857">
        <v>9</v>
      </c>
      <c r="DL857" t="s">
        <v>170</v>
      </c>
      <c r="DN857" t="s">
        <v>170</v>
      </c>
      <c r="DP857" t="s">
        <v>17699</v>
      </c>
      <c r="DQ857" t="s">
        <v>202</v>
      </c>
      <c r="DR857" t="str">
        <f>HYPERLINK("https://nconnect.nicmar.ac.in/pdf/928_resume_1772541388.pdf/Y2FyZWVy","View Resume")</f>
        <v>0</v>
      </c>
      <c r="DS857" t="s">
        <v>501</v>
      </c>
      <c r="DT857" t="s">
        <v>17700</v>
      </c>
      <c r="DU857" t="s">
        <v>1282</v>
      </c>
      <c r="DV857" t="s">
        <v>17701</v>
      </c>
      <c r="DW857" t="s">
        <v>246</v>
      </c>
      <c r="DX857" t="s">
        <v>2433</v>
      </c>
      <c r="DY857" t="s">
        <v>1685</v>
      </c>
      <c r="DZ857" t="s">
        <v>265</v>
      </c>
      <c r="EA857" t="s">
        <v>17702</v>
      </c>
      <c r="EB857" t="s">
        <v>693</v>
      </c>
      <c r="EC857" t="s">
        <v>17701</v>
      </c>
      <c r="ED857" t="s">
        <v>246</v>
      </c>
      <c r="EE857" t="s">
        <v>504</v>
      </c>
      <c r="EF857" t="s">
        <v>1386</v>
      </c>
      <c r="EG857" t="s">
        <v>945</v>
      </c>
    </row>
    <row r="858" spans="1:158">
      <c r="A858" t="s">
        <v>295</v>
      </c>
      <c r="B858" t="s">
        <v>211</v>
      </c>
      <c r="C858" t="s">
        <v>267</v>
      </c>
      <c r="D858" t="s">
        <v>296</v>
      </c>
      <c r="E858" t="s">
        <v>17703</v>
      </c>
      <c r="F858" t="s">
        <v>17704</v>
      </c>
      <c r="G858">
        <v>9384794379</v>
      </c>
      <c r="H858" t="s">
        <v>164</v>
      </c>
      <c r="I858" t="s">
        <v>17705</v>
      </c>
      <c r="J858" t="s">
        <v>166</v>
      </c>
      <c r="K858" t="s">
        <v>17706</v>
      </c>
      <c r="L858" t="s">
        <v>17707</v>
      </c>
      <c r="M858" t="s">
        <v>17708</v>
      </c>
      <c r="N858" t="s">
        <v>170</v>
      </c>
      <c r="AI858" t="s">
        <v>17709</v>
      </c>
      <c r="AJ858" t="s">
        <v>17710</v>
      </c>
      <c r="AK858" t="s">
        <v>17711</v>
      </c>
      <c r="AL858">
        <v>85</v>
      </c>
      <c r="AN858">
        <v>2004</v>
      </c>
      <c r="AO858" t="s">
        <v>174</v>
      </c>
      <c r="AP858" t="s">
        <v>17712</v>
      </c>
      <c r="AQ858" t="s">
        <v>17713</v>
      </c>
      <c r="AR858" t="s">
        <v>1940</v>
      </c>
      <c r="AS858">
        <v>81</v>
      </c>
      <c r="AU858">
        <v>2006</v>
      </c>
      <c r="AV858" t="s">
        <v>170</v>
      </c>
      <c r="BC858" t="s">
        <v>174</v>
      </c>
      <c r="BD858" t="s">
        <v>17714</v>
      </c>
      <c r="BE858" t="s">
        <v>17715</v>
      </c>
      <c r="BF858" t="s">
        <v>1940</v>
      </c>
      <c r="BG858">
        <v>87</v>
      </c>
      <c r="BI858">
        <v>2009</v>
      </c>
      <c r="BJ858">
        <v>19</v>
      </c>
      <c r="BK858" t="s">
        <v>17716</v>
      </c>
      <c r="BL858">
        <v>33</v>
      </c>
      <c r="BN858" t="s">
        <v>174</v>
      </c>
      <c r="BO858" t="s">
        <v>17717</v>
      </c>
      <c r="BP858" t="s">
        <v>17718</v>
      </c>
      <c r="BQ858" t="s">
        <v>1265</v>
      </c>
      <c r="BR858">
        <v>84</v>
      </c>
      <c r="BT858">
        <v>2012</v>
      </c>
      <c r="BU858">
        <v>31</v>
      </c>
      <c r="BV858" t="s">
        <v>17719</v>
      </c>
      <c r="BW858">
        <v>33</v>
      </c>
      <c r="BY858" t="s">
        <v>170</v>
      </c>
      <c r="CF858" t="s">
        <v>174</v>
      </c>
      <c r="CG858" t="s">
        <v>1940</v>
      </c>
      <c r="CH858" t="s">
        <v>17720</v>
      </c>
      <c r="CI858" t="s">
        <v>193</v>
      </c>
      <c r="CJ858">
        <v>2023</v>
      </c>
      <c r="CL858" t="s">
        <v>170</v>
      </c>
      <c r="CN858" t="s">
        <v>174</v>
      </c>
      <c r="CO858" t="s">
        <v>17721</v>
      </c>
      <c r="CP858" t="s">
        <v>17722</v>
      </c>
      <c r="CQ858" t="s">
        <v>170</v>
      </c>
      <c r="CV858" t="s">
        <v>170</v>
      </c>
      <c r="CZ858" t="s">
        <v>170</v>
      </c>
      <c r="DC858" t="s">
        <v>17723</v>
      </c>
      <c r="DD858" t="s">
        <v>174</v>
      </c>
      <c r="DE858" t="s">
        <v>17724</v>
      </c>
      <c r="DF858" t="s">
        <v>170</v>
      </c>
      <c r="DL858" t="s">
        <v>170</v>
      </c>
      <c r="DN858" t="s">
        <v>170</v>
      </c>
      <c r="DP858" t="s">
        <v>17725</v>
      </c>
      <c r="DQ858" t="s">
        <v>202</v>
      </c>
      <c r="DR858" t="str">
        <f>HYPERLINK("https://nconnect.nicmar.ac.in/pdf/950_resume_1772544742.pdf/Y2FyZWVy","View Resume")</f>
        <v>0</v>
      </c>
      <c r="DS858" t="s">
        <v>2026</v>
      </c>
      <c r="DT858" t="s">
        <v>17726</v>
      </c>
      <c r="DU858" t="s">
        <v>211</v>
      </c>
      <c r="DV858" t="s">
        <v>1811</v>
      </c>
      <c r="DW858" t="s">
        <v>246</v>
      </c>
      <c r="DX858" t="s">
        <v>251</v>
      </c>
      <c r="DY858" t="s">
        <v>209</v>
      </c>
      <c r="DZ858" t="s">
        <v>2026</v>
      </c>
    </row>
    <row r="859" spans="1:158">
      <c r="A859" t="s">
        <v>5303</v>
      </c>
      <c r="B859" t="s">
        <v>507</v>
      </c>
      <c r="C859" t="s">
        <v>160</v>
      </c>
      <c r="D859" t="s">
        <v>5304</v>
      </c>
      <c r="E859" t="s">
        <v>17727</v>
      </c>
      <c r="F859" t="s">
        <v>17728</v>
      </c>
      <c r="G859">
        <v>9072545165</v>
      </c>
      <c r="H859" t="s">
        <v>164</v>
      </c>
      <c r="I859" t="s">
        <v>17729</v>
      </c>
      <c r="J859" t="s">
        <v>166</v>
      </c>
      <c r="K859" t="s">
        <v>17730</v>
      </c>
      <c r="L859" t="s">
        <v>17731</v>
      </c>
      <c r="M859" t="s">
        <v>17732</v>
      </c>
      <c r="N859" t="s">
        <v>170</v>
      </c>
      <c r="AI859" t="s">
        <v>17733</v>
      </c>
      <c r="AJ859" t="s">
        <v>9110</v>
      </c>
      <c r="AK859" t="s">
        <v>17734</v>
      </c>
      <c r="AL859">
        <v>85</v>
      </c>
      <c r="AN859">
        <v>2000</v>
      </c>
      <c r="AO859" t="s">
        <v>174</v>
      </c>
      <c r="AP859" t="s">
        <v>17733</v>
      </c>
      <c r="AQ859" t="s">
        <v>17735</v>
      </c>
      <c r="AR859" t="s">
        <v>17736</v>
      </c>
      <c r="AS859">
        <v>89</v>
      </c>
      <c r="AU859">
        <v>2002</v>
      </c>
      <c r="AV859" t="s">
        <v>170</v>
      </c>
      <c r="BC859" t="s">
        <v>174</v>
      </c>
      <c r="BD859" t="s">
        <v>2505</v>
      </c>
      <c r="BE859" t="s">
        <v>17737</v>
      </c>
      <c r="BF859" t="s">
        <v>1779</v>
      </c>
      <c r="BG859">
        <v>64</v>
      </c>
      <c r="BI859">
        <v>2007</v>
      </c>
      <c r="BJ859">
        <v>8</v>
      </c>
      <c r="BL859">
        <v>2</v>
      </c>
      <c r="BN859" t="s">
        <v>174</v>
      </c>
      <c r="BO859" t="s">
        <v>17738</v>
      </c>
      <c r="BP859" t="s">
        <v>17738</v>
      </c>
      <c r="BQ859" t="s">
        <v>17739</v>
      </c>
      <c r="BR859">
        <v>65</v>
      </c>
      <c r="BT859">
        <v>2012</v>
      </c>
      <c r="BU859">
        <v>24</v>
      </c>
      <c r="BW859">
        <v>3</v>
      </c>
      <c r="BY859" t="s">
        <v>174</v>
      </c>
      <c r="BZ859" t="s">
        <v>17740</v>
      </c>
      <c r="CA859" t="s">
        <v>17741</v>
      </c>
      <c r="CB859" t="s">
        <v>17742</v>
      </c>
      <c r="CC859">
        <v>62</v>
      </c>
      <c r="CE859">
        <v>2025</v>
      </c>
      <c r="CF859" t="s">
        <v>170</v>
      </c>
      <c r="CL859" t="s">
        <v>174</v>
      </c>
      <c r="CM859" t="s">
        <v>17743</v>
      </c>
      <c r="CN859" t="s">
        <v>174</v>
      </c>
      <c r="CO859" t="s">
        <v>17744</v>
      </c>
      <c r="CP859" t="s">
        <v>17745</v>
      </c>
      <c r="CQ859" t="s">
        <v>174</v>
      </c>
      <c r="CR859">
        <v>1</v>
      </c>
      <c r="CS859">
        <v>0</v>
      </c>
      <c r="CT859">
        <v>0</v>
      </c>
      <c r="CU859" t="s">
        <v>17746</v>
      </c>
      <c r="CV859" t="s">
        <v>170</v>
      </c>
      <c r="CZ859" t="s">
        <v>170</v>
      </c>
      <c r="DB859" t="s">
        <v>17747</v>
      </c>
      <c r="DC859" t="s">
        <v>17748</v>
      </c>
      <c r="DD859" t="s">
        <v>174</v>
      </c>
      <c r="DE859" t="s">
        <v>17749</v>
      </c>
      <c r="DF859" t="s">
        <v>174</v>
      </c>
      <c r="DG859">
        <v>2</v>
      </c>
      <c r="DH859">
        <v>1</v>
      </c>
      <c r="DI859">
        <v>4</v>
      </c>
      <c r="DJ859" t="s">
        <v>2680</v>
      </c>
      <c r="DK859">
        <v>8</v>
      </c>
      <c r="DL859" t="s">
        <v>170</v>
      </c>
      <c r="DN859" t="s">
        <v>174</v>
      </c>
      <c r="DO859" t="s">
        <v>17750</v>
      </c>
      <c r="DP859" t="s">
        <v>17751</v>
      </c>
      <c r="DQ859" t="str">
        <f>HYPERLINK("https://nconnect.nicmar.ac.in/storage/profile/69a6cd6790dd6.png","Download")</f>
        <v>0</v>
      </c>
      <c r="DR859" t="str">
        <f>HYPERLINK("https://nconnect.nicmar.ac.in/pdf/948_resume_1772544786.pdf/Y2FyZWVy","View Resume")</f>
        <v>0</v>
      </c>
      <c r="DS859" t="s">
        <v>11613</v>
      </c>
      <c r="DT859" t="s">
        <v>17752</v>
      </c>
      <c r="DU859" t="s">
        <v>507</v>
      </c>
      <c r="DV859" t="s">
        <v>17753</v>
      </c>
      <c r="DW859" t="s">
        <v>246</v>
      </c>
      <c r="DX859" t="s">
        <v>1386</v>
      </c>
      <c r="DY859" t="s">
        <v>209</v>
      </c>
      <c r="DZ859" t="s">
        <v>4211</v>
      </c>
      <c r="EA859" t="s">
        <v>17754</v>
      </c>
      <c r="EB859" t="s">
        <v>507</v>
      </c>
      <c r="EC859" t="s">
        <v>17753</v>
      </c>
      <c r="ED859" t="s">
        <v>246</v>
      </c>
      <c r="EE859" t="s">
        <v>2522</v>
      </c>
      <c r="EF859" t="s">
        <v>1386</v>
      </c>
      <c r="EG859" t="s">
        <v>10074</v>
      </c>
      <c r="EH859" t="s">
        <v>17755</v>
      </c>
      <c r="EI859" t="s">
        <v>1810</v>
      </c>
      <c r="EJ859" t="s">
        <v>537</v>
      </c>
      <c r="EK859" t="s">
        <v>207</v>
      </c>
      <c r="EL859" t="s">
        <v>334</v>
      </c>
      <c r="EM859" t="s">
        <v>427</v>
      </c>
      <c r="EN859" t="s">
        <v>344</v>
      </c>
      <c r="EO859" t="s">
        <v>17756</v>
      </c>
      <c r="EP859" t="s">
        <v>6237</v>
      </c>
      <c r="EQ859" t="s">
        <v>537</v>
      </c>
      <c r="ER859" t="s">
        <v>207</v>
      </c>
      <c r="ES859" t="s">
        <v>8503</v>
      </c>
      <c r="ET859" t="s">
        <v>579</v>
      </c>
      <c r="EU859" t="s">
        <v>2694</v>
      </c>
      <c r="EV859" t="s">
        <v>17757</v>
      </c>
      <c r="EW859" t="s">
        <v>6242</v>
      </c>
      <c r="EX859" t="s">
        <v>8870</v>
      </c>
      <c r="EY859" t="s">
        <v>207</v>
      </c>
      <c r="EZ859" t="s">
        <v>343</v>
      </c>
      <c r="FA859" t="s">
        <v>5386</v>
      </c>
      <c r="FB859" t="s">
        <v>248</v>
      </c>
    </row>
    <row r="860" spans="1:158">
      <c r="A860" t="s">
        <v>210</v>
      </c>
      <c r="B860" t="s">
        <v>211</v>
      </c>
      <c r="C860" t="s">
        <v>212</v>
      </c>
      <c r="D860" t="s">
        <v>213</v>
      </c>
      <c r="E860" t="s">
        <v>17758</v>
      </c>
      <c r="F860" t="s">
        <v>17759</v>
      </c>
      <c r="G860">
        <v>9663357386</v>
      </c>
      <c r="H860" t="s">
        <v>164</v>
      </c>
      <c r="I860" t="s">
        <v>17760</v>
      </c>
      <c r="J860" t="s">
        <v>217</v>
      </c>
      <c r="K860" t="s">
        <v>17761</v>
      </c>
      <c r="L860" t="s">
        <v>17762</v>
      </c>
      <c r="M860" t="s">
        <v>17763</v>
      </c>
      <c r="N860" t="s">
        <v>170</v>
      </c>
      <c r="AI860" t="s">
        <v>17764</v>
      </c>
      <c r="AJ860" t="s">
        <v>17765</v>
      </c>
      <c r="AK860" t="s">
        <v>11961</v>
      </c>
      <c r="AL860">
        <v>90.24</v>
      </c>
      <c r="AN860">
        <v>2008</v>
      </c>
      <c r="AO860" t="s">
        <v>174</v>
      </c>
      <c r="AP860" t="s">
        <v>17766</v>
      </c>
      <c r="AQ860" t="s">
        <v>3527</v>
      </c>
      <c r="AR860" t="s">
        <v>17767</v>
      </c>
      <c r="AS860">
        <v>84.86</v>
      </c>
      <c r="AU860">
        <v>2010</v>
      </c>
      <c r="AV860" t="s">
        <v>170</v>
      </c>
      <c r="BC860" t="s">
        <v>174</v>
      </c>
      <c r="BD860" t="s">
        <v>4698</v>
      </c>
      <c r="BE860" t="s">
        <v>17768</v>
      </c>
      <c r="BF860" t="s">
        <v>17769</v>
      </c>
      <c r="BG860">
        <v>74.55</v>
      </c>
      <c r="BI860">
        <v>2014</v>
      </c>
      <c r="BJ860">
        <v>2</v>
      </c>
      <c r="BL860">
        <v>9</v>
      </c>
      <c r="BN860" t="s">
        <v>174</v>
      </c>
      <c r="BO860" t="s">
        <v>17770</v>
      </c>
      <c r="BP860" t="s">
        <v>15463</v>
      </c>
      <c r="BQ860" t="s">
        <v>213</v>
      </c>
      <c r="BR860">
        <v>80.8</v>
      </c>
      <c r="BS860">
        <v>8.08</v>
      </c>
      <c r="BT860">
        <v>2017</v>
      </c>
      <c r="BU860">
        <v>14</v>
      </c>
      <c r="BW860">
        <v>47</v>
      </c>
      <c r="BY860" t="s">
        <v>170</v>
      </c>
      <c r="CF860" t="s">
        <v>174</v>
      </c>
      <c r="CG860" t="s">
        <v>17771</v>
      </c>
      <c r="CH860" t="s">
        <v>17772</v>
      </c>
      <c r="CI860" t="s">
        <v>193</v>
      </c>
      <c r="CJ860">
        <v>2025</v>
      </c>
      <c r="CL860" t="s">
        <v>170</v>
      </c>
      <c r="CN860" t="s">
        <v>174</v>
      </c>
      <c r="CO860" t="s">
        <v>17773</v>
      </c>
      <c r="CP860" t="s">
        <v>17774</v>
      </c>
      <c r="CQ860" t="s">
        <v>174</v>
      </c>
      <c r="CR860">
        <v>4</v>
      </c>
      <c r="CS860">
        <v>4</v>
      </c>
      <c r="CT860">
        <v>1</v>
      </c>
      <c r="CU860" t="s">
        <v>17775</v>
      </c>
      <c r="CV860" t="s">
        <v>170</v>
      </c>
      <c r="CZ860" t="s">
        <v>170</v>
      </c>
      <c r="DB860" t="s">
        <v>17776</v>
      </c>
      <c r="DC860" t="s">
        <v>3620</v>
      </c>
      <c r="DD860" t="s">
        <v>170</v>
      </c>
      <c r="DF860" t="s">
        <v>170</v>
      </c>
      <c r="DL860" t="s">
        <v>170</v>
      </c>
      <c r="DN860" t="s">
        <v>170</v>
      </c>
      <c r="DP860" t="s">
        <v>17777</v>
      </c>
      <c r="DQ860" t="str">
        <f>HYPERLINK("https://nconnect.nicmar.ac.in/storage/profile/69a5934a85cca.png","Download")</f>
        <v>0</v>
      </c>
      <c r="DR860" t="str">
        <f>HYPERLINK("https://nconnect.nicmar.ac.in/pdf/886_resume_1772545136.pdf/Y2FyZWVy","View Resume")</f>
        <v>0</v>
      </c>
      <c r="DS860" t="s">
        <v>691</v>
      </c>
      <c r="DT860" t="s">
        <v>17778</v>
      </c>
      <c r="DU860" t="s">
        <v>211</v>
      </c>
      <c r="DV860" t="s">
        <v>1687</v>
      </c>
      <c r="DW860" t="s">
        <v>246</v>
      </c>
      <c r="DX860" t="s">
        <v>980</v>
      </c>
      <c r="DY860" t="s">
        <v>209</v>
      </c>
      <c r="DZ860" t="s">
        <v>908</v>
      </c>
      <c r="EA860" t="s">
        <v>17779</v>
      </c>
      <c r="EB860" t="s">
        <v>211</v>
      </c>
      <c r="EC860" t="s">
        <v>17780</v>
      </c>
      <c r="ED860" t="s">
        <v>246</v>
      </c>
      <c r="EE860" t="s">
        <v>987</v>
      </c>
      <c r="EF860" t="s">
        <v>4275</v>
      </c>
      <c r="EG860" t="s">
        <v>942</v>
      </c>
      <c r="EH860" t="s">
        <v>17781</v>
      </c>
      <c r="EI860" t="s">
        <v>351</v>
      </c>
      <c r="EJ860" t="s">
        <v>17782</v>
      </c>
      <c r="EK860" t="s">
        <v>246</v>
      </c>
      <c r="EL860" t="s">
        <v>579</v>
      </c>
      <c r="EM860" t="s">
        <v>5187</v>
      </c>
      <c r="EN860" t="s">
        <v>945</v>
      </c>
    </row>
    <row r="861" spans="1:158">
      <c r="A861" t="s">
        <v>793</v>
      </c>
      <c r="B861" t="s">
        <v>211</v>
      </c>
      <c r="C861" t="s">
        <v>267</v>
      </c>
      <c r="D861" t="s">
        <v>508</v>
      </c>
      <c r="E861" t="s">
        <v>17783</v>
      </c>
      <c r="F861" t="s">
        <v>17784</v>
      </c>
      <c r="G861">
        <v>8484826609</v>
      </c>
      <c r="H861" t="s">
        <v>271</v>
      </c>
      <c r="I861" t="s">
        <v>17785</v>
      </c>
      <c r="J861" t="s">
        <v>217</v>
      </c>
      <c r="K861" t="s">
        <v>17786</v>
      </c>
      <c r="L861" t="s">
        <v>17787</v>
      </c>
      <c r="M861" t="s">
        <v>17788</v>
      </c>
      <c r="N861" t="s">
        <v>170</v>
      </c>
      <c r="AI861" t="s">
        <v>17789</v>
      </c>
      <c r="AJ861" t="s">
        <v>17790</v>
      </c>
      <c r="AK861" t="s">
        <v>10303</v>
      </c>
      <c r="AL861">
        <v>83</v>
      </c>
      <c r="AN861">
        <v>2016</v>
      </c>
      <c r="AO861" t="s">
        <v>174</v>
      </c>
      <c r="AP861" t="s">
        <v>17791</v>
      </c>
      <c r="AQ861" t="s">
        <v>17792</v>
      </c>
      <c r="AR861" t="s">
        <v>17793</v>
      </c>
      <c r="AS861">
        <v>83</v>
      </c>
      <c r="AU861">
        <v>2018</v>
      </c>
      <c r="AV861" t="s">
        <v>170</v>
      </c>
      <c r="BC861" t="s">
        <v>174</v>
      </c>
      <c r="BD861" t="s">
        <v>8172</v>
      </c>
      <c r="BE861" t="s">
        <v>17794</v>
      </c>
      <c r="BF861" t="s">
        <v>13305</v>
      </c>
      <c r="BG861">
        <v>83</v>
      </c>
      <c r="BI861">
        <v>2021</v>
      </c>
      <c r="BJ861">
        <v>19</v>
      </c>
      <c r="BK861" t="s">
        <v>3800</v>
      </c>
      <c r="BL861">
        <v>23</v>
      </c>
      <c r="BN861" t="s">
        <v>174</v>
      </c>
      <c r="BO861" t="s">
        <v>8172</v>
      </c>
      <c r="BP861" t="s">
        <v>17795</v>
      </c>
      <c r="BQ861" t="s">
        <v>527</v>
      </c>
      <c r="BR861">
        <v>75</v>
      </c>
      <c r="BT861">
        <v>2023</v>
      </c>
      <c r="BU861">
        <v>31</v>
      </c>
      <c r="BV861" t="s">
        <v>17796</v>
      </c>
      <c r="BW861">
        <v>23</v>
      </c>
      <c r="BY861" t="s">
        <v>174</v>
      </c>
      <c r="BZ861" t="s">
        <v>13631</v>
      </c>
      <c r="CA861" t="s">
        <v>13631</v>
      </c>
      <c r="CB861" t="s">
        <v>17797</v>
      </c>
      <c r="CC861">
        <v>50</v>
      </c>
      <c r="CE861">
        <v>2026</v>
      </c>
      <c r="CF861" t="s">
        <v>170</v>
      </c>
      <c r="CJ861">
        <v>2026</v>
      </c>
      <c r="CL861" t="s">
        <v>174</v>
      </c>
      <c r="CM861" t="s">
        <v>17798</v>
      </c>
      <c r="CN861" t="s">
        <v>174</v>
      </c>
      <c r="CO861" t="s">
        <v>17799</v>
      </c>
      <c r="CP861" t="s">
        <v>408</v>
      </c>
      <c r="CQ861" t="s">
        <v>170</v>
      </c>
      <c r="CV861" t="s">
        <v>174</v>
      </c>
      <c r="CW861" t="s">
        <v>17800</v>
      </c>
      <c r="CX861" t="s">
        <v>193</v>
      </c>
      <c r="CY861">
        <v>2026</v>
      </c>
      <c r="CZ861" t="s">
        <v>170</v>
      </c>
      <c r="DB861" t="s">
        <v>17801</v>
      </c>
      <c r="DC861" t="s">
        <v>17802</v>
      </c>
      <c r="DD861" t="s">
        <v>174</v>
      </c>
      <c r="DE861" t="s">
        <v>17803</v>
      </c>
      <c r="DF861" t="s">
        <v>174</v>
      </c>
      <c r="DG861" t="s">
        <v>17804</v>
      </c>
      <c r="DH861" t="s">
        <v>378</v>
      </c>
      <c r="DI861" t="s">
        <v>378</v>
      </c>
      <c r="DJ861" t="s">
        <v>378</v>
      </c>
      <c r="DK861">
        <v>8</v>
      </c>
      <c r="DL861" t="s">
        <v>174</v>
      </c>
      <c r="DM861" t="s">
        <v>17805</v>
      </c>
      <c r="DN861" t="s">
        <v>170</v>
      </c>
      <c r="DP861" t="s">
        <v>17806</v>
      </c>
      <c r="DQ861" t="s">
        <v>202</v>
      </c>
      <c r="DR861" t="str">
        <f>HYPERLINK("https://nconnect.nicmar.ac.in/pdf/952_resume_1772545286.pdf/Y2FyZWVy","View Resume")</f>
        <v>0</v>
      </c>
      <c r="DS861" t="s">
        <v>3195</v>
      </c>
      <c r="DT861" t="s">
        <v>17807</v>
      </c>
      <c r="DU861" t="s">
        <v>2315</v>
      </c>
      <c r="DV861" t="s">
        <v>17808</v>
      </c>
      <c r="DW861" t="s">
        <v>246</v>
      </c>
      <c r="DX861" t="s">
        <v>995</v>
      </c>
      <c r="DY861" t="s">
        <v>209</v>
      </c>
      <c r="DZ861" t="s">
        <v>2053</v>
      </c>
      <c r="EA861" t="s">
        <v>17794</v>
      </c>
      <c r="EB861" t="s">
        <v>211</v>
      </c>
      <c r="EC861" t="s">
        <v>17809</v>
      </c>
      <c r="ED861" t="s">
        <v>246</v>
      </c>
      <c r="EE861" t="s">
        <v>983</v>
      </c>
      <c r="EF861" t="s">
        <v>3625</v>
      </c>
      <c r="EG861" t="s">
        <v>865</v>
      </c>
    </row>
    <row r="862" spans="1:158">
      <c r="A862" t="s">
        <v>1283</v>
      </c>
      <c r="B862" t="s">
        <v>211</v>
      </c>
      <c r="C862" t="s">
        <v>267</v>
      </c>
      <c r="D862" t="s">
        <v>1284</v>
      </c>
      <c r="E862" t="s">
        <v>17783</v>
      </c>
      <c r="F862" t="s">
        <v>17784</v>
      </c>
      <c r="G862">
        <v>8484826609</v>
      </c>
      <c r="H862" t="s">
        <v>271</v>
      </c>
      <c r="I862" t="s">
        <v>17785</v>
      </c>
      <c r="J862" t="s">
        <v>217</v>
      </c>
      <c r="K862" t="s">
        <v>17786</v>
      </c>
      <c r="L862" t="s">
        <v>17787</v>
      </c>
      <c r="M862" t="s">
        <v>17788</v>
      </c>
      <c r="N862" t="s">
        <v>170</v>
      </c>
      <c r="AI862" t="s">
        <v>17789</v>
      </c>
      <c r="AJ862" t="s">
        <v>17790</v>
      </c>
      <c r="AK862" t="s">
        <v>10303</v>
      </c>
      <c r="AL862">
        <v>83</v>
      </c>
      <c r="AN862">
        <v>2016</v>
      </c>
      <c r="AO862" t="s">
        <v>174</v>
      </c>
      <c r="AP862" t="s">
        <v>17791</v>
      </c>
      <c r="AQ862" t="s">
        <v>17792</v>
      </c>
      <c r="AR862" t="s">
        <v>17793</v>
      </c>
      <c r="AS862">
        <v>83</v>
      </c>
      <c r="AU862">
        <v>2018</v>
      </c>
      <c r="AV862" t="s">
        <v>170</v>
      </c>
      <c r="BC862" t="s">
        <v>174</v>
      </c>
      <c r="BD862" t="s">
        <v>8172</v>
      </c>
      <c r="BE862" t="s">
        <v>17794</v>
      </c>
      <c r="BF862" t="s">
        <v>13305</v>
      </c>
      <c r="BG862">
        <v>83</v>
      </c>
      <c r="BI862">
        <v>2021</v>
      </c>
      <c r="BJ862">
        <v>19</v>
      </c>
      <c r="BK862" t="s">
        <v>3800</v>
      </c>
      <c r="BL862">
        <v>23</v>
      </c>
      <c r="BN862" t="s">
        <v>174</v>
      </c>
      <c r="BO862" t="s">
        <v>8172</v>
      </c>
      <c r="BP862" t="s">
        <v>17795</v>
      </c>
      <c r="BQ862" t="s">
        <v>527</v>
      </c>
      <c r="BR862">
        <v>75</v>
      </c>
      <c r="BT862">
        <v>2023</v>
      </c>
      <c r="BU862">
        <v>31</v>
      </c>
      <c r="BV862" t="s">
        <v>17796</v>
      </c>
      <c r="BW862">
        <v>23</v>
      </c>
      <c r="BY862" t="s">
        <v>174</v>
      </c>
      <c r="BZ862" t="s">
        <v>13631</v>
      </c>
      <c r="CA862" t="s">
        <v>13631</v>
      </c>
      <c r="CB862" t="s">
        <v>17797</v>
      </c>
      <c r="CC862">
        <v>50</v>
      </c>
      <c r="CE862">
        <v>2026</v>
      </c>
      <c r="CF862" t="s">
        <v>170</v>
      </c>
      <c r="CJ862">
        <v>2026</v>
      </c>
      <c r="CL862" t="s">
        <v>174</v>
      </c>
      <c r="CM862" t="s">
        <v>17798</v>
      </c>
      <c r="CN862" t="s">
        <v>174</v>
      </c>
      <c r="CO862" t="s">
        <v>17799</v>
      </c>
      <c r="CP862" t="s">
        <v>408</v>
      </c>
      <c r="CQ862" t="s">
        <v>170</v>
      </c>
      <c r="CV862" t="s">
        <v>174</v>
      </c>
      <c r="CW862" t="s">
        <v>17800</v>
      </c>
      <c r="CX862" t="s">
        <v>193</v>
      </c>
      <c r="CY862">
        <v>2026</v>
      </c>
      <c r="CZ862" t="s">
        <v>170</v>
      </c>
      <c r="DB862" t="s">
        <v>17801</v>
      </c>
      <c r="DC862" t="s">
        <v>17802</v>
      </c>
      <c r="DD862" t="s">
        <v>174</v>
      </c>
      <c r="DE862" t="s">
        <v>17803</v>
      </c>
      <c r="DF862" t="s">
        <v>174</v>
      </c>
      <c r="DG862" t="s">
        <v>17804</v>
      </c>
      <c r="DH862" t="s">
        <v>378</v>
      </c>
      <c r="DI862" t="s">
        <v>378</v>
      </c>
      <c r="DJ862" t="s">
        <v>378</v>
      </c>
      <c r="DK862">
        <v>8</v>
      </c>
      <c r="DL862" t="s">
        <v>174</v>
      </c>
      <c r="DM862" t="s">
        <v>17805</v>
      </c>
      <c r="DN862" t="s">
        <v>170</v>
      </c>
      <c r="DP862" t="s">
        <v>17810</v>
      </c>
      <c r="DQ862" t="s">
        <v>202</v>
      </c>
      <c r="DR862" t="str">
        <f>HYPERLINK("https://nconnect.nicmar.ac.in/pdf/952_resume_1772545286.pdf/Y2FyZWVy","View Resume")</f>
        <v>0</v>
      </c>
      <c r="DS862" t="s">
        <v>3195</v>
      </c>
      <c r="DT862" t="s">
        <v>17807</v>
      </c>
      <c r="DU862" t="s">
        <v>2315</v>
      </c>
      <c r="DV862" t="s">
        <v>17808</v>
      </c>
      <c r="DW862" t="s">
        <v>246</v>
      </c>
      <c r="DX862" t="s">
        <v>995</v>
      </c>
      <c r="DY862" t="s">
        <v>209</v>
      </c>
      <c r="DZ862" t="s">
        <v>2053</v>
      </c>
      <c r="EA862" t="s">
        <v>17794</v>
      </c>
      <c r="EB862" t="s">
        <v>211</v>
      </c>
      <c r="EC862" t="s">
        <v>17809</v>
      </c>
      <c r="ED862" t="s">
        <v>246</v>
      </c>
      <c r="EE862" t="s">
        <v>983</v>
      </c>
      <c r="EF862" t="s">
        <v>3625</v>
      </c>
      <c r="EG862" t="s">
        <v>865</v>
      </c>
    </row>
    <row r="863" spans="1:158">
      <c r="A863" t="s">
        <v>1871</v>
      </c>
      <c r="B863" t="s">
        <v>507</v>
      </c>
      <c r="C863" t="s">
        <v>160</v>
      </c>
      <c r="D863" t="s">
        <v>1872</v>
      </c>
      <c r="E863" t="s">
        <v>17811</v>
      </c>
      <c r="F863" t="s">
        <v>17812</v>
      </c>
      <c r="G863">
        <v>8697668667</v>
      </c>
      <c r="H863" t="s">
        <v>164</v>
      </c>
      <c r="I863" t="s">
        <v>17813</v>
      </c>
      <c r="J863" t="s">
        <v>217</v>
      </c>
      <c r="K863" t="s">
        <v>17814</v>
      </c>
      <c r="L863" t="s">
        <v>17815</v>
      </c>
      <c r="M863" t="s">
        <v>17816</v>
      </c>
      <c r="N863" t="s">
        <v>170</v>
      </c>
      <c r="AI863" t="s">
        <v>5517</v>
      </c>
      <c r="AJ863" t="s">
        <v>17817</v>
      </c>
      <c r="AK863" t="s">
        <v>17818</v>
      </c>
      <c r="AL863">
        <v>86</v>
      </c>
      <c r="AN863">
        <v>2005</v>
      </c>
      <c r="AO863" t="s">
        <v>174</v>
      </c>
      <c r="AP863" t="s">
        <v>5517</v>
      </c>
      <c r="AQ863" t="s">
        <v>17819</v>
      </c>
      <c r="AR863" t="s">
        <v>17820</v>
      </c>
      <c r="AS863">
        <v>80.8</v>
      </c>
      <c r="AU863">
        <v>2007</v>
      </c>
      <c r="AV863" t="s">
        <v>170</v>
      </c>
      <c r="BC863" t="s">
        <v>174</v>
      </c>
      <c r="BD863" t="s">
        <v>17821</v>
      </c>
      <c r="BE863" t="s">
        <v>17822</v>
      </c>
      <c r="BF863" t="s">
        <v>17823</v>
      </c>
      <c r="BG863">
        <v>78.95</v>
      </c>
      <c r="BH863">
        <v>8.56</v>
      </c>
      <c r="BI863">
        <v>2012</v>
      </c>
      <c r="BJ863">
        <v>8</v>
      </c>
      <c r="BL863">
        <v>3</v>
      </c>
      <c r="BN863" t="s">
        <v>174</v>
      </c>
      <c r="BO863" t="s">
        <v>17824</v>
      </c>
      <c r="BP863" t="s">
        <v>17825</v>
      </c>
      <c r="BQ863" t="s">
        <v>17826</v>
      </c>
      <c r="BR863">
        <v>74</v>
      </c>
      <c r="BT863">
        <v>2016</v>
      </c>
      <c r="BU863">
        <v>31</v>
      </c>
      <c r="BV863" t="s">
        <v>17827</v>
      </c>
      <c r="BW863">
        <v>53</v>
      </c>
      <c r="BX863" t="s">
        <v>8138</v>
      </c>
      <c r="BY863" t="s">
        <v>170</v>
      </c>
      <c r="CF863" t="s">
        <v>174</v>
      </c>
      <c r="CG863" t="s">
        <v>17828</v>
      </c>
      <c r="CH863" t="s">
        <v>17822</v>
      </c>
      <c r="CI863" t="s">
        <v>193</v>
      </c>
      <c r="CJ863">
        <v>2024</v>
      </c>
      <c r="CL863" t="s">
        <v>174</v>
      </c>
      <c r="CN863" t="s">
        <v>174</v>
      </c>
      <c r="CO863" t="s">
        <v>17829</v>
      </c>
      <c r="CP863" t="s">
        <v>17830</v>
      </c>
      <c r="CQ863" t="s">
        <v>174</v>
      </c>
      <c r="CR863">
        <v>0</v>
      </c>
      <c r="CS863">
        <v>2</v>
      </c>
      <c r="CT863">
        <v>10</v>
      </c>
      <c r="CU863" t="s">
        <v>17831</v>
      </c>
      <c r="CV863" t="s">
        <v>174</v>
      </c>
      <c r="CW863" t="s">
        <v>17832</v>
      </c>
      <c r="CX863" t="s">
        <v>373</v>
      </c>
      <c r="CZ863" t="s">
        <v>170</v>
      </c>
      <c r="DC863" t="s">
        <v>17833</v>
      </c>
      <c r="DD863" t="s">
        <v>174</v>
      </c>
      <c r="DE863" t="s">
        <v>17834</v>
      </c>
      <c r="DF863" t="s">
        <v>174</v>
      </c>
      <c r="DG863" t="s">
        <v>378</v>
      </c>
      <c r="DH863" t="s">
        <v>378</v>
      </c>
      <c r="DI863" t="s">
        <v>17835</v>
      </c>
      <c r="DJ863" t="s">
        <v>378</v>
      </c>
      <c r="DK863">
        <v>8</v>
      </c>
      <c r="DL863" t="s">
        <v>174</v>
      </c>
      <c r="DM863" t="s">
        <v>17836</v>
      </c>
      <c r="DN863" t="s">
        <v>170</v>
      </c>
      <c r="DP863" t="s">
        <v>17837</v>
      </c>
      <c r="DQ863" t="str">
        <f>HYPERLINK("https://nconnect.nicmar.ac.in/storage/profile/69a6d5af26600.png","Download")</f>
        <v>0</v>
      </c>
      <c r="DR863" t="str">
        <f>HYPERLINK("https://nconnect.nicmar.ac.in/pdf/922_resume_1772545901.pdf/Y2FyZWVy","View Resume")</f>
        <v>0</v>
      </c>
      <c r="DS863" t="s">
        <v>8325</v>
      </c>
      <c r="DT863" t="s">
        <v>17838</v>
      </c>
      <c r="DU863" t="s">
        <v>17839</v>
      </c>
      <c r="DV863" t="s">
        <v>1629</v>
      </c>
      <c r="DW863" t="s">
        <v>246</v>
      </c>
      <c r="DX863" t="s">
        <v>2433</v>
      </c>
      <c r="DY863" t="s">
        <v>209</v>
      </c>
      <c r="DZ863" t="s">
        <v>906</v>
      </c>
      <c r="EA863" t="s">
        <v>17840</v>
      </c>
      <c r="EB863" t="s">
        <v>17841</v>
      </c>
      <c r="EC863" t="s">
        <v>17842</v>
      </c>
      <c r="ED863" t="s">
        <v>207</v>
      </c>
      <c r="EE863" t="s">
        <v>1093</v>
      </c>
      <c r="EF863" t="s">
        <v>2528</v>
      </c>
      <c r="EG863" t="s">
        <v>989</v>
      </c>
      <c r="EH863" t="s">
        <v>17843</v>
      </c>
      <c r="EI863" t="s">
        <v>17844</v>
      </c>
      <c r="EJ863" t="s">
        <v>4186</v>
      </c>
      <c r="EK863" t="s">
        <v>207</v>
      </c>
      <c r="EL863" t="s">
        <v>4307</v>
      </c>
      <c r="EM863" t="s">
        <v>1318</v>
      </c>
      <c r="EN863" t="s">
        <v>2694</v>
      </c>
      <c r="EO863" t="s">
        <v>17845</v>
      </c>
      <c r="EP863" t="s">
        <v>17844</v>
      </c>
      <c r="EQ863" t="s">
        <v>2036</v>
      </c>
      <c r="ER863" t="s">
        <v>207</v>
      </c>
      <c r="ES863" t="s">
        <v>5419</v>
      </c>
      <c r="ET863" t="s">
        <v>3835</v>
      </c>
      <c r="EU863" t="s">
        <v>501</v>
      </c>
      <c r="EV863" t="s">
        <v>17846</v>
      </c>
      <c r="EW863" t="s">
        <v>17844</v>
      </c>
      <c r="EX863" t="s">
        <v>2036</v>
      </c>
      <c r="EY863" t="s">
        <v>207</v>
      </c>
      <c r="EZ863" t="s">
        <v>258</v>
      </c>
      <c r="FA863" t="s">
        <v>2107</v>
      </c>
      <c r="FB863" t="s">
        <v>2053</v>
      </c>
    </row>
    <row r="864" spans="1:158">
      <c r="A864" t="s">
        <v>356</v>
      </c>
      <c r="B864" t="s">
        <v>211</v>
      </c>
      <c r="C864" t="s">
        <v>267</v>
      </c>
      <c r="D864" t="s">
        <v>357</v>
      </c>
      <c r="E864" t="s">
        <v>17847</v>
      </c>
      <c r="F864" t="s">
        <v>17848</v>
      </c>
      <c r="G864">
        <v>9823299666</v>
      </c>
      <c r="H864" t="s">
        <v>271</v>
      </c>
      <c r="I864" t="s">
        <v>17849</v>
      </c>
      <c r="J864" t="s">
        <v>166</v>
      </c>
      <c r="K864" t="s">
        <v>831</v>
      </c>
      <c r="L864" t="s">
        <v>17850</v>
      </c>
      <c r="M864" t="s">
        <v>17851</v>
      </c>
      <c r="N864" t="s">
        <v>170</v>
      </c>
      <c r="AI864" t="s">
        <v>17852</v>
      </c>
      <c r="AJ864" t="s">
        <v>11998</v>
      </c>
      <c r="AK864" t="s">
        <v>1254</v>
      </c>
      <c r="AL864">
        <v>68</v>
      </c>
      <c r="AN864">
        <v>2000</v>
      </c>
      <c r="AO864" t="s">
        <v>174</v>
      </c>
      <c r="AP864" t="s">
        <v>17853</v>
      </c>
      <c r="AQ864" t="s">
        <v>17854</v>
      </c>
      <c r="AR864" t="s">
        <v>438</v>
      </c>
      <c r="AS864">
        <v>51</v>
      </c>
      <c r="AU864">
        <v>2002</v>
      </c>
      <c r="AV864" t="s">
        <v>170</v>
      </c>
      <c r="BC864" t="s">
        <v>174</v>
      </c>
      <c r="BD864" t="s">
        <v>4363</v>
      </c>
      <c r="BE864" t="s">
        <v>17855</v>
      </c>
      <c r="BF864" t="s">
        <v>3042</v>
      </c>
      <c r="BG864">
        <v>61</v>
      </c>
      <c r="BI864">
        <v>2006</v>
      </c>
      <c r="BJ864">
        <v>19</v>
      </c>
      <c r="BK864" t="s">
        <v>524</v>
      </c>
      <c r="BL864">
        <v>53</v>
      </c>
      <c r="BM864" t="s">
        <v>3042</v>
      </c>
      <c r="BN864" t="s">
        <v>174</v>
      </c>
      <c r="BO864" t="s">
        <v>4363</v>
      </c>
      <c r="BP864" t="s">
        <v>17856</v>
      </c>
      <c r="BQ864" t="s">
        <v>2570</v>
      </c>
      <c r="BR864">
        <v>55</v>
      </c>
      <c r="BT864">
        <v>2008</v>
      </c>
      <c r="BU864">
        <v>31</v>
      </c>
      <c r="BV864" t="s">
        <v>528</v>
      </c>
      <c r="BW864">
        <v>53</v>
      </c>
      <c r="BX864" t="s">
        <v>2570</v>
      </c>
      <c r="BY864" t="s">
        <v>170</v>
      </c>
      <c r="BZ864" t="s">
        <v>4363</v>
      </c>
      <c r="CA864" t="s">
        <v>17857</v>
      </c>
      <c r="CB864" t="s">
        <v>2570</v>
      </c>
      <c r="CF864" t="s">
        <v>174</v>
      </c>
      <c r="CG864" t="s">
        <v>2570</v>
      </c>
      <c r="CH864" t="s">
        <v>17857</v>
      </c>
      <c r="CI864" t="s">
        <v>373</v>
      </c>
      <c r="CK864" t="s">
        <v>170</v>
      </c>
      <c r="CL864" t="s">
        <v>174</v>
      </c>
      <c r="CM864" t="s">
        <v>17858</v>
      </c>
      <c r="CN864" t="s">
        <v>170</v>
      </c>
      <c r="CP864" t="s">
        <v>3001</v>
      </c>
      <c r="CQ864" t="s">
        <v>170</v>
      </c>
      <c r="CV864" t="s">
        <v>170</v>
      </c>
      <c r="CZ864" t="s">
        <v>170</v>
      </c>
      <c r="DB864" t="s">
        <v>17859</v>
      </c>
      <c r="DC864" t="s">
        <v>17860</v>
      </c>
      <c r="DD864" t="s">
        <v>174</v>
      </c>
      <c r="DE864" t="s">
        <v>17861</v>
      </c>
      <c r="DF864" t="s">
        <v>170</v>
      </c>
      <c r="DL864" t="s">
        <v>170</v>
      </c>
      <c r="DN864" t="s">
        <v>170</v>
      </c>
      <c r="DP864" t="s">
        <v>17862</v>
      </c>
      <c r="DQ864" t="s">
        <v>202</v>
      </c>
      <c r="DR864" t="str">
        <f>HYPERLINK("https://nconnect.nicmar.ac.in/pdf/947_resume_1772545831.pdf/Y2FyZWVy","View Resume")</f>
        <v>0</v>
      </c>
      <c r="DS864" t="s">
        <v>7764</v>
      </c>
      <c r="DT864" t="s">
        <v>17863</v>
      </c>
      <c r="DU864" t="s">
        <v>5930</v>
      </c>
      <c r="DV864" t="s">
        <v>1626</v>
      </c>
      <c r="DW864" t="s">
        <v>246</v>
      </c>
      <c r="DX864" t="s">
        <v>941</v>
      </c>
      <c r="DY864" t="s">
        <v>209</v>
      </c>
      <c r="DZ864" t="s">
        <v>949</v>
      </c>
      <c r="EA864" t="s">
        <v>17864</v>
      </c>
      <c r="EB864" t="s">
        <v>17865</v>
      </c>
      <c r="EC864" t="s">
        <v>1626</v>
      </c>
      <c r="ED864" t="s">
        <v>246</v>
      </c>
      <c r="EE864" t="s">
        <v>824</v>
      </c>
      <c r="EF864" t="s">
        <v>941</v>
      </c>
      <c r="EG864" t="s">
        <v>898</v>
      </c>
      <c r="EH864" t="s">
        <v>17866</v>
      </c>
      <c r="EI864" t="s">
        <v>17867</v>
      </c>
      <c r="EJ864" t="s">
        <v>1626</v>
      </c>
      <c r="EK864" t="s">
        <v>207</v>
      </c>
      <c r="EL864" t="s">
        <v>787</v>
      </c>
      <c r="EM864" t="s">
        <v>4370</v>
      </c>
      <c r="EN864" t="s">
        <v>697</v>
      </c>
      <c r="EO864" t="s">
        <v>17868</v>
      </c>
      <c r="EP864" t="s">
        <v>17869</v>
      </c>
      <c r="EQ864" t="s">
        <v>818</v>
      </c>
      <c r="ER864" t="s">
        <v>207</v>
      </c>
      <c r="ES864" t="s">
        <v>859</v>
      </c>
      <c r="ET864" t="s">
        <v>792</v>
      </c>
      <c r="EU864" t="s">
        <v>248</v>
      </c>
      <c r="EV864" t="s">
        <v>17870</v>
      </c>
      <c r="EW864" t="s">
        <v>17871</v>
      </c>
      <c r="EX864" t="s">
        <v>818</v>
      </c>
      <c r="EY864" t="s">
        <v>207</v>
      </c>
      <c r="EZ864" t="s">
        <v>6674</v>
      </c>
      <c r="FA864" t="s">
        <v>2693</v>
      </c>
      <c r="FB864" t="s">
        <v>460</v>
      </c>
    </row>
    <row r="865" spans="1:158">
      <c r="A865" t="s">
        <v>506</v>
      </c>
      <c r="B865" t="s">
        <v>507</v>
      </c>
      <c r="C865" t="s">
        <v>267</v>
      </c>
      <c r="D865" t="s">
        <v>508</v>
      </c>
      <c r="E865" t="s">
        <v>17872</v>
      </c>
      <c r="F865" t="s">
        <v>17873</v>
      </c>
      <c r="G865">
        <v>6353927598</v>
      </c>
      <c r="H865" t="s">
        <v>271</v>
      </c>
      <c r="I865" t="s">
        <v>17874</v>
      </c>
      <c r="J865" t="s">
        <v>166</v>
      </c>
      <c r="K865" t="s">
        <v>12869</v>
      </c>
      <c r="L865" t="s">
        <v>17875</v>
      </c>
      <c r="M865" t="s">
        <v>17876</v>
      </c>
      <c r="N865" t="s">
        <v>170</v>
      </c>
      <c r="AI865" t="s">
        <v>17877</v>
      </c>
      <c r="AJ865" t="s">
        <v>2560</v>
      </c>
      <c r="AK865" t="s">
        <v>17878</v>
      </c>
      <c r="AL865">
        <v>87.0</v>
      </c>
      <c r="AN865">
        <v>2002</v>
      </c>
      <c r="AO865" t="s">
        <v>174</v>
      </c>
      <c r="AP865" t="s">
        <v>17877</v>
      </c>
      <c r="AQ865" t="s">
        <v>6858</v>
      </c>
      <c r="AR865" t="s">
        <v>17879</v>
      </c>
      <c r="AS865">
        <v>76.67</v>
      </c>
      <c r="AU865">
        <v>2004</v>
      </c>
      <c r="AV865" t="s">
        <v>170</v>
      </c>
      <c r="BC865" t="s">
        <v>174</v>
      </c>
      <c r="BD865" t="s">
        <v>12237</v>
      </c>
      <c r="BE865" t="s">
        <v>17880</v>
      </c>
      <c r="BF865" t="s">
        <v>17881</v>
      </c>
      <c r="BG865">
        <v>60.28</v>
      </c>
      <c r="BI865">
        <v>2007</v>
      </c>
      <c r="BJ865">
        <v>19</v>
      </c>
      <c r="BK865" t="s">
        <v>2156</v>
      </c>
      <c r="BL865">
        <v>53</v>
      </c>
      <c r="BM865" t="s">
        <v>762</v>
      </c>
      <c r="BN865" t="s">
        <v>174</v>
      </c>
      <c r="BO865" t="s">
        <v>6859</v>
      </c>
      <c r="BP865" t="s">
        <v>17882</v>
      </c>
      <c r="BQ865" t="s">
        <v>17883</v>
      </c>
      <c r="BR865">
        <v>68.89</v>
      </c>
      <c r="BT865">
        <v>2009</v>
      </c>
      <c r="BU865">
        <v>31</v>
      </c>
      <c r="BV865" t="s">
        <v>528</v>
      </c>
      <c r="BW865">
        <v>23</v>
      </c>
      <c r="BY865" t="s">
        <v>170</v>
      </c>
      <c r="CF865" t="s">
        <v>174</v>
      </c>
      <c r="CG865" t="s">
        <v>1336</v>
      </c>
      <c r="CH865" t="s">
        <v>17884</v>
      </c>
      <c r="CI865" t="s">
        <v>193</v>
      </c>
      <c r="CJ865">
        <v>2022</v>
      </c>
      <c r="CL865" t="s">
        <v>174</v>
      </c>
      <c r="CM865" t="s">
        <v>17885</v>
      </c>
      <c r="CN865" t="s">
        <v>174</v>
      </c>
      <c r="CO865" t="s">
        <v>17886</v>
      </c>
      <c r="CP865" t="s">
        <v>721</v>
      </c>
      <c r="CQ865" t="s">
        <v>174</v>
      </c>
      <c r="CR865" t="s">
        <v>4998</v>
      </c>
      <c r="CS865">
        <v>0</v>
      </c>
      <c r="CT865" t="s">
        <v>10657</v>
      </c>
      <c r="CU865" t="s">
        <v>17887</v>
      </c>
      <c r="CV865" t="s">
        <v>170</v>
      </c>
      <c r="CZ865" t="s">
        <v>170</v>
      </c>
      <c r="DB865" t="s">
        <v>17888</v>
      </c>
      <c r="DC865" t="s">
        <v>17889</v>
      </c>
      <c r="DD865" t="s">
        <v>170</v>
      </c>
      <c r="DE865" t="s">
        <v>17890</v>
      </c>
      <c r="DF865" t="s">
        <v>174</v>
      </c>
      <c r="DG865" t="s">
        <v>17891</v>
      </c>
      <c r="DH865" t="s">
        <v>17892</v>
      </c>
      <c r="DI865" t="s">
        <v>17893</v>
      </c>
      <c r="DJ865" t="s">
        <v>17894</v>
      </c>
      <c r="DK865">
        <v>8</v>
      </c>
      <c r="DL865" t="s">
        <v>170</v>
      </c>
      <c r="DN865" t="s">
        <v>174</v>
      </c>
      <c r="DO865" t="s">
        <v>17895</v>
      </c>
      <c r="DP865" t="s">
        <v>17896</v>
      </c>
      <c r="DQ865" t="str">
        <f>HYPERLINK("https://nconnect.nicmar.ac.in/storage/profile/69a1adbdbb116.png","Download")</f>
        <v>0</v>
      </c>
      <c r="DR865" t="str">
        <f>HYPERLINK("https://nconnect.nicmar.ac.in/pdf/762_resume_1772546159.pdf/Y2FyZWVy","View Resume")</f>
        <v>0</v>
      </c>
      <c r="DS865" t="s">
        <v>10756</v>
      </c>
      <c r="DT865" t="s">
        <v>17897</v>
      </c>
      <c r="DU865" t="s">
        <v>211</v>
      </c>
      <c r="DV865" t="s">
        <v>818</v>
      </c>
      <c r="DW865" t="s">
        <v>246</v>
      </c>
      <c r="DX865" t="s">
        <v>2857</v>
      </c>
      <c r="DY865" t="s">
        <v>209</v>
      </c>
      <c r="DZ865" t="s">
        <v>534</v>
      </c>
      <c r="EA865" t="s">
        <v>14896</v>
      </c>
      <c r="EB865" t="s">
        <v>211</v>
      </c>
      <c r="EC865" t="s">
        <v>818</v>
      </c>
      <c r="ED865" t="s">
        <v>246</v>
      </c>
      <c r="EE865" t="s">
        <v>264</v>
      </c>
      <c r="EF865" t="s">
        <v>4441</v>
      </c>
      <c r="EG865" t="s">
        <v>355</v>
      </c>
      <c r="EH865" t="s">
        <v>17898</v>
      </c>
      <c r="EI865" t="s">
        <v>211</v>
      </c>
      <c r="EJ865" t="s">
        <v>7886</v>
      </c>
      <c r="EK865" t="s">
        <v>246</v>
      </c>
      <c r="EL865" t="s">
        <v>5042</v>
      </c>
      <c r="EM865" t="s">
        <v>5507</v>
      </c>
      <c r="EN865" t="s">
        <v>265</v>
      </c>
    </row>
    <row r="866" spans="1:158">
      <c r="A866" t="s">
        <v>584</v>
      </c>
      <c r="B866" t="s">
        <v>211</v>
      </c>
      <c r="C866" t="s">
        <v>471</v>
      </c>
      <c r="D866" t="s">
        <v>585</v>
      </c>
      <c r="E866" t="s">
        <v>17899</v>
      </c>
      <c r="F866" t="s">
        <v>17900</v>
      </c>
      <c r="G866">
        <v>9943764657</v>
      </c>
      <c r="H866" t="s">
        <v>164</v>
      </c>
      <c r="I866" t="s">
        <v>17901</v>
      </c>
      <c r="J866" t="s">
        <v>166</v>
      </c>
      <c r="K866" t="s">
        <v>17902</v>
      </c>
      <c r="L866" t="s">
        <v>17903</v>
      </c>
      <c r="M866" t="s">
        <v>17904</v>
      </c>
      <c r="N866" t="s">
        <v>170</v>
      </c>
      <c r="AI866" t="s">
        <v>17905</v>
      </c>
      <c r="AJ866" t="s">
        <v>17906</v>
      </c>
      <c r="AK866" t="s">
        <v>17907</v>
      </c>
      <c r="AL866">
        <v>71.3</v>
      </c>
      <c r="AM866">
        <v>7.13</v>
      </c>
      <c r="AN866">
        <v>2000</v>
      </c>
      <c r="AO866" t="s">
        <v>174</v>
      </c>
      <c r="AP866" t="s">
        <v>17905</v>
      </c>
      <c r="AQ866" t="s">
        <v>17906</v>
      </c>
      <c r="AR866" t="s">
        <v>17908</v>
      </c>
      <c r="AS866">
        <v>61.75</v>
      </c>
      <c r="AT866">
        <v>6.1</v>
      </c>
      <c r="AU866">
        <v>2002</v>
      </c>
      <c r="AV866" t="s">
        <v>170</v>
      </c>
      <c r="BC866" t="s">
        <v>174</v>
      </c>
      <c r="BD866" t="s">
        <v>17909</v>
      </c>
      <c r="BE866" t="s">
        <v>17906</v>
      </c>
      <c r="BF866" t="s">
        <v>17910</v>
      </c>
      <c r="BG866">
        <v>6.85</v>
      </c>
      <c r="BH866">
        <v>6.8</v>
      </c>
      <c r="BI866">
        <v>2006</v>
      </c>
      <c r="BJ866">
        <v>19</v>
      </c>
      <c r="BK866" t="s">
        <v>17375</v>
      </c>
      <c r="BL866">
        <v>7</v>
      </c>
      <c r="BN866" t="s">
        <v>174</v>
      </c>
      <c r="BO866" t="s">
        <v>17909</v>
      </c>
      <c r="BP866" t="s">
        <v>17906</v>
      </c>
      <c r="BQ866" t="s">
        <v>17911</v>
      </c>
      <c r="BR866">
        <v>8.05</v>
      </c>
      <c r="BS866">
        <v>8.05</v>
      </c>
      <c r="BT866">
        <v>2008</v>
      </c>
      <c r="BU866">
        <v>31</v>
      </c>
      <c r="BV866" t="s">
        <v>10562</v>
      </c>
      <c r="BW866">
        <v>53</v>
      </c>
      <c r="BX866" t="s">
        <v>17911</v>
      </c>
      <c r="BY866" t="s">
        <v>174</v>
      </c>
      <c r="BZ866" t="s">
        <v>17909</v>
      </c>
      <c r="CA866" t="s">
        <v>17906</v>
      </c>
      <c r="CB866" t="s">
        <v>17912</v>
      </c>
      <c r="CC866">
        <v>70</v>
      </c>
      <c r="CD866">
        <v>7.1</v>
      </c>
      <c r="CE866">
        <v>2016</v>
      </c>
      <c r="CF866" t="s">
        <v>174</v>
      </c>
      <c r="CG866" t="s">
        <v>229</v>
      </c>
      <c r="CH866" t="s">
        <v>3848</v>
      </c>
      <c r="CI866" t="s">
        <v>193</v>
      </c>
      <c r="CJ866">
        <v>2021</v>
      </c>
      <c r="CL866" t="s">
        <v>174</v>
      </c>
      <c r="CM866" t="s">
        <v>17913</v>
      </c>
      <c r="CN866" t="s">
        <v>174</v>
      </c>
      <c r="CO866" t="s">
        <v>17914</v>
      </c>
      <c r="CP866" t="s">
        <v>17915</v>
      </c>
      <c r="CQ866" t="s">
        <v>174</v>
      </c>
      <c r="CR866">
        <v>1</v>
      </c>
      <c r="CS866">
        <v>2</v>
      </c>
      <c r="CT866">
        <v>12</v>
      </c>
      <c r="CU866" t="s">
        <v>17916</v>
      </c>
      <c r="CV866" t="s">
        <v>170</v>
      </c>
      <c r="CZ866" t="s">
        <v>170</v>
      </c>
      <c r="DB866" t="s">
        <v>17917</v>
      </c>
      <c r="DC866" t="s">
        <v>17918</v>
      </c>
      <c r="DD866" t="s">
        <v>174</v>
      </c>
      <c r="DE866" t="s">
        <v>17919</v>
      </c>
      <c r="DF866" t="s">
        <v>174</v>
      </c>
      <c r="DG866" t="s">
        <v>1975</v>
      </c>
      <c r="DH866" t="s">
        <v>1975</v>
      </c>
      <c r="DI866" t="s">
        <v>1975</v>
      </c>
      <c r="DJ866" t="s">
        <v>3130</v>
      </c>
      <c r="DK866">
        <v>7</v>
      </c>
      <c r="DL866" t="s">
        <v>170</v>
      </c>
      <c r="DN866" t="s">
        <v>170</v>
      </c>
      <c r="DP866" t="s">
        <v>17920</v>
      </c>
      <c r="DQ866" t="str">
        <f>HYPERLINK("https://nconnect.nicmar.ac.in/storage/profile/69a6e9fdca5df.png","Download")</f>
        <v>0</v>
      </c>
      <c r="DR866" t="str">
        <f>HYPERLINK("https://nconnect.nicmar.ac.in/pdf/545_resume_1772546253.pdf/Y2FyZWVy","View Resume")</f>
        <v>0</v>
      </c>
      <c r="DS866" t="s">
        <v>685</v>
      </c>
      <c r="DT866" t="s">
        <v>17921</v>
      </c>
      <c r="DU866" t="s">
        <v>211</v>
      </c>
      <c r="DV866" t="s">
        <v>17165</v>
      </c>
      <c r="DW866" t="s">
        <v>246</v>
      </c>
      <c r="DX866" t="s">
        <v>2853</v>
      </c>
      <c r="DY866" t="s">
        <v>209</v>
      </c>
      <c r="DZ866" t="s">
        <v>534</v>
      </c>
      <c r="EA866" t="s">
        <v>17922</v>
      </c>
      <c r="EB866" t="s">
        <v>507</v>
      </c>
      <c r="EC866" t="s">
        <v>1629</v>
      </c>
      <c r="ED866" t="s">
        <v>246</v>
      </c>
      <c r="EE866" t="s">
        <v>1717</v>
      </c>
      <c r="EF866" t="s">
        <v>538</v>
      </c>
      <c r="EG866" t="s">
        <v>1387</v>
      </c>
      <c r="EH866" t="s">
        <v>17923</v>
      </c>
      <c r="EI866" t="s">
        <v>2452</v>
      </c>
      <c r="EJ866" t="s">
        <v>1811</v>
      </c>
      <c r="EK866" t="s">
        <v>246</v>
      </c>
      <c r="EL866" t="s">
        <v>573</v>
      </c>
      <c r="EM866" t="s">
        <v>1808</v>
      </c>
      <c r="EN866" t="s">
        <v>253</v>
      </c>
      <c r="EO866" t="s">
        <v>17924</v>
      </c>
      <c r="EP866" t="s">
        <v>211</v>
      </c>
      <c r="EQ866" t="s">
        <v>17925</v>
      </c>
      <c r="ER866" t="s">
        <v>246</v>
      </c>
      <c r="ES866" t="s">
        <v>578</v>
      </c>
      <c r="ET866" t="s">
        <v>573</v>
      </c>
      <c r="EU866" t="s">
        <v>253</v>
      </c>
      <c r="EV866" t="s">
        <v>17926</v>
      </c>
      <c r="EW866" t="s">
        <v>17927</v>
      </c>
      <c r="EX866" t="s">
        <v>17928</v>
      </c>
      <c r="EY866" t="s">
        <v>246</v>
      </c>
      <c r="EZ866" t="s">
        <v>6641</v>
      </c>
      <c r="FA866" t="s">
        <v>2589</v>
      </c>
      <c r="FB866" t="s">
        <v>1387</v>
      </c>
    </row>
    <row r="867" spans="1:158">
      <c r="A867" t="s">
        <v>3910</v>
      </c>
      <c r="B867" t="s">
        <v>211</v>
      </c>
      <c r="C867" t="s">
        <v>471</v>
      </c>
      <c r="D867" t="s">
        <v>3911</v>
      </c>
      <c r="E867" t="s">
        <v>17899</v>
      </c>
      <c r="F867" t="s">
        <v>17900</v>
      </c>
      <c r="G867">
        <v>9943764657</v>
      </c>
      <c r="H867" t="s">
        <v>164</v>
      </c>
      <c r="I867" t="s">
        <v>17901</v>
      </c>
      <c r="J867" t="s">
        <v>166</v>
      </c>
      <c r="K867" t="s">
        <v>17902</v>
      </c>
      <c r="L867" t="s">
        <v>17903</v>
      </c>
      <c r="M867" t="s">
        <v>17904</v>
      </c>
      <c r="N867" t="s">
        <v>170</v>
      </c>
      <c r="AI867" t="s">
        <v>17905</v>
      </c>
      <c r="AJ867" t="s">
        <v>17906</v>
      </c>
      <c r="AK867" t="s">
        <v>17907</v>
      </c>
      <c r="AL867">
        <v>71.3</v>
      </c>
      <c r="AM867">
        <v>7.13</v>
      </c>
      <c r="AN867">
        <v>2000</v>
      </c>
      <c r="AO867" t="s">
        <v>174</v>
      </c>
      <c r="AP867" t="s">
        <v>17905</v>
      </c>
      <c r="AQ867" t="s">
        <v>17906</v>
      </c>
      <c r="AR867" t="s">
        <v>17908</v>
      </c>
      <c r="AS867">
        <v>61.75</v>
      </c>
      <c r="AT867">
        <v>6.1</v>
      </c>
      <c r="AU867">
        <v>2002</v>
      </c>
      <c r="AV867" t="s">
        <v>170</v>
      </c>
      <c r="BC867" t="s">
        <v>174</v>
      </c>
      <c r="BD867" t="s">
        <v>17909</v>
      </c>
      <c r="BE867" t="s">
        <v>17906</v>
      </c>
      <c r="BF867" t="s">
        <v>17910</v>
      </c>
      <c r="BG867">
        <v>6.85</v>
      </c>
      <c r="BH867">
        <v>6.8</v>
      </c>
      <c r="BI867">
        <v>2006</v>
      </c>
      <c r="BJ867">
        <v>19</v>
      </c>
      <c r="BK867" t="s">
        <v>17375</v>
      </c>
      <c r="BL867">
        <v>7</v>
      </c>
      <c r="BN867" t="s">
        <v>174</v>
      </c>
      <c r="BO867" t="s">
        <v>17909</v>
      </c>
      <c r="BP867" t="s">
        <v>17906</v>
      </c>
      <c r="BQ867" t="s">
        <v>17911</v>
      </c>
      <c r="BR867">
        <v>8.05</v>
      </c>
      <c r="BS867">
        <v>8.05</v>
      </c>
      <c r="BT867">
        <v>2008</v>
      </c>
      <c r="BU867">
        <v>31</v>
      </c>
      <c r="BV867" t="s">
        <v>10562</v>
      </c>
      <c r="BW867">
        <v>53</v>
      </c>
      <c r="BX867" t="s">
        <v>17911</v>
      </c>
      <c r="BY867" t="s">
        <v>174</v>
      </c>
      <c r="BZ867" t="s">
        <v>17909</v>
      </c>
      <c r="CA867" t="s">
        <v>17906</v>
      </c>
      <c r="CB867" t="s">
        <v>17912</v>
      </c>
      <c r="CC867">
        <v>70</v>
      </c>
      <c r="CD867">
        <v>7.1</v>
      </c>
      <c r="CE867">
        <v>2016</v>
      </c>
      <c r="CF867" t="s">
        <v>174</v>
      </c>
      <c r="CG867" t="s">
        <v>229</v>
      </c>
      <c r="CH867" t="s">
        <v>3848</v>
      </c>
      <c r="CI867" t="s">
        <v>193</v>
      </c>
      <c r="CJ867">
        <v>2021</v>
      </c>
      <c r="CL867" t="s">
        <v>174</v>
      </c>
      <c r="CM867" t="s">
        <v>17913</v>
      </c>
      <c r="CN867" t="s">
        <v>174</v>
      </c>
      <c r="CO867" t="s">
        <v>17914</v>
      </c>
      <c r="CP867" t="s">
        <v>17915</v>
      </c>
      <c r="CQ867" t="s">
        <v>174</v>
      </c>
      <c r="CR867">
        <v>1</v>
      </c>
      <c r="CS867">
        <v>2</v>
      </c>
      <c r="CT867">
        <v>12</v>
      </c>
      <c r="CU867" t="s">
        <v>17916</v>
      </c>
      <c r="CV867" t="s">
        <v>170</v>
      </c>
      <c r="CZ867" t="s">
        <v>170</v>
      </c>
      <c r="DB867" t="s">
        <v>17917</v>
      </c>
      <c r="DC867" t="s">
        <v>17918</v>
      </c>
      <c r="DD867" t="s">
        <v>174</v>
      </c>
      <c r="DE867" t="s">
        <v>17919</v>
      </c>
      <c r="DF867" t="s">
        <v>174</v>
      </c>
      <c r="DG867" t="s">
        <v>1975</v>
      </c>
      <c r="DH867" t="s">
        <v>1975</v>
      </c>
      <c r="DI867" t="s">
        <v>1975</v>
      </c>
      <c r="DJ867" t="s">
        <v>3130</v>
      </c>
      <c r="DK867">
        <v>7</v>
      </c>
      <c r="DL867" t="s">
        <v>170</v>
      </c>
      <c r="DN867" t="s">
        <v>170</v>
      </c>
      <c r="DP867" t="s">
        <v>17929</v>
      </c>
      <c r="DQ867" t="str">
        <f>HYPERLINK("https://nconnect.nicmar.ac.in/storage/profile/69a6e9fdca5df.png","Download")</f>
        <v>0</v>
      </c>
      <c r="DR867" t="str">
        <f>HYPERLINK("https://nconnect.nicmar.ac.in/pdf/545_resume_1772546253.pdf/Y2FyZWVy","View Resume")</f>
        <v>0</v>
      </c>
      <c r="DS867" t="s">
        <v>685</v>
      </c>
      <c r="DT867" t="s">
        <v>17921</v>
      </c>
      <c r="DU867" t="s">
        <v>211</v>
      </c>
      <c r="DV867" t="s">
        <v>17165</v>
      </c>
      <c r="DW867" t="s">
        <v>246</v>
      </c>
      <c r="DX867" t="s">
        <v>2853</v>
      </c>
      <c r="DY867" t="s">
        <v>209</v>
      </c>
      <c r="DZ867" t="s">
        <v>534</v>
      </c>
      <c r="EA867" t="s">
        <v>17922</v>
      </c>
      <c r="EB867" t="s">
        <v>507</v>
      </c>
      <c r="EC867" t="s">
        <v>1629</v>
      </c>
      <c r="ED867" t="s">
        <v>246</v>
      </c>
      <c r="EE867" t="s">
        <v>1717</v>
      </c>
      <c r="EF867" t="s">
        <v>538</v>
      </c>
      <c r="EG867" t="s">
        <v>1387</v>
      </c>
      <c r="EH867" t="s">
        <v>17923</v>
      </c>
      <c r="EI867" t="s">
        <v>2452</v>
      </c>
      <c r="EJ867" t="s">
        <v>1811</v>
      </c>
      <c r="EK867" t="s">
        <v>246</v>
      </c>
      <c r="EL867" t="s">
        <v>573</v>
      </c>
      <c r="EM867" t="s">
        <v>1808</v>
      </c>
      <c r="EN867" t="s">
        <v>253</v>
      </c>
      <c r="EO867" t="s">
        <v>17924</v>
      </c>
      <c r="EP867" t="s">
        <v>211</v>
      </c>
      <c r="EQ867" t="s">
        <v>17925</v>
      </c>
      <c r="ER867" t="s">
        <v>246</v>
      </c>
      <c r="ES867" t="s">
        <v>578</v>
      </c>
      <c r="ET867" t="s">
        <v>573</v>
      </c>
      <c r="EU867" t="s">
        <v>253</v>
      </c>
      <c r="EV867" t="s">
        <v>17926</v>
      </c>
      <c r="EW867" t="s">
        <v>17927</v>
      </c>
      <c r="EX867" t="s">
        <v>17928</v>
      </c>
      <c r="EY867" t="s">
        <v>246</v>
      </c>
      <c r="EZ867" t="s">
        <v>6641</v>
      </c>
      <c r="FA867" t="s">
        <v>2589</v>
      </c>
      <c r="FB867" t="s">
        <v>1387</v>
      </c>
    </row>
    <row r="868" spans="1:158">
      <c r="A868" t="s">
        <v>581</v>
      </c>
      <c r="B868" t="s">
        <v>211</v>
      </c>
      <c r="C868" t="s">
        <v>471</v>
      </c>
      <c r="D868" t="s">
        <v>582</v>
      </c>
      <c r="E868" t="s">
        <v>17899</v>
      </c>
      <c r="F868" t="s">
        <v>17900</v>
      </c>
      <c r="G868">
        <v>9943764657</v>
      </c>
      <c r="H868" t="s">
        <v>164</v>
      </c>
      <c r="I868" t="s">
        <v>17901</v>
      </c>
      <c r="J868" t="s">
        <v>166</v>
      </c>
      <c r="K868" t="s">
        <v>17902</v>
      </c>
      <c r="L868" t="s">
        <v>17903</v>
      </c>
      <c r="M868" t="s">
        <v>17904</v>
      </c>
      <c r="N868" t="s">
        <v>170</v>
      </c>
      <c r="AI868" t="s">
        <v>17905</v>
      </c>
      <c r="AJ868" t="s">
        <v>17906</v>
      </c>
      <c r="AK868" t="s">
        <v>17907</v>
      </c>
      <c r="AL868">
        <v>71.3</v>
      </c>
      <c r="AM868">
        <v>7.13</v>
      </c>
      <c r="AN868">
        <v>2000</v>
      </c>
      <c r="AO868" t="s">
        <v>174</v>
      </c>
      <c r="AP868" t="s">
        <v>17905</v>
      </c>
      <c r="AQ868" t="s">
        <v>17906</v>
      </c>
      <c r="AR868" t="s">
        <v>17908</v>
      </c>
      <c r="AS868">
        <v>61.75</v>
      </c>
      <c r="AT868">
        <v>6.1</v>
      </c>
      <c r="AU868">
        <v>2002</v>
      </c>
      <c r="AV868" t="s">
        <v>170</v>
      </c>
      <c r="BC868" t="s">
        <v>174</v>
      </c>
      <c r="BD868" t="s">
        <v>17909</v>
      </c>
      <c r="BE868" t="s">
        <v>17906</v>
      </c>
      <c r="BF868" t="s">
        <v>17910</v>
      </c>
      <c r="BG868">
        <v>6.85</v>
      </c>
      <c r="BH868">
        <v>6.8</v>
      </c>
      <c r="BI868">
        <v>2006</v>
      </c>
      <c r="BJ868">
        <v>19</v>
      </c>
      <c r="BK868" t="s">
        <v>17375</v>
      </c>
      <c r="BL868">
        <v>7</v>
      </c>
      <c r="BN868" t="s">
        <v>174</v>
      </c>
      <c r="BO868" t="s">
        <v>17909</v>
      </c>
      <c r="BP868" t="s">
        <v>17906</v>
      </c>
      <c r="BQ868" t="s">
        <v>17911</v>
      </c>
      <c r="BR868">
        <v>8.05</v>
      </c>
      <c r="BS868">
        <v>8.05</v>
      </c>
      <c r="BT868">
        <v>2008</v>
      </c>
      <c r="BU868">
        <v>31</v>
      </c>
      <c r="BV868" t="s">
        <v>10562</v>
      </c>
      <c r="BW868">
        <v>53</v>
      </c>
      <c r="BX868" t="s">
        <v>17911</v>
      </c>
      <c r="BY868" t="s">
        <v>174</v>
      </c>
      <c r="BZ868" t="s">
        <v>17909</v>
      </c>
      <c r="CA868" t="s">
        <v>17906</v>
      </c>
      <c r="CB868" t="s">
        <v>17912</v>
      </c>
      <c r="CC868">
        <v>70</v>
      </c>
      <c r="CD868">
        <v>7.1</v>
      </c>
      <c r="CE868">
        <v>2016</v>
      </c>
      <c r="CF868" t="s">
        <v>174</v>
      </c>
      <c r="CG868" t="s">
        <v>229</v>
      </c>
      <c r="CH868" t="s">
        <v>3848</v>
      </c>
      <c r="CI868" t="s">
        <v>193</v>
      </c>
      <c r="CJ868">
        <v>2021</v>
      </c>
      <c r="CL868" t="s">
        <v>174</v>
      </c>
      <c r="CM868" t="s">
        <v>17913</v>
      </c>
      <c r="CN868" t="s">
        <v>174</v>
      </c>
      <c r="CO868" t="s">
        <v>17914</v>
      </c>
      <c r="CP868" t="s">
        <v>17915</v>
      </c>
      <c r="CQ868" t="s">
        <v>174</v>
      </c>
      <c r="CR868">
        <v>1</v>
      </c>
      <c r="CS868">
        <v>2</v>
      </c>
      <c r="CT868">
        <v>12</v>
      </c>
      <c r="CU868" t="s">
        <v>17916</v>
      </c>
      <c r="CV868" t="s">
        <v>170</v>
      </c>
      <c r="CZ868" t="s">
        <v>170</v>
      </c>
      <c r="DB868" t="s">
        <v>17917</v>
      </c>
      <c r="DC868" t="s">
        <v>17918</v>
      </c>
      <c r="DD868" t="s">
        <v>174</v>
      </c>
      <c r="DE868" t="s">
        <v>17919</v>
      </c>
      <c r="DF868" t="s">
        <v>174</v>
      </c>
      <c r="DG868" t="s">
        <v>1975</v>
      </c>
      <c r="DH868" t="s">
        <v>1975</v>
      </c>
      <c r="DI868" t="s">
        <v>1975</v>
      </c>
      <c r="DJ868" t="s">
        <v>3130</v>
      </c>
      <c r="DK868">
        <v>7</v>
      </c>
      <c r="DL868" t="s">
        <v>170</v>
      </c>
      <c r="DN868" t="s">
        <v>170</v>
      </c>
      <c r="DP868" t="s">
        <v>17930</v>
      </c>
      <c r="DQ868" t="str">
        <f>HYPERLINK("https://nconnect.nicmar.ac.in/storage/profile/69a6e9fdca5df.png","Download")</f>
        <v>0</v>
      </c>
      <c r="DR868" t="str">
        <f>HYPERLINK("https://nconnect.nicmar.ac.in/pdf/545_resume_1772546253.pdf/Y2FyZWVy","View Resume")</f>
        <v>0</v>
      </c>
      <c r="DS868" t="s">
        <v>685</v>
      </c>
      <c r="DT868" t="s">
        <v>17921</v>
      </c>
      <c r="DU868" t="s">
        <v>211</v>
      </c>
      <c r="DV868" t="s">
        <v>17165</v>
      </c>
      <c r="DW868" t="s">
        <v>246</v>
      </c>
      <c r="DX868" t="s">
        <v>2853</v>
      </c>
      <c r="DY868" t="s">
        <v>209</v>
      </c>
      <c r="DZ868" t="s">
        <v>534</v>
      </c>
      <c r="EA868" t="s">
        <v>17922</v>
      </c>
      <c r="EB868" t="s">
        <v>507</v>
      </c>
      <c r="EC868" t="s">
        <v>1629</v>
      </c>
      <c r="ED868" t="s">
        <v>246</v>
      </c>
      <c r="EE868" t="s">
        <v>1717</v>
      </c>
      <c r="EF868" t="s">
        <v>538</v>
      </c>
      <c r="EG868" t="s">
        <v>1387</v>
      </c>
      <c r="EH868" t="s">
        <v>17923</v>
      </c>
      <c r="EI868" t="s">
        <v>2452</v>
      </c>
      <c r="EJ868" t="s">
        <v>1811</v>
      </c>
      <c r="EK868" t="s">
        <v>246</v>
      </c>
      <c r="EL868" t="s">
        <v>573</v>
      </c>
      <c r="EM868" t="s">
        <v>1808</v>
      </c>
      <c r="EN868" t="s">
        <v>253</v>
      </c>
      <c r="EO868" t="s">
        <v>17924</v>
      </c>
      <c r="EP868" t="s">
        <v>211</v>
      </c>
      <c r="EQ868" t="s">
        <v>17925</v>
      </c>
      <c r="ER868" t="s">
        <v>246</v>
      </c>
      <c r="ES868" t="s">
        <v>578</v>
      </c>
      <c r="ET868" t="s">
        <v>573</v>
      </c>
      <c r="EU868" t="s">
        <v>253</v>
      </c>
      <c r="EV868" t="s">
        <v>17926</v>
      </c>
      <c r="EW868" t="s">
        <v>17927</v>
      </c>
      <c r="EX868" t="s">
        <v>17928</v>
      </c>
      <c r="EY868" t="s">
        <v>246</v>
      </c>
      <c r="EZ868" t="s">
        <v>6641</v>
      </c>
      <c r="FA868" t="s">
        <v>2589</v>
      </c>
      <c r="FB868" t="s">
        <v>1387</v>
      </c>
    </row>
    <row r="869" spans="1:158">
      <c r="A869" t="s">
        <v>356</v>
      </c>
      <c r="B869" t="s">
        <v>211</v>
      </c>
      <c r="C869" t="s">
        <v>267</v>
      </c>
      <c r="D869" t="s">
        <v>357</v>
      </c>
      <c r="E869" t="s">
        <v>17899</v>
      </c>
      <c r="F869" t="s">
        <v>17900</v>
      </c>
      <c r="G869">
        <v>9943764657</v>
      </c>
      <c r="H869" t="s">
        <v>164</v>
      </c>
      <c r="I869" t="s">
        <v>17901</v>
      </c>
      <c r="J869" t="s">
        <v>166</v>
      </c>
      <c r="K869" t="s">
        <v>17902</v>
      </c>
      <c r="L869" t="s">
        <v>17903</v>
      </c>
      <c r="M869" t="s">
        <v>17904</v>
      </c>
      <c r="N869" t="s">
        <v>170</v>
      </c>
      <c r="AI869" t="s">
        <v>17905</v>
      </c>
      <c r="AJ869" t="s">
        <v>17906</v>
      </c>
      <c r="AK869" t="s">
        <v>17907</v>
      </c>
      <c r="AL869">
        <v>71.3</v>
      </c>
      <c r="AM869">
        <v>7.13</v>
      </c>
      <c r="AN869">
        <v>2000</v>
      </c>
      <c r="AO869" t="s">
        <v>174</v>
      </c>
      <c r="AP869" t="s">
        <v>17905</v>
      </c>
      <c r="AQ869" t="s">
        <v>17906</v>
      </c>
      <c r="AR869" t="s">
        <v>17908</v>
      </c>
      <c r="AS869">
        <v>61.75</v>
      </c>
      <c r="AT869">
        <v>6.1</v>
      </c>
      <c r="AU869">
        <v>2002</v>
      </c>
      <c r="AV869" t="s">
        <v>170</v>
      </c>
      <c r="BC869" t="s">
        <v>174</v>
      </c>
      <c r="BD869" t="s">
        <v>17909</v>
      </c>
      <c r="BE869" t="s">
        <v>17906</v>
      </c>
      <c r="BF869" t="s">
        <v>17910</v>
      </c>
      <c r="BG869">
        <v>6.85</v>
      </c>
      <c r="BH869">
        <v>6.8</v>
      </c>
      <c r="BI869">
        <v>2006</v>
      </c>
      <c r="BJ869">
        <v>19</v>
      </c>
      <c r="BK869" t="s">
        <v>17375</v>
      </c>
      <c r="BL869">
        <v>7</v>
      </c>
      <c r="BN869" t="s">
        <v>174</v>
      </c>
      <c r="BO869" t="s">
        <v>17909</v>
      </c>
      <c r="BP869" t="s">
        <v>17906</v>
      </c>
      <c r="BQ869" t="s">
        <v>17911</v>
      </c>
      <c r="BR869">
        <v>8.05</v>
      </c>
      <c r="BS869">
        <v>8.05</v>
      </c>
      <c r="BT869">
        <v>2008</v>
      </c>
      <c r="BU869">
        <v>31</v>
      </c>
      <c r="BV869" t="s">
        <v>10562</v>
      </c>
      <c r="BW869">
        <v>53</v>
      </c>
      <c r="BX869" t="s">
        <v>17911</v>
      </c>
      <c r="BY869" t="s">
        <v>174</v>
      </c>
      <c r="BZ869" t="s">
        <v>17909</v>
      </c>
      <c r="CA869" t="s">
        <v>17906</v>
      </c>
      <c r="CB869" t="s">
        <v>17912</v>
      </c>
      <c r="CC869">
        <v>70</v>
      </c>
      <c r="CD869">
        <v>7.1</v>
      </c>
      <c r="CE869">
        <v>2016</v>
      </c>
      <c r="CF869" t="s">
        <v>174</v>
      </c>
      <c r="CG869" t="s">
        <v>229</v>
      </c>
      <c r="CH869" t="s">
        <v>3848</v>
      </c>
      <c r="CI869" t="s">
        <v>193</v>
      </c>
      <c r="CJ869">
        <v>2021</v>
      </c>
      <c r="CL869" t="s">
        <v>174</v>
      </c>
      <c r="CM869" t="s">
        <v>17913</v>
      </c>
      <c r="CN869" t="s">
        <v>174</v>
      </c>
      <c r="CO869" t="s">
        <v>17914</v>
      </c>
      <c r="CP869" t="s">
        <v>17915</v>
      </c>
      <c r="CQ869" t="s">
        <v>174</v>
      </c>
      <c r="CR869">
        <v>1</v>
      </c>
      <c r="CS869">
        <v>2</v>
      </c>
      <c r="CT869">
        <v>12</v>
      </c>
      <c r="CU869" t="s">
        <v>17916</v>
      </c>
      <c r="CV869" t="s">
        <v>170</v>
      </c>
      <c r="CZ869" t="s">
        <v>170</v>
      </c>
      <c r="DB869" t="s">
        <v>17917</v>
      </c>
      <c r="DC869" t="s">
        <v>17918</v>
      </c>
      <c r="DD869" t="s">
        <v>174</v>
      </c>
      <c r="DE869" t="s">
        <v>17919</v>
      </c>
      <c r="DF869" t="s">
        <v>174</v>
      </c>
      <c r="DG869" t="s">
        <v>1975</v>
      </c>
      <c r="DH869" t="s">
        <v>1975</v>
      </c>
      <c r="DI869" t="s">
        <v>1975</v>
      </c>
      <c r="DJ869" t="s">
        <v>3130</v>
      </c>
      <c r="DK869">
        <v>7</v>
      </c>
      <c r="DL869" t="s">
        <v>170</v>
      </c>
      <c r="DN869" t="s">
        <v>170</v>
      </c>
      <c r="DP869" t="s">
        <v>17931</v>
      </c>
      <c r="DQ869" t="str">
        <f>HYPERLINK("https://nconnect.nicmar.ac.in/storage/profile/69a6e9fdca5df.png","Download")</f>
        <v>0</v>
      </c>
      <c r="DR869" t="str">
        <f>HYPERLINK("https://nconnect.nicmar.ac.in/pdf/545_resume_1772546253.pdf/Y2FyZWVy","View Resume")</f>
        <v>0</v>
      </c>
      <c r="DS869" t="s">
        <v>685</v>
      </c>
      <c r="DT869" t="s">
        <v>17921</v>
      </c>
      <c r="DU869" t="s">
        <v>211</v>
      </c>
      <c r="DV869" t="s">
        <v>17165</v>
      </c>
      <c r="DW869" t="s">
        <v>246</v>
      </c>
      <c r="DX869" t="s">
        <v>2853</v>
      </c>
      <c r="DY869" t="s">
        <v>209</v>
      </c>
      <c r="DZ869" t="s">
        <v>534</v>
      </c>
      <c r="EA869" t="s">
        <v>17922</v>
      </c>
      <c r="EB869" t="s">
        <v>507</v>
      </c>
      <c r="EC869" t="s">
        <v>1629</v>
      </c>
      <c r="ED869" t="s">
        <v>246</v>
      </c>
      <c r="EE869" t="s">
        <v>1717</v>
      </c>
      <c r="EF869" t="s">
        <v>538</v>
      </c>
      <c r="EG869" t="s">
        <v>1387</v>
      </c>
      <c r="EH869" t="s">
        <v>17923</v>
      </c>
      <c r="EI869" t="s">
        <v>2452</v>
      </c>
      <c r="EJ869" t="s">
        <v>1811</v>
      </c>
      <c r="EK869" t="s">
        <v>246</v>
      </c>
      <c r="EL869" t="s">
        <v>573</v>
      </c>
      <c r="EM869" t="s">
        <v>1808</v>
      </c>
      <c r="EN869" t="s">
        <v>253</v>
      </c>
      <c r="EO869" t="s">
        <v>17924</v>
      </c>
      <c r="EP869" t="s">
        <v>211</v>
      </c>
      <c r="EQ869" t="s">
        <v>17925</v>
      </c>
      <c r="ER869" t="s">
        <v>246</v>
      </c>
      <c r="ES869" t="s">
        <v>578</v>
      </c>
      <c r="ET869" t="s">
        <v>573</v>
      </c>
      <c r="EU869" t="s">
        <v>253</v>
      </c>
      <c r="EV869" t="s">
        <v>17926</v>
      </c>
      <c r="EW869" t="s">
        <v>17927</v>
      </c>
      <c r="EX869" t="s">
        <v>17928</v>
      </c>
      <c r="EY869" t="s">
        <v>246</v>
      </c>
      <c r="EZ869" t="s">
        <v>6641</v>
      </c>
      <c r="FA869" t="s">
        <v>2589</v>
      </c>
      <c r="FB869" t="s">
        <v>1387</v>
      </c>
    </row>
    <row r="870" spans="1:158">
      <c r="A870" t="s">
        <v>210</v>
      </c>
      <c r="B870" t="s">
        <v>211</v>
      </c>
      <c r="C870" t="s">
        <v>212</v>
      </c>
      <c r="D870" t="s">
        <v>213</v>
      </c>
      <c r="E870" t="s">
        <v>17932</v>
      </c>
      <c r="F870" t="s">
        <v>17933</v>
      </c>
      <c r="G870">
        <v>7013897381</v>
      </c>
      <c r="H870" t="s">
        <v>164</v>
      </c>
      <c r="I870" t="s">
        <v>4691</v>
      </c>
      <c r="J870" t="s">
        <v>217</v>
      </c>
      <c r="K870" t="s">
        <v>17934</v>
      </c>
      <c r="L870" t="s">
        <v>17935</v>
      </c>
      <c r="M870" t="s">
        <v>17936</v>
      </c>
      <c r="N870" t="s">
        <v>170</v>
      </c>
      <c r="AI870" t="s">
        <v>17937</v>
      </c>
      <c r="AJ870" t="s">
        <v>2383</v>
      </c>
      <c r="AK870" t="s">
        <v>17938</v>
      </c>
      <c r="AL870">
        <v>83.69</v>
      </c>
      <c r="AN870">
        <v>2007</v>
      </c>
      <c r="AO870" t="s">
        <v>170</v>
      </c>
      <c r="AV870" t="s">
        <v>174</v>
      </c>
      <c r="AW870" t="s">
        <v>12842</v>
      </c>
      <c r="AX870" t="s">
        <v>551</v>
      </c>
      <c r="AY870" t="s">
        <v>17939</v>
      </c>
      <c r="AZ870">
        <v>64.9</v>
      </c>
      <c r="BB870">
        <v>2010</v>
      </c>
      <c r="BC870" t="s">
        <v>174</v>
      </c>
      <c r="BD870" t="s">
        <v>17940</v>
      </c>
      <c r="BE870" t="s">
        <v>17941</v>
      </c>
      <c r="BF870" t="s">
        <v>17942</v>
      </c>
      <c r="BG870">
        <v>65.38</v>
      </c>
      <c r="BI870">
        <v>2014</v>
      </c>
      <c r="BJ870">
        <v>2</v>
      </c>
      <c r="BL870">
        <v>9</v>
      </c>
      <c r="BN870" t="s">
        <v>174</v>
      </c>
      <c r="BO870" t="s">
        <v>17940</v>
      </c>
      <c r="BP870" t="s">
        <v>17943</v>
      </c>
      <c r="BQ870" t="s">
        <v>17944</v>
      </c>
      <c r="BR870">
        <v>72.48</v>
      </c>
      <c r="BS870">
        <v>7.63</v>
      </c>
      <c r="BT870">
        <v>2017</v>
      </c>
      <c r="BU870">
        <v>14</v>
      </c>
      <c r="BW870">
        <v>47</v>
      </c>
      <c r="BY870" t="s">
        <v>170</v>
      </c>
      <c r="CF870" t="s">
        <v>174</v>
      </c>
      <c r="CG870" t="s">
        <v>17945</v>
      </c>
      <c r="CH870" t="s">
        <v>17946</v>
      </c>
      <c r="CI870" t="s">
        <v>193</v>
      </c>
      <c r="CJ870">
        <v>2024</v>
      </c>
      <c r="CL870" t="s">
        <v>170</v>
      </c>
      <c r="CN870" t="s">
        <v>174</v>
      </c>
      <c r="CO870" t="s">
        <v>17947</v>
      </c>
      <c r="CP870" t="s">
        <v>17948</v>
      </c>
      <c r="CQ870" t="s">
        <v>174</v>
      </c>
      <c r="CR870">
        <v>5</v>
      </c>
      <c r="CS870" t="s">
        <v>678</v>
      </c>
      <c r="CT870">
        <v>0</v>
      </c>
      <c r="CU870" t="s">
        <v>17949</v>
      </c>
      <c r="CV870" t="s">
        <v>170</v>
      </c>
      <c r="CZ870" t="s">
        <v>170</v>
      </c>
      <c r="DB870" t="s">
        <v>17950</v>
      </c>
      <c r="DC870" t="s">
        <v>326</v>
      </c>
      <c r="DD870" t="s">
        <v>174</v>
      </c>
      <c r="DE870" t="s">
        <v>17951</v>
      </c>
      <c r="DF870" t="s">
        <v>170</v>
      </c>
      <c r="DL870" t="s">
        <v>174</v>
      </c>
      <c r="DM870" t="s">
        <v>17952</v>
      </c>
      <c r="DN870" t="s">
        <v>170</v>
      </c>
      <c r="DP870" t="s">
        <v>17953</v>
      </c>
      <c r="DQ870" t="str">
        <f>HYPERLINK("https://nconnect.nicmar.ac.in/storage/profile/699f35a2eb96e.png","Download")</f>
        <v>0</v>
      </c>
      <c r="DR870" t="str">
        <f>HYPERLINK("https://nconnect.nicmar.ac.in/pdf/949_resume_1772545831.pdf/Y2FyZWVy","View Resume")</f>
        <v>0</v>
      </c>
      <c r="DS870" t="s">
        <v>419</v>
      </c>
      <c r="DT870" t="s">
        <v>9496</v>
      </c>
      <c r="DU870" t="s">
        <v>211</v>
      </c>
      <c r="DV870" t="s">
        <v>7165</v>
      </c>
      <c r="DW870" t="s">
        <v>246</v>
      </c>
      <c r="DX870" t="s">
        <v>468</v>
      </c>
      <c r="DY870" t="s">
        <v>209</v>
      </c>
      <c r="DZ870" t="s">
        <v>465</v>
      </c>
      <c r="EA870" t="s">
        <v>9496</v>
      </c>
      <c r="EB870" t="s">
        <v>211</v>
      </c>
      <c r="EC870" t="s">
        <v>7165</v>
      </c>
      <c r="ED870" t="s">
        <v>246</v>
      </c>
      <c r="EE870" t="s">
        <v>463</v>
      </c>
      <c r="EF870" t="s">
        <v>464</v>
      </c>
      <c r="EG870" t="s">
        <v>465</v>
      </c>
      <c r="EH870" t="s">
        <v>17954</v>
      </c>
      <c r="EI870" t="s">
        <v>4749</v>
      </c>
      <c r="EJ870" t="s">
        <v>1629</v>
      </c>
      <c r="EK870" t="s">
        <v>246</v>
      </c>
      <c r="EL870" t="s">
        <v>1345</v>
      </c>
      <c r="EM870" t="s">
        <v>1346</v>
      </c>
      <c r="EN870" t="s">
        <v>2053</v>
      </c>
      <c r="EO870" t="s">
        <v>17955</v>
      </c>
      <c r="EP870" t="s">
        <v>17956</v>
      </c>
      <c r="EQ870" t="s">
        <v>17957</v>
      </c>
      <c r="ER870" t="s">
        <v>246</v>
      </c>
      <c r="ES870" t="s">
        <v>7410</v>
      </c>
      <c r="ET870" t="s">
        <v>1022</v>
      </c>
      <c r="EU870" t="s">
        <v>945</v>
      </c>
    </row>
    <row r="871" spans="1:158">
      <c r="A871" t="s">
        <v>210</v>
      </c>
      <c r="B871" t="s">
        <v>211</v>
      </c>
      <c r="C871" t="s">
        <v>212</v>
      </c>
      <c r="D871" t="s">
        <v>213</v>
      </c>
      <c r="E871" t="s">
        <v>17958</v>
      </c>
      <c r="F871" t="s">
        <v>17959</v>
      </c>
      <c r="G871">
        <v>9007296754</v>
      </c>
      <c r="H871" t="s">
        <v>164</v>
      </c>
      <c r="I871" t="s">
        <v>17960</v>
      </c>
      <c r="J871" t="s">
        <v>166</v>
      </c>
      <c r="K871" t="s">
        <v>14006</v>
      </c>
      <c r="L871" t="s">
        <v>17961</v>
      </c>
      <c r="M871" t="s">
        <v>17962</v>
      </c>
      <c r="N871" t="s">
        <v>170</v>
      </c>
      <c r="AI871" t="s">
        <v>17963</v>
      </c>
      <c r="AJ871" t="s">
        <v>5260</v>
      </c>
      <c r="AK871" t="s">
        <v>17964</v>
      </c>
      <c r="AL871">
        <v>85</v>
      </c>
      <c r="AM871">
        <v>8.5</v>
      </c>
      <c r="AN871">
        <v>2007</v>
      </c>
      <c r="AO871" t="s">
        <v>174</v>
      </c>
      <c r="AP871" t="s">
        <v>17965</v>
      </c>
      <c r="AQ871" t="s">
        <v>5260</v>
      </c>
      <c r="AR871" t="s">
        <v>17966</v>
      </c>
      <c r="AS871">
        <v>67</v>
      </c>
      <c r="AT871">
        <v>6.7</v>
      </c>
      <c r="AU871">
        <v>2009</v>
      </c>
      <c r="AV871" t="s">
        <v>170</v>
      </c>
      <c r="BC871" t="s">
        <v>174</v>
      </c>
      <c r="BD871" t="s">
        <v>17967</v>
      </c>
      <c r="BE871" t="s">
        <v>17968</v>
      </c>
      <c r="BF871" t="s">
        <v>17969</v>
      </c>
      <c r="BG871">
        <v>79.5</v>
      </c>
      <c r="BH871">
        <v>7.95</v>
      </c>
      <c r="BI871">
        <v>2015</v>
      </c>
      <c r="BJ871">
        <v>1</v>
      </c>
      <c r="BL871">
        <v>9</v>
      </c>
      <c r="BN871" t="s">
        <v>174</v>
      </c>
      <c r="BO871" t="s">
        <v>4394</v>
      </c>
      <c r="BP871" t="s">
        <v>4394</v>
      </c>
      <c r="BQ871" t="s">
        <v>17970</v>
      </c>
      <c r="BR871">
        <v>87.6</v>
      </c>
      <c r="BS871">
        <v>8.76</v>
      </c>
      <c r="BT871">
        <v>2019</v>
      </c>
      <c r="BU871">
        <v>14</v>
      </c>
      <c r="BW871">
        <v>47</v>
      </c>
      <c r="BY871" t="s">
        <v>170</v>
      </c>
      <c r="CF871" t="s">
        <v>174</v>
      </c>
      <c r="CG871" t="s">
        <v>17971</v>
      </c>
      <c r="CH871" t="s">
        <v>4394</v>
      </c>
      <c r="CI871" t="s">
        <v>193</v>
      </c>
      <c r="CJ871">
        <v>2025</v>
      </c>
      <c r="CL871" t="s">
        <v>174</v>
      </c>
      <c r="CM871" t="s">
        <v>17972</v>
      </c>
      <c r="CN871" t="s">
        <v>170</v>
      </c>
      <c r="CP871" t="s">
        <v>17973</v>
      </c>
      <c r="CQ871" t="s">
        <v>174</v>
      </c>
      <c r="CR871">
        <v>4</v>
      </c>
      <c r="CS871">
        <v>0</v>
      </c>
      <c r="CT871">
        <v>2</v>
      </c>
      <c r="CU871" t="s">
        <v>17974</v>
      </c>
      <c r="CV871" t="s">
        <v>170</v>
      </c>
      <c r="CZ871" t="s">
        <v>170</v>
      </c>
      <c r="DB871" t="s">
        <v>17975</v>
      </c>
      <c r="DC871" t="s">
        <v>17976</v>
      </c>
      <c r="DD871" t="s">
        <v>174</v>
      </c>
      <c r="DE871" t="s">
        <v>17977</v>
      </c>
      <c r="DF871" t="s">
        <v>170</v>
      </c>
      <c r="DL871" t="s">
        <v>174</v>
      </c>
      <c r="DM871" t="s">
        <v>17978</v>
      </c>
      <c r="DN871" t="s">
        <v>170</v>
      </c>
      <c r="DP871" t="s">
        <v>17979</v>
      </c>
      <c r="DQ871" t="str">
        <f>HYPERLINK("https://nconnect.nicmar.ac.in/storage/profile/69a6ea0471612.png","Download")</f>
        <v>0</v>
      </c>
      <c r="DR871" t="str">
        <f>HYPERLINK("https://nconnect.nicmar.ac.in/pdf/937_resume_1772546452.pdf/Y2FyZWVy","View Resume")</f>
        <v>0</v>
      </c>
      <c r="DS871" t="s">
        <v>248</v>
      </c>
      <c r="DT871" t="s">
        <v>3988</v>
      </c>
      <c r="DU871" t="s">
        <v>211</v>
      </c>
      <c r="DV871" t="s">
        <v>3989</v>
      </c>
      <c r="DW871" t="s">
        <v>246</v>
      </c>
      <c r="DX871" t="s">
        <v>3625</v>
      </c>
      <c r="DY871" t="s">
        <v>209</v>
      </c>
      <c r="DZ871" t="s">
        <v>248</v>
      </c>
    </row>
    <row r="872" spans="1:158">
      <c r="A872" t="s">
        <v>1062</v>
      </c>
      <c r="B872" t="s">
        <v>507</v>
      </c>
      <c r="C872" t="s">
        <v>212</v>
      </c>
      <c r="D872" t="s">
        <v>213</v>
      </c>
      <c r="E872" t="s">
        <v>17980</v>
      </c>
      <c r="F872" t="s">
        <v>17981</v>
      </c>
      <c r="G872">
        <v>9420715556</v>
      </c>
      <c r="H872" t="s">
        <v>164</v>
      </c>
      <c r="I872" t="s">
        <v>17982</v>
      </c>
      <c r="J872" t="s">
        <v>166</v>
      </c>
      <c r="K872" t="s">
        <v>2377</v>
      </c>
      <c r="L872" t="s">
        <v>17983</v>
      </c>
      <c r="M872" t="s">
        <v>17984</v>
      </c>
      <c r="N872" t="s">
        <v>170</v>
      </c>
      <c r="AI872" t="s">
        <v>17985</v>
      </c>
      <c r="AJ872" t="s">
        <v>17986</v>
      </c>
      <c r="AK872" t="s">
        <v>17987</v>
      </c>
      <c r="AL872">
        <v>63.2</v>
      </c>
      <c r="AN872">
        <v>2001</v>
      </c>
      <c r="AO872" t="s">
        <v>170</v>
      </c>
      <c r="AV872" t="s">
        <v>174</v>
      </c>
      <c r="AW872" t="s">
        <v>17180</v>
      </c>
      <c r="AX872" t="s">
        <v>17988</v>
      </c>
      <c r="AY872" t="s">
        <v>17989</v>
      </c>
      <c r="AZ872">
        <v>62.77</v>
      </c>
      <c r="BB872">
        <v>2005</v>
      </c>
      <c r="BC872" t="s">
        <v>174</v>
      </c>
      <c r="BD872" t="s">
        <v>17990</v>
      </c>
      <c r="BE872" t="s">
        <v>17991</v>
      </c>
      <c r="BF872" t="s">
        <v>17992</v>
      </c>
      <c r="BG872">
        <v>75.1</v>
      </c>
      <c r="BI872">
        <v>2008</v>
      </c>
      <c r="BJ872">
        <v>2</v>
      </c>
      <c r="BL872">
        <v>9</v>
      </c>
      <c r="BN872" t="s">
        <v>174</v>
      </c>
      <c r="BO872" t="s">
        <v>17993</v>
      </c>
      <c r="BP872" t="s">
        <v>17993</v>
      </c>
      <c r="BQ872" t="s">
        <v>17994</v>
      </c>
      <c r="BR872">
        <v>75.8</v>
      </c>
      <c r="BS872">
        <v>7.58</v>
      </c>
      <c r="BT872">
        <v>2011</v>
      </c>
      <c r="BU872">
        <v>14</v>
      </c>
      <c r="BW872">
        <v>47</v>
      </c>
      <c r="BY872" t="s">
        <v>174</v>
      </c>
      <c r="BZ872" t="s">
        <v>16626</v>
      </c>
      <c r="CA872" t="s">
        <v>16626</v>
      </c>
      <c r="CB872" t="s">
        <v>17995</v>
      </c>
      <c r="CC872">
        <v>90.12</v>
      </c>
      <c r="CE872">
        <v>2009</v>
      </c>
      <c r="CF872" t="s">
        <v>174</v>
      </c>
      <c r="CG872" t="s">
        <v>17996</v>
      </c>
      <c r="CH872" t="s">
        <v>17993</v>
      </c>
      <c r="CI872" t="s">
        <v>193</v>
      </c>
      <c r="CJ872">
        <v>2016</v>
      </c>
      <c r="CL872" t="s">
        <v>170</v>
      </c>
      <c r="CN872" t="s">
        <v>174</v>
      </c>
      <c r="CO872" t="s">
        <v>17997</v>
      </c>
      <c r="CP872" t="s">
        <v>17998</v>
      </c>
      <c r="CQ872" t="s">
        <v>174</v>
      </c>
      <c r="CR872">
        <v>21</v>
      </c>
      <c r="CS872">
        <v>3</v>
      </c>
      <c r="CT872">
        <v>24</v>
      </c>
      <c r="CU872" t="s">
        <v>17999</v>
      </c>
      <c r="CV872" t="s">
        <v>170</v>
      </c>
      <c r="CZ872" t="s">
        <v>174</v>
      </c>
      <c r="DA872" t="s">
        <v>18000</v>
      </c>
      <c r="DB872" t="s">
        <v>18001</v>
      </c>
      <c r="DC872" t="s">
        <v>18002</v>
      </c>
      <c r="DD872" t="s">
        <v>174</v>
      </c>
      <c r="DE872" t="s">
        <v>18003</v>
      </c>
      <c r="DF872" t="s">
        <v>170</v>
      </c>
      <c r="DL872" t="s">
        <v>174</v>
      </c>
      <c r="DM872" t="s">
        <v>18004</v>
      </c>
      <c r="DN872" t="s">
        <v>174</v>
      </c>
      <c r="DO872" t="s">
        <v>18005</v>
      </c>
      <c r="DP872" t="s">
        <v>18006</v>
      </c>
      <c r="DQ872" t="s">
        <v>202</v>
      </c>
      <c r="DR872" t="str">
        <f>HYPERLINK("https://nconnect.nicmar.ac.in/pdf/927_resume_1772547447.pdf/Y2FyZWVy","View Resume")</f>
        <v>0</v>
      </c>
      <c r="DS872" t="s">
        <v>860</v>
      </c>
      <c r="DT872" t="s">
        <v>18007</v>
      </c>
      <c r="DU872" t="s">
        <v>211</v>
      </c>
      <c r="DV872" t="s">
        <v>9647</v>
      </c>
      <c r="DW872" t="s">
        <v>246</v>
      </c>
      <c r="DX872" t="s">
        <v>953</v>
      </c>
      <c r="DY872" t="s">
        <v>648</v>
      </c>
      <c r="DZ872" t="s">
        <v>860</v>
      </c>
    </row>
    <row r="873" spans="1:158">
      <c r="A873" t="s">
        <v>210</v>
      </c>
      <c r="B873" t="s">
        <v>211</v>
      </c>
      <c r="C873" t="s">
        <v>212</v>
      </c>
      <c r="D873" t="s">
        <v>213</v>
      </c>
      <c r="E873" t="s">
        <v>18008</v>
      </c>
      <c r="F873" t="s">
        <v>18009</v>
      </c>
      <c r="G873">
        <v>8892979741</v>
      </c>
      <c r="H873" t="s">
        <v>164</v>
      </c>
      <c r="I873" t="s">
        <v>18010</v>
      </c>
      <c r="J873" t="s">
        <v>217</v>
      </c>
      <c r="K873" t="s">
        <v>18011</v>
      </c>
      <c r="L873" t="s">
        <v>18012</v>
      </c>
      <c r="M873" t="s">
        <v>18013</v>
      </c>
      <c r="N873" t="s">
        <v>170</v>
      </c>
      <c r="AI873" t="s">
        <v>18014</v>
      </c>
      <c r="AJ873" t="s">
        <v>18015</v>
      </c>
      <c r="AK873" t="s">
        <v>18016</v>
      </c>
      <c r="AL873">
        <v>79.52</v>
      </c>
      <c r="AN873">
        <v>2010</v>
      </c>
      <c r="AO873" t="s">
        <v>174</v>
      </c>
      <c r="AP873" t="s">
        <v>18017</v>
      </c>
      <c r="AQ873" t="s">
        <v>18015</v>
      </c>
      <c r="AR873" t="s">
        <v>18018</v>
      </c>
      <c r="AS873">
        <v>63.67</v>
      </c>
      <c r="AU873">
        <v>2012</v>
      </c>
      <c r="AV873" t="s">
        <v>170</v>
      </c>
      <c r="BC873" t="s">
        <v>174</v>
      </c>
      <c r="BD873" t="s">
        <v>18019</v>
      </c>
      <c r="BE873" t="s">
        <v>18020</v>
      </c>
      <c r="BF873" t="s">
        <v>3700</v>
      </c>
      <c r="BG873">
        <v>75.2</v>
      </c>
      <c r="BI873">
        <v>2016</v>
      </c>
      <c r="BJ873">
        <v>1</v>
      </c>
      <c r="BL873">
        <v>9</v>
      </c>
      <c r="BN873" t="s">
        <v>174</v>
      </c>
      <c r="BO873" t="s">
        <v>18019</v>
      </c>
      <c r="BP873" t="s">
        <v>18021</v>
      </c>
      <c r="BQ873" t="s">
        <v>18022</v>
      </c>
      <c r="BR873">
        <v>80.8</v>
      </c>
      <c r="BS873">
        <v>8.83</v>
      </c>
      <c r="BT873">
        <v>2018</v>
      </c>
      <c r="BU873">
        <v>14</v>
      </c>
      <c r="BW873">
        <v>47</v>
      </c>
      <c r="BY873" t="s">
        <v>170</v>
      </c>
      <c r="CF873" t="s">
        <v>174</v>
      </c>
      <c r="CG873" t="s">
        <v>18023</v>
      </c>
      <c r="CH873" t="s">
        <v>17772</v>
      </c>
      <c r="CI873" t="s">
        <v>193</v>
      </c>
      <c r="CJ873">
        <v>2026</v>
      </c>
      <c r="CL873" t="s">
        <v>170</v>
      </c>
      <c r="CM873" t="s">
        <v>18024</v>
      </c>
      <c r="CN873" t="s">
        <v>170</v>
      </c>
      <c r="CP873" t="s">
        <v>18025</v>
      </c>
      <c r="CQ873" t="s">
        <v>174</v>
      </c>
      <c r="CR873">
        <v>4</v>
      </c>
      <c r="CS873">
        <v>0</v>
      </c>
      <c r="CT873">
        <v>0</v>
      </c>
      <c r="CU873" t="s">
        <v>18026</v>
      </c>
      <c r="CV873" t="s">
        <v>170</v>
      </c>
      <c r="CZ873" t="s">
        <v>170</v>
      </c>
      <c r="DB873" t="s">
        <v>18027</v>
      </c>
      <c r="DC873" t="s">
        <v>326</v>
      </c>
      <c r="DD873" t="s">
        <v>174</v>
      </c>
      <c r="DE873" t="s">
        <v>18028</v>
      </c>
      <c r="DF873" t="s">
        <v>174</v>
      </c>
      <c r="DG873">
        <v>2</v>
      </c>
      <c r="DH873">
        <v>0</v>
      </c>
      <c r="DI873">
        <v>4</v>
      </c>
      <c r="DJ873" t="s">
        <v>378</v>
      </c>
      <c r="DK873">
        <v>8</v>
      </c>
      <c r="DL873" t="s">
        <v>170</v>
      </c>
      <c r="DN873" t="s">
        <v>170</v>
      </c>
      <c r="DP873" t="s">
        <v>18029</v>
      </c>
      <c r="DQ873" t="s">
        <v>202</v>
      </c>
      <c r="DR873" t="str">
        <f>HYPERLINK("https://nconnect.nicmar.ac.in/pdf/953_resume_1772548995.pdf/Y2FyZWVy","View Resume")</f>
        <v>0</v>
      </c>
      <c r="DS873" t="s">
        <v>1504</v>
      </c>
      <c r="DT873" t="s">
        <v>18030</v>
      </c>
      <c r="DU873" t="s">
        <v>211</v>
      </c>
      <c r="DV873" t="s">
        <v>18031</v>
      </c>
      <c r="DW873" t="s">
        <v>246</v>
      </c>
      <c r="DX873" t="s">
        <v>383</v>
      </c>
      <c r="DY873" t="s">
        <v>1808</v>
      </c>
      <c r="DZ873" t="s">
        <v>574</v>
      </c>
      <c r="EA873" t="s">
        <v>18032</v>
      </c>
      <c r="EB873" t="s">
        <v>18033</v>
      </c>
      <c r="EC873" t="s">
        <v>537</v>
      </c>
      <c r="ED873" t="s">
        <v>207</v>
      </c>
      <c r="EE873" t="s">
        <v>1724</v>
      </c>
      <c r="EF873" t="s">
        <v>258</v>
      </c>
      <c r="EG873" t="s">
        <v>821</v>
      </c>
      <c r="EH873" t="s">
        <v>18034</v>
      </c>
      <c r="EI873" t="s">
        <v>18035</v>
      </c>
      <c r="EJ873" t="s">
        <v>537</v>
      </c>
      <c r="EK873" t="s">
        <v>207</v>
      </c>
      <c r="EL873" t="s">
        <v>987</v>
      </c>
      <c r="EM873" t="s">
        <v>1724</v>
      </c>
      <c r="EN873" t="s">
        <v>1387</v>
      </c>
    </row>
    <row r="874" spans="1:158">
      <c r="A874" t="s">
        <v>210</v>
      </c>
      <c r="B874" t="s">
        <v>211</v>
      </c>
      <c r="C874" t="s">
        <v>212</v>
      </c>
      <c r="D874" t="s">
        <v>213</v>
      </c>
      <c r="E874" t="s">
        <v>18036</v>
      </c>
      <c r="F874" t="s">
        <v>18037</v>
      </c>
      <c r="G874">
        <v>7205435371</v>
      </c>
      <c r="H874" t="s">
        <v>271</v>
      </c>
      <c r="I874" t="s">
        <v>18038</v>
      </c>
      <c r="J874" t="s">
        <v>166</v>
      </c>
      <c r="K874" t="s">
        <v>18039</v>
      </c>
      <c r="L874" t="s">
        <v>18040</v>
      </c>
      <c r="M874" t="s">
        <v>18041</v>
      </c>
      <c r="N874" t="s">
        <v>170</v>
      </c>
      <c r="AI874" t="s">
        <v>18042</v>
      </c>
      <c r="AJ874" t="s">
        <v>9736</v>
      </c>
      <c r="AK874" t="s">
        <v>18043</v>
      </c>
      <c r="AL874">
        <v>91</v>
      </c>
      <c r="AN874">
        <v>2009</v>
      </c>
      <c r="AO874" t="s">
        <v>174</v>
      </c>
      <c r="AP874" t="s">
        <v>18044</v>
      </c>
      <c r="AQ874" t="s">
        <v>18045</v>
      </c>
      <c r="AR874" t="s">
        <v>18046</v>
      </c>
      <c r="AS874">
        <v>79</v>
      </c>
      <c r="AU874">
        <v>2011</v>
      </c>
      <c r="AV874" t="s">
        <v>170</v>
      </c>
      <c r="BC874" t="s">
        <v>174</v>
      </c>
      <c r="BD874" t="s">
        <v>18047</v>
      </c>
      <c r="BE874" t="s">
        <v>18048</v>
      </c>
      <c r="BF874" t="s">
        <v>18049</v>
      </c>
      <c r="BG874">
        <v>77.6</v>
      </c>
      <c r="BH874">
        <v>8.26</v>
      </c>
      <c r="BI874">
        <v>2015</v>
      </c>
      <c r="BJ874">
        <v>1</v>
      </c>
      <c r="BL874">
        <v>9</v>
      </c>
      <c r="BN874" t="s">
        <v>174</v>
      </c>
      <c r="BO874" t="s">
        <v>18050</v>
      </c>
      <c r="BP874" t="s">
        <v>18051</v>
      </c>
      <c r="BQ874" t="s">
        <v>18052</v>
      </c>
      <c r="BR874">
        <v>82.7</v>
      </c>
      <c r="BS874">
        <v>8.77</v>
      </c>
      <c r="BT874">
        <v>2018</v>
      </c>
      <c r="BU874">
        <v>14</v>
      </c>
      <c r="BW874">
        <v>47</v>
      </c>
      <c r="BY874" t="s">
        <v>170</v>
      </c>
      <c r="CF874" t="s">
        <v>174</v>
      </c>
      <c r="CG874" t="s">
        <v>18053</v>
      </c>
      <c r="CH874" t="s">
        <v>15236</v>
      </c>
      <c r="CI874" t="s">
        <v>373</v>
      </c>
      <c r="CK874" t="s">
        <v>174</v>
      </c>
      <c r="CL874" t="s">
        <v>174</v>
      </c>
      <c r="CM874" t="s">
        <v>18054</v>
      </c>
      <c r="CN874" t="s">
        <v>174</v>
      </c>
      <c r="CO874" t="s">
        <v>18055</v>
      </c>
      <c r="CP874" t="s">
        <v>18056</v>
      </c>
      <c r="CQ874" t="s">
        <v>174</v>
      </c>
      <c r="CR874" t="s">
        <v>677</v>
      </c>
      <c r="CS874" t="s">
        <v>676</v>
      </c>
      <c r="CT874" t="s">
        <v>676</v>
      </c>
      <c r="CU874" t="s">
        <v>18057</v>
      </c>
      <c r="CV874" t="s">
        <v>170</v>
      </c>
      <c r="CZ874" t="s">
        <v>170</v>
      </c>
      <c r="DB874" t="s">
        <v>18058</v>
      </c>
      <c r="DC874" t="s">
        <v>326</v>
      </c>
      <c r="DD874" t="s">
        <v>170</v>
      </c>
      <c r="DF874" t="s">
        <v>170</v>
      </c>
      <c r="DL874" t="s">
        <v>170</v>
      </c>
      <c r="DN874" t="s">
        <v>174</v>
      </c>
      <c r="DO874" t="s">
        <v>18059</v>
      </c>
      <c r="DP874" t="s">
        <v>18060</v>
      </c>
      <c r="DQ874" t="str">
        <f>HYPERLINK("https://nconnect.nicmar.ac.in/storage/profile/69a6e380e7a8a.png","Download")</f>
        <v>0</v>
      </c>
      <c r="DR874" t="str">
        <f>HYPERLINK("https://nconnect.nicmar.ac.in/pdf/900_resume_1772483837.pdf/Y2FyZWVy","View Resume")</f>
        <v>0</v>
      </c>
      <c r="DS874" t="s">
        <v>1688</v>
      </c>
      <c r="DT874" t="s">
        <v>18061</v>
      </c>
      <c r="DU874" t="s">
        <v>9980</v>
      </c>
      <c r="DV874" t="s">
        <v>8872</v>
      </c>
      <c r="DW874" t="s">
        <v>246</v>
      </c>
      <c r="DX874" t="s">
        <v>1807</v>
      </c>
      <c r="DY874" t="s">
        <v>2319</v>
      </c>
      <c r="DZ874" t="s">
        <v>1382</v>
      </c>
      <c r="EA874" t="s">
        <v>18062</v>
      </c>
      <c r="EB874" t="s">
        <v>351</v>
      </c>
      <c r="EC874" t="s">
        <v>8872</v>
      </c>
      <c r="ED874" t="s">
        <v>246</v>
      </c>
      <c r="EE874" t="s">
        <v>1725</v>
      </c>
      <c r="EF874" t="s">
        <v>1807</v>
      </c>
      <c r="EG874" t="s">
        <v>265</v>
      </c>
    </row>
    <row r="875" spans="1:158">
      <c r="A875" t="s">
        <v>1136</v>
      </c>
      <c r="B875" t="s">
        <v>211</v>
      </c>
      <c r="C875" t="s">
        <v>1137</v>
      </c>
      <c r="D875" t="s">
        <v>1138</v>
      </c>
      <c r="E875" t="s">
        <v>18063</v>
      </c>
      <c r="F875" t="s">
        <v>18064</v>
      </c>
      <c r="G875">
        <v>7388618063</v>
      </c>
      <c r="H875" t="s">
        <v>164</v>
      </c>
      <c r="I875" t="s">
        <v>18065</v>
      </c>
      <c r="J875" t="s">
        <v>217</v>
      </c>
      <c r="K875" t="s">
        <v>6697</v>
      </c>
      <c r="L875" t="s">
        <v>18066</v>
      </c>
      <c r="M875" t="s">
        <v>18067</v>
      </c>
      <c r="N875" t="s">
        <v>170</v>
      </c>
      <c r="AI875" t="s">
        <v>18068</v>
      </c>
      <c r="AJ875" t="s">
        <v>18069</v>
      </c>
      <c r="AK875" t="s">
        <v>18070</v>
      </c>
      <c r="AL875">
        <v>90</v>
      </c>
      <c r="AM875">
        <v>9.4</v>
      </c>
      <c r="AN875">
        <v>2010</v>
      </c>
      <c r="AO875" t="s">
        <v>174</v>
      </c>
      <c r="AP875" t="s">
        <v>18068</v>
      </c>
      <c r="AQ875" t="s">
        <v>18069</v>
      </c>
      <c r="AR875" t="s">
        <v>18071</v>
      </c>
      <c r="AS875">
        <v>83.8</v>
      </c>
      <c r="AU875">
        <v>2012</v>
      </c>
      <c r="AV875" t="s">
        <v>170</v>
      </c>
      <c r="BC875" t="s">
        <v>174</v>
      </c>
      <c r="BD875" t="s">
        <v>4744</v>
      </c>
      <c r="BE875" t="s">
        <v>18072</v>
      </c>
      <c r="BF875" t="s">
        <v>485</v>
      </c>
      <c r="BG875">
        <v>71</v>
      </c>
      <c r="BI875">
        <v>2016</v>
      </c>
      <c r="BJ875">
        <v>1</v>
      </c>
      <c r="BL875">
        <v>7</v>
      </c>
      <c r="BN875" t="s">
        <v>174</v>
      </c>
      <c r="BO875" t="s">
        <v>18073</v>
      </c>
      <c r="BP875" t="s">
        <v>18073</v>
      </c>
      <c r="BQ875" t="s">
        <v>5304</v>
      </c>
      <c r="BR875">
        <v>84.4</v>
      </c>
      <c r="BS875">
        <v>8.44</v>
      </c>
      <c r="BT875">
        <v>2019</v>
      </c>
      <c r="BU875">
        <v>24</v>
      </c>
      <c r="BW875">
        <v>50</v>
      </c>
      <c r="BY875" t="s">
        <v>170</v>
      </c>
      <c r="CF875" t="s">
        <v>174</v>
      </c>
      <c r="CG875" t="s">
        <v>17586</v>
      </c>
      <c r="CH875" t="s">
        <v>2490</v>
      </c>
      <c r="CI875" t="s">
        <v>193</v>
      </c>
      <c r="CJ875">
        <v>2025</v>
      </c>
      <c r="CL875" t="s">
        <v>170</v>
      </c>
      <c r="CN875" t="s">
        <v>174</v>
      </c>
      <c r="CO875" t="s">
        <v>18074</v>
      </c>
      <c r="CP875" t="s">
        <v>18075</v>
      </c>
      <c r="CQ875" t="s">
        <v>174</v>
      </c>
      <c r="CR875">
        <v>3</v>
      </c>
      <c r="CS875">
        <v>0</v>
      </c>
      <c r="CT875">
        <v>0</v>
      </c>
      <c r="CU875" t="s">
        <v>18076</v>
      </c>
      <c r="CV875" t="s">
        <v>174</v>
      </c>
      <c r="CW875" t="s">
        <v>18077</v>
      </c>
      <c r="CX875" t="s">
        <v>373</v>
      </c>
      <c r="CZ875" t="s">
        <v>170</v>
      </c>
      <c r="DC875" t="s">
        <v>326</v>
      </c>
      <c r="DD875" t="s">
        <v>170</v>
      </c>
      <c r="DF875" t="s">
        <v>170</v>
      </c>
      <c r="DL875" t="s">
        <v>170</v>
      </c>
      <c r="DN875" t="s">
        <v>170</v>
      </c>
      <c r="DP875" t="s">
        <v>18078</v>
      </c>
      <c r="DQ875" t="s">
        <v>202</v>
      </c>
      <c r="DR875" t="str">
        <f>HYPERLINK("https://nconnect.nicmar.ac.in/pdf/954_resume_1772550731.pdf/Y2FyZWVy","View Resume")</f>
        <v>0</v>
      </c>
      <c r="DS875" t="s">
        <v>2053</v>
      </c>
      <c r="DT875" t="s">
        <v>17598</v>
      </c>
      <c r="DU875" t="s">
        <v>18079</v>
      </c>
      <c r="DV875" t="s">
        <v>2492</v>
      </c>
      <c r="DW875" t="s">
        <v>246</v>
      </c>
      <c r="DX875" t="s">
        <v>995</v>
      </c>
      <c r="DY875" t="s">
        <v>209</v>
      </c>
      <c r="DZ875" t="s">
        <v>2053</v>
      </c>
    </row>
    <row r="876" spans="1:158">
      <c r="A876" t="s">
        <v>15918</v>
      </c>
      <c r="B876" t="s">
        <v>211</v>
      </c>
      <c r="C876" t="s">
        <v>1137</v>
      </c>
      <c r="D876" t="s">
        <v>15919</v>
      </c>
      <c r="E876" t="s">
        <v>18063</v>
      </c>
      <c r="F876" t="s">
        <v>18064</v>
      </c>
      <c r="G876">
        <v>7388618063</v>
      </c>
      <c r="H876" t="s">
        <v>164</v>
      </c>
      <c r="I876" t="s">
        <v>18065</v>
      </c>
      <c r="J876" t="s">
        <v>217</v>
      </c>
      <c r="K876" t="s">
        <v>6697</v>
      </c>
      <c r="L876" t="s">
        <v>18066</v>
      </c>
      <c r="M876" t="s">
        <v>18067</v>
      </c>
      <c r="N876" t="s">
        <v>170</v>
      </c>
      <c r="AI876" t="s">
        <v>18068</v>
      </c>
      <c r="AJ876" t="s">
        <v>18069</v>
      </c>
      <c r="AK876" t="s">
        <v>18070</v>
      </c>
      <c r="AL876">
        <v>90</v>
      </c>
      <c r="AM876">
        <v>9.4</v>
      </c>
      <c r="AN876">
        <v>2010</v>
      </c>
      <c r="AO876" t="s">
        <v>174</v>
      </c>
      <c r="AP876" t="s">
        <v>18068</v>
      </c>
      <c r="AQ876" t="s">
        <v>18069</v>
      </c>
      <c r="AR876" t="s">
        <v>18071</v>
      </c>
      <c r="AS876">
        <v>83.8</v>
      </c>
      <c r="AU876">
        <v>2012</v>
      </c>
      <c r="AV876" t="s">
        <v>170</v>
      </c>
      <c r="BC876" t="s">
        <v>174</v>
      </c>
      <c r="BD876" t="s">
        <v>4744</v>
      </c>
      <c r="BE876" t="s">
        <v>18072</v>
      </c>
      <c r="BF876" t="s">
        <v>485</v>
      </c>
      <c r="BG876">
        <v>71</v>
      </c>
      <c r="BI876">
        <v>2016</v>
      </c>
      <c r="BJ876">
        <v>1</v>
      </c>
      <c r="BL876">
        <v>7</v>
      </c>
      <c r="BN876" t="s">
        <v>174</v>
      </c>
      <c r="BO876" t="s">
        <v>18073</v>
      </c>
      <c r="BP876" t="s">
        <v>18073</v>
      </c>
      <c r="BQ876" t="s">
        <v>5304</v>
      </c>
      <c r="BR876">
        <v>84.4</v>
      </c>
      <c r="BS876">
        <v>8.44</v>
      </c>
      <c r="BT876">
        <v>2019</v>
      </c>
      <c r="BU876">
        <v>24</v>
      </c>
      <c r="BW876">
        <v>50</v>
      </c>
      <c r="BY876" t="s">
        <v>170</v>
      </c>
      <c r="CF876" t="s">
        <v>174</v>
      </c>
      <c r="CG876" t="s">
        <v>17586</v>
      </c>
      <c r="CH876" t="s">
        <v>2490</v>
      </c>
      <c r="CI876" t="s">
        <v>193</v>
      </c>
      <c r="CJ876">
        <v>2025</v>
      </c>
      <c r="CL876" t="s">
        <v>170</v>
      </c>
      <c r="CN876" t="s">
        <v>174</v>
      </c>
      <c r="CO876" t="s">
        <v>18074</v>
      </c>
      <c r="CP876" t="s">
        <v>18075</v>
      </c>
      <c r="CQ876" t="s">
        <v>174</v>
      </c>
      <c r="CR876">
        <v>3</v>
      </c>
      <c r="CS876">
        <v>0</v>
      </c>
      <c r="CT876">
        <v>0</v>
      </c>
      <c r="CU876" t="s">
        <v>18076</v>
      </c>
      <c r="CV876" t="s">
        <v>174</v>
      </c>
      <c r="CW876" t="s">
        <v>18077</v>
      </c>
      <c r="CX876" t="s">
        <v>373</v>
      </c>
      <c r="CZ876" t="s">
        <v>170</v>
      </c>
      <c r="DC876" t="s">
        <v>326</v>
      </c>
      <c r="DD876" t="s">
        <v>170</v>
      </c>
      <c r="DF876" t="s">
        <v>170</v>
      </c>
      <c r="DL876" t="s">
        <v>170</v>
      </c>
      <c r="DN876" t="s">
        <v>170</v>
      </c>
      <c r="DP876" t="s">
        <v>18080</v>
      </c>
      <c r="DQ876" t="s">
        <v>202</v>
      </c>
      <c r="DR876" t="str">
        <f>HYPERLINK("https://nconnect.nicmar.ac.in/pdf/954_resume_1772550731.pdf/Y2FyZWVy","View Resume")</f>
        <v>0</v>
      </c>
      <c r="DS876" t="s">
        <v>2053</v>
      </c>
      <c r="DT876" t="s">
        <v>17598</v>
      </c>
      <c r="DU876" t="s">
        <v>18079</v>
      </c>
      <c r="DV876" t="s">
        <v>2492</v>
      </c>
      <c r="DW876" t="s">
        <v>246</v>
      </c>
      <c r="DX876" t="s">
        <v>995</v>
      </c>
      <c r="DY876" t="s">
        <v>209</v>
      </c>
      <c r="DZ876" t="s">
        <v>2053</v>
      </c>
    </row>
    <row r="877" spans="1:158">
      <c r="A877" t="s">
        <v>210</v>
      </c>
      <c r="B877" t="s">
        <v>211</v>
      </c>
      <c r="C877" t="s">
        <v>212</v>
      </c>
      <c r="D877" t="s">
        <v>213</v>
      </c>
      <c r="E877" t="s">
        <v>18081</v>
      </c>
      <c r="F877" t="s">
        <v>18082</v>
      </c>
      <c r="G877">
        <v>7896187231</v>
      </c>
      <c r="H877" t="s">
        <v>271</v>
      </c>
      <c r="I877" t="s">
        <v>18083</v>
      </c>
      <c r="J877" t="s">
        <v>166</v>
      </c>
      <c r="K877" t="s">
        <v>831</v>
      </c>
      <c r="L877" t="s">
        <v>18084</v>
      </c>
      <c r="M877" t="s">
        <v>18085</v>
      </c>
      <c r="N877" t="s">
        <v>170</v>
      </c>
      <c r="AI877" t="s">
        <v>18086</v>
      </c>
      <c r="AJ877" t="s">
        <v>18087</v>
      </c>
      <c r="AK877" t="s">
        <v>18088</v>
      </c>
      <c r="AL877">
        <v>71</v>
      </c>
      <c r="AN877">
        <v>2007</v>
      </c>
      <c r="AO877" t="s">
        <v>174</v>
      </c>
      <c r="AP877" t="s">
        <v>18089</v>
      </c>
      <c r="AQ877" t="s">
        <v>18090</v>
      </c>
      <c r="AR877" t="s">
        <v>4727</v>
      </c>
      <c r="AS877">
        <v>63.4</v>
      </c>
      <c r="AU877">
        <v>2009</v>
      </c>
      <c r="AV877" t="s">
        <v>170</v>
      </c>
      <c r="BC877" t="s">
        <v>174</v>
      </c>
      <c r="BD877" t="s">
        <v>18091</v>
      </c>
      <c r="BE877" t="s">
        <v>5521</v>
      </c>
      <c r="BF877" t="s">
        <v>550</v>
      </c>
      <c r="BG877">
        <v>76.4</v>
      </c>
      <c r="BI877">
        <v>2013</v>
      </c>
      <c r="BJ877">
        <v>1</v>
      </c>
      <c r="BL877">
        <v>9</v>
      </c>
      <c r="BN877" t="s">
        <v>174</v>
      </c>
      <c r="BO877" t="s">
        <v>18092</v>
      </c>
      <c r="BP877" t="s">
        <v>18092</v>
      </c>
      <c r="BQ877" t="s">
        <v>18093</v>
      </c>
      <c r="BR877">
        <v>85.2</v>
      </c>
      <c r="BT877">
        <v>2015</v>
      </c>
      <c r="BU877">
        <v>14</v>
      </c>
      <c r="BW877">
        <v>47</v>
      </c>
      <c r="BY877" t="s">
        <v>170</v>
      </c>
      <c r="CF877" t="s">
        <v>174</v>
      </c>
      <c r="CG877" t="s">
        <v>18094</v>
      </c>
      <c r="CH877" t="s">
        <v>5521</v>
      </c>
      <c r="CI877" t="s">
        <v>193</v>
      </c>
      <c r="CJ877">
        <v>2022</v>
      </c>
      <c r="CL877" t="s">
        <v>174</v>
      </c>
      <c r="CM877" t="s">
        <v>18095</v>
      </c>
      <c r="CN877" t="s">
        <v>174</v>
      </c>
      <c r="CO877" t="s">
        <v>18096</v>
      </c>
      <c r="CP877" t="s">
        <v>18097</v>
      </c>
      <c r="CQ877" t="s">
        <v>174</v>
      </c>
      <c r="CR877">
        <v>2</v>
      </c>
      <c r="CS877">
        <v>3</v>
      </c>
      <c r="CT877">
        <v>5</v>
      </c>
      <c r="CU877" t="s">
        <v>18098</v>
      </c>
      <c r="CV877" t="s">
        <v>174</v>
      </c>
      <c r="CW877" t="s">
        <v>18099</v>
      </c>
      <c r="CX877" t="s">
        <v>373</v>
      </c>
      <c r="CZ877" t="s">
        <v>170</v>
      </c>
      <c r="DB877" t="s">
        <v>18100</v>
      </c>
      <c r="DC877" t="s">
        <v>18101</v>
      </c>
      <c r="DD877" t="s">
        <v>174</v>
      </c>
      <c r="DE877" t="s">
        <v>18102</v>
      </c>
      <c r="DF877" t="s">
        <v>174</v>
      </c>
      <c r="DG877" t="s">
        <v>174</v>
      </c>
      <c r="DH877" t="s">
        <v>174</v>
      </c>
      <c r="DI877" t="s">
        <v>174</v>
      </c>
      <c r="DJ877" t="s">
        <v>174</v>
      </c>
      <c r="DK877">
        <v>9</v>
      </c>
      <c r="DL877" t="s">
        <v>174</v>
      </c>
      <c r="DM877" t="s">
        <v>18096</v>
      </c>
      <c r="DN877" t="s">
        <v>170</v>
      </c>
      <c r="DP877" t="s">
        <v>18103</v>
      </c>
      <c r="DQ877" t="str">
        <f>HYPERLINK("https://nconnect.nicmar.ac.in/storage/profile/69a68c2d81c29.png","Download")</f>
        <v>0</v>
      </c>
      <c r="DR877" t="str">
        <f>HYPERLINK("https://nconnect.nicmar.ac.in/pdf/914_resume_1772550490.pdf/Y2FyZWVy","View Resume")</f>
        <v>0</v>
      </c>
      <c r="DS877" t="s">
        <v>1215</v>
      </c>
      <c r="DT877" t="s">
        <v>18104</v>
      </c>
      <c r="DU877" t="s">
        <v>1282</v>
      </c>
      <c r="DV877" t="s">
        <v>818</v>
      </c>
      <c r="DW877" t="s">
        <v>246</v>
      </c>
      <c r="DX877" t="s">
        <v>1982</v>
      </c>
      <c r="DY877" t="s">
        <v>209</v>
      </c>
      <c r="DZ877" t="s">
        <v>1215</v>
      </c>
    </row>
    <row r="878" spans="1:158">
      <c r="A878" t="s">
        <v>5303</v>
      </c>
      <c r="B878" t="s">
        <v>507</v>
      </c>
      <c r="C878" t="s">
        <v>160</v>
      </c>
      <c r="D878" t="s">
        <v>5304</v>
      </c>
      <c r="E878" t="s">
        <v>18105</v>
      </c>
      <c r="F878" t="s">
        <v>18106</v>
      </c>
      <c r="G878">
        <v>9284243558</v>
      </c>
      <c r="H878" t="s">
        <v>164</v>
      </c>
      <c r="I878" t="s">
        <v>18107</v>
      </c>
      <c r="J878" t="s">
        <v>166</v>
      </c>
      <c r="K878" t="s">
        <v>2377</v>
      </c>
      <c r="L878" t="s">
        <v>18108</v>
      </c>
      <c r="M878" t="s">
        <v>18109</v>
      </c>
      <c r="N878" t="s">
        <v>170</v>
      </c>
      <c r="AI878" t="s">
        <v>18110</v>
      </c>
      <c r="AJ878" t="s">
        <v>18111</v>
      </c>
      <c r="AK878" t="s">
        <v>18112</v>
      </c>
      <c r="AL878">
        <v>78.28</v>
      </c>
      <c r="AN878">
        <v>1985</v>
      </c>
      <c r="AO878" t="s">
        <v>170</v>
      </c>
      <c r="AV878" t="s">
        <v>174</v>
      </c>
      <c r="AW878" t="s">
        <v>1826</v>
      </c>
      <c r="AX878" t="s">
        <v>18113</v>
      </c>
      <c r="AY878" t="s">
        <v>485</v>
      </c>
      <c r="AZ878">
        <v>65.58</v>
      </c>
      <c r="BB878">
        <v>1988</v>
      </c>
      <c r="BC878" t="s">
        <v>174</v>
      </c>
      <c r="BD878" t="s">
        <v>4117</v>
      </c>
      <c r="BE878" t="s">
        <v>18114</v>
      </c>
      <c r="BF878" t="s">
        <v>485</v>
      </c>
      <c r="BG878">
        <v>65.71</v>
      </c>
      <c r="BI878">
        <v>2007</v>
      </c>
      <c r="BJ878">
        <v>2</v>
      </c>
      <c r="BL878">
        <v>9</v>
      </c>
      <c r="BN878" t="s">
        <v>174</v>
      </c>
      <c r="BO878" t="s">
        <v>4117</v>
      </c>
      <c r="BP878" t="s">
        <v>18115</v>
      </c>
      <c r="BQ878" t="s">
        <v>17077</v>
      </c>
      <c r="BR878">
        <v>61</v>
      </c>
      <c r="BS878">
        <v>6.8</v>
      </c>
      <c r="BT878">
        <v>2009</v>
      </c>
      <c r="BU878">
        <v>24</v>
      </c>
      <c r="BW878">
        <v>9</v>
      </c>
      <c r="BY878" t="s">
        <v>174</v>
      </c>
      <c r="BZ878" t="s">
        <v>18116</v>
      </c>
      <c r="CA878" t="s">
        <v>18117</v>
      </c>
      <c r="CB878" t="s">
        <v>18118</v>
      </c>
      <c r="CC878">
        <v>69.57</v>
      </c>
      <c r="CE878">
        <v>2012</v>
      </c>
      <c r="CF878" t="s">
        <v>174</v>
      </c>
      <c r="CG878" t="s">
        <v>18119</v>
      </c>
      <c r="CH878" t="s">
        <v>18120</v>
      </c>
      <c r="CI878" t="s">
        <v>193</v>
      </c>
      <c r="CJ878">
        <v>2017</v>
      </c>
      <c r="CL878" t="s">
        <v>174</v>
      </c>
      <c r="CN878" t="s">
        <v>174</v>
      </c>
      <c r="CO878" t="s">
        <v>18121</v>
      </c>
      <c r="CP878" t="s">
        <v>18122</v>
      </c>
      <c r="CQ878" t="s">
        <v>174</v>
      </c>
      <c r="CR878" t="s">
        <v>677</v>
      </c>
      <c r="CS878">
        <v>0</v>
      </c>
      <c r="CT878">
        <v>17</v>
      </c>
      <c r="CU878" t="s">
        <v>18123</v>
      </c>
      <c r="CV878" t="s">
        <v>170</v>
      </c>
      <c r="CZ878" t="s">
        <v>170</v>
      </c>
      <c r="DC878" t="s">
        <v>18124</v>
      </c>
      <c r="DD878" t="s">
        <v>174</v>
      </c>
      <c r="DE878" t="s">
        <v>18125</v>
      </c>
      <c r="DF878" t="s">
        <v>174</v>
      </c>
      <c r="DG878">
        <v>10</v>
      </c>
      <c r="DH878" t="s">
        <v>18126</v>
      </c>
      <c r="DI878">
        <v>10</v>
      </c>
      <c r="DJ878" t="s">
        <v>18126</v>
      </c>
      <c r="DK878">
        <v>9</v>
      </c>
      <c r="DL878" t="s">
        <v>174</v>
      </c>
      <c r="DM878" t="s">
        <v>18127</v>
      </c>
      <c r="DN878" t="s">
        <v>170</v>
      </c>
      <c r="DP878" t="s">
        <v>18128</v>
      </c>
      <c r="DQ878" t="s">
        <v>202</v>
      </c>
      <c r="DR878" t="str">
        <f>HYPERLINK("https://nconnect.nicmar.ac.in/pdf/841_resume_1772551726.pdf/Y2FyZWVy","View Resume")</f>
        <v>0</v>
      </c>
      <c r="DS878" t="s">
        <v>18129</v>
      </c>
      <c r="DT878" t="s">
        <v>18130</v>
      </c>
      <c r="DU878" t="s">
        <v>18131</v>
      </c>
      <c r="DV878" t="s">
        <v>818</v>
      </c>
      <c r="DW878" t="s">
        <v>246</v>
      </c>
      <c r="DX878" t="s">
        <v>3107</v>
      </c>
      <c r="DY878" t="s">
        <v>209</v>
      </c>
      <c r="DZ878" t="s">
        <v>3548</v>
      </c>
      <c r="EA878" t="s">
        <v>18132</v>
      </c>
      <c r="EB878" t="s">
        <v>18131</v>
      </c>
      <c r="EC878" t="s">
        <v>7886</v>
      </c>
      <c r="ED878" t="s">
        <v>246</v>
      </c>
      <c r="EE878" t="s">
        <v>2107</v>
      </c>
      <c r="EF878" t="s">
        <v>2319</v>
      </c>
      <c r="EG878" t="s">
        <v>908</v>
      </c>
      <c r="EH878" t="s">
        <v>18133</v>
      </c>
      <c r="EI878" t="s">
        <v>18131</v>
      </c>
      <c r="EJ878" t="s">
        <v>818</v>
      </c>
      <c r="EK878" t="s">
        <v>246</v>
      </c>
      <c r="EL878" t="s">
        <v>428</v>
      </c>
      <c r="EM878" t="s">
        <v>2107</v>
      </c>
      <c r="EN878" t="s">
        <v>1030</v>
      </c>
      <c r="EO878" t="s">
        <v>18134</v>
      </c>
      <c r="EP878" t="s">
        <v>18135</v>
      </c>
      <c r="EQ878" t="s">
        <v>18134</v>
      </c>
      <c r="ER878" t="s">
        <v>246</v>
      </c>
      <c r="ES878" t="s">
        <v>2134</v>
      </c>
      <c r="ET878" t="s">
        <v>3867</v>
      </c>
      <c r="EU878" t="s">
        <v>1595</v>
      </c>
      <c r="EV878" t="s">
        <v>18136</v>
      </c>
      <c r="EW878" t="s">
        <v>211</v>
      </c>
      <c r="EX878" t="s">
        <v>818</v>
      </c>
      <c r="EY878" t="s">
        <v>246</v>
      </c>
      <c r="EZ878" t="s">
        <v>2197</v>
      </c>
      <c r="FA878" t="s">
        <v>264</v>
      </c>
      <c r="FB878" t="s">
        <v>945</v>
      </c>
    </row>
    <row r="879" spans="1:158">
      <c r="A879" t="s">
        <v>11654</v>
      </c>
      <c r="B879" t="s">
        <v>536</v>
      </c>
      <c r="C879" t="s">
        <v>471</v>
      </c>
      <c r="D879" t="s">
        <v>3911</v>
      </c>
      <c r="E879" t="s">
        <v>18137</v>
      </c>
      <c r="F879" t="s">
        <v>18138</v>
      </c>
      <c r="G879">
        <v>8591256787</v>
      </c>
      <c r="H879" t="s">
        <v>164</v>
      </c>
      <c r="I879" t="s">
        <v>18139</v>
      </c>
      <c r="J879" t="s">
        <v>166</v>
      </c>
      <c r="K879" t="s">
        <v>762</v>
      </c>
      <c r="L879" t="s">
        <v>18140</v>
      </c>
      <c r="M879" t="s">
        <v>18141</v>
      </c>
      <c r="N879" t="s">
        <v>170</v>
      </c>
      <c r="AI879" t="s">
        <v>18142</v>
      </c>
      <c r="AJ879" t="s">
        <v>18143</v>
      </c>
      <c r="AK879" t="s">
        <v>18144</v>
      </c>
      <c r="AL879">
        <v>82.57</v>
      </c>
      <c r="AN879">
        <v>1989</v>
      </c>
      <c r="AO879" t="s">
        <v>174</v>
      </c>
      <c r="AP879" t="s">
        <v>18145</v>
      </c>
      <c r="AQ879" t="s">
        <v>18143</v>
      </c>
      <c r="AR879" t="s">
        <v>18146</v>
      </c>
      <c r="AS879">
        <v>72</v>
      </c>
      <c r="AU879">
        <v>1992</v>
      </c>
      <c r="AV879" t="s">
        <v>170</v>
      </c>
      <c r="BC879" t="s">
        <v>174</v>
      </c>
      <c r="BD879" t="s">
        <v>18147</v>
      </c>
      <c r="BE879" t="s">
        <v>18148</v>
      </c>
      <c r="BF879" t="s">
        <v>18149</v>
      </c>
      <c r="BG879">
        <v>58</v>
      </c>
      <c r="BI879">
        <v>1999</v>
      </c>
      <c r="BJ879">
        <v>19</v>
      </c>
      <c r="BK879" t="s">
        <v>8846</v>
      </c>
      <c r="BL879">
        <v>19</v>
      </c>
      <c r="BN879" t="s">
        <v>174</v>
      </c>
      <c r="BO879" t="s">
        <v>15953</v>
      </c>
      <c r="BP879" t="s">
        <v>18150</v>
      </c>
      <c r="BQ879" t="s">
        <v>2073</v>
      </c>
      <c r="BR879">
        <v>63</v>
      </c>
      <c r="BT879">
        <v>2010</v>
      </c>
      <c r="BU879">
        <v>28</v>
      </c>
      <c r="BW879">
        <v>23</v>
      </c>
      <c r="BY879" t="s">
        <v>170</v>
      </c>
      <c r="CF879" t="s">
        <v>170</v>
      </c>
      <c r="CL879" t="s">
        <v>170</v>
      </c>
      <c r="CN879" t="s">
        <v>174</v>
      </c>
      <c r="CO879" t="s">
        <v>18151</v>
      </c>
      <c r="CP879" t="s">
        <v>18152</v>
      </c>
      <c r="CQ879" t="s">
        <v>174</v>
      </c>
      <c r="CR879" t="s">
        <v>18153</v>
      </c>
      <c r="CS879">
        <v>3</v>
      </c>
      <c r="CT879">
        <v>3</v>
      </c>
      <c r="CV879" t="s">
        <v>170</v>
      </c>
      <c r="CZ879" t="s">
        <v>170</v>
      </c>
      <c r="DB879" t="s">
        <v>18154</v>
      </c>
      <c r="DC879" t="s">
        <v>18155</v>
      </c>
      <c r="DD879" t="s">
        <v>174</v>
      </c>
      <c r="DE879" t="s">
        <v>18156</v>
      </c>
      <c r="DF879" t="s">
        <v>170</v>
      </c>
      <c r="DL879" t="s">
        <v>170</v>
      </c>
      <c r="DN879" t="s">
        <v>170</v>
      </c>
      <c r="DP879" t="s">
        <v>18157</v>
      </c>
      <c r="DQ879" t="s">
        <v>202</v>
      </c>
      <c r="DR879" t="str">
        <f>HYPERLINK("https://nconnect.nicmar.ac.in/pdf/957_resume_1772551164.pdf/Y2FyZWVy","View Resume")</f>
        <v>0</v>
      </c>
      <c r="DS879" t="s">
        <v>419</v>
      </c>
      <c r="DT879" t="s">
        <v>11291</v>
      </c>
      <c r="DU879" t="s">
        <v>18158</v>
      </c>
      <c r="DV879" t="s">
        <v>568</v>
      </c>
      <c r="DW879" t="s">
        <v>246</v>
      </c>
      <c r="DX879" t="s">
        <v>423</v>
      </c>
      <c r="DY879" t="s">
        <v>209</v>
      </c>
      <c r="DZ879" t="s">
        <v>419</v>
      </c>
    </row>
    <row r="880" spans="1:158">
      <c r="A880" t="s">
        <v>5429</v>
      </c>
      <c r="B880" t="s">
        <v>5430</v>
      </c>
      <c r="C880" t="s">
        <v>471</v>
      </c>
      <c r="D880" t="s">
        <v>472</v>
      </c>
      <c r="E880" t="s">
        <v>18159</v>
      </c>
      <c r="F880" t="s">
        <v>18160</v>
      </c>
      <c r="G880">
        <v>9073687894</v>
      </c>
      <c r="H880" t="s">
        <v>164</v>
      </c>
      <c r="I880" t="s">
        <v>18161</v>
      </c>
      <c r="J880" t="s">
        <v>166</v>
      </c>
      <c r="K880" t="s">
        <v>657</v>
      </c>
      <c r="L880" t="s">
        <v>18162</v>
      </c>
      <c r="M880" t="s">
        <v>18163</v>
      </c>
      <c r="N880" t="s">
        <v>170</v>
      </c>
      <c r="AI880" t="s">
        <v>18164</v>
      </c>
      <c r="AJ880" t="s">
        <v>18165</v>
      </c>
      <c r="AK880" t="s">
        <v>18166</v>
      </c>
      <c r="AL880">
        <v>76</v>
      </c>
      <c r="AN880">
        <v>2007</v>
      </c>
      <c r="AO880" t="s">
        <v>174</v>
      </c>
      <c r="AP880" t="s">
        <v>18167</v>
      </c>
      <c r="AQ880" t="s">
        <v>18168</v>
      </c>
      <c r="AR880" t="s">
        <v>18169</v>
      </c>
      <c r="AS880">
        <v>60</v>
      </c>
      <c r="AU880">
        <v>2009</v>
      </c>
      <c r="AV880" t="s">
        <v>170</v>
      </c>
      <c r="BC880" t="s">
        <v>174</v>
      </c>
      <c r="BD880" t="s">
        <v>18170</v>
      </c>
      <c r="BE880" t="s">
        <v>18171</v>
      </c>
      <c r="BF880" t="s">
        <v>550</v>
      </c>
      <c r="BG880">
        <v>75</v>
      </c>
      <c r="BH880">
        <v>8.3</v>
      </c>
      <c r="BI880">
        <v>2013</v>
      </c>
      <c r="BJ880">
        <v>2</v>
      </c>
      <c r="BL880">
        <v>9</v>
      </c>
      <c r="BN880" t="s">
        <v>174</v>
      </c>
      <c r="BO880" t="s">
        <v>18172</v>
      </c>
      <c r="BP880" t="s">
        <v>18173</v>
      </c>
      <c r="BQ880" t="s">
        <v>3979</v>
      </c>
      <c r="BR880">
        <v>70</v>
      </c>
      <c r="BS880">
        <v>7.11</v>
      </c>
      <c r="BT880">
        <v>2017</v>
      </c>
      <c r="BU880">
        <v>1</v>
      </c>
      <c r="BW880">
        <v>13</v>
      </c>
      <c r="BY880" t="s">
        <v>170</v>
      </c>
      <c r="CF880" t="s">
        <v>170</v>
      </c>
      <c r="CL880" t="s">
        <v>170</v>
      </c>
      <c r="CN880" t="s">
        <v>174</v>
      </c>
      <c r="CO880" t="s">
        <v>18174</v>
      </c>
      <c r="CP880" t="s">
        <v>18175</v>
      </c>
      <c r="CQ880" t="s">
        <v>170</v>
      </c>
      <c r="CV880" t="s">
        <v>170</v>
      </c>
      <c r="CZ880" t="s">
        <v>170</v>
      </c>
      <c r="DC880" t="s">
        <v>18176</v>
      </c>
      <c r="DD880" t="s">
        <v>174</v>
      </c>
      <c r="DE880" t="s">
        <v>18177</v>
      </c>
      <c r="DF880" t="s">
        <v>170</v>
      </c>
      <c r="DL880" t="s">
        <v>170</v>
      </c>
      <c r="DN880" t="s">
        <v>170</v>
      </c>
      <c r="DP880" t="s">
        <v>18178</v>
      </c>
      <c r="DQ880" t="s">
        <v>202</v>
      </c>
      <c r="DR880" t="str">
        <f>HYPERLINK("https://nconnect.nicmar.ac.in/pdf/959_resume_1772553728.pdf/Y2FyZWVy","View Resume")</f>
        <v>0</v>
      </c>
      <c r="DS880" t="s">
        <v>292</v>
      </c>
    </row>
    <row r="881" spans="1:158">
      <c r="A881" t="s">
        <v>470</v>
      </c>
      <c r="B881" t="s">
        <v>211</v>
      </c>
      <c r="C881" t="s">
        <v>471</v>
      </c>
      <c r="D881" t="s">
        <v>472</v>
      </c>
      <c r="E881" t="s">
        <v>18179</v>
      </c>
      <c r="F881" t="s">
        <v>18180</v>
      </c>
      <c r="G881">
        <v>7827771707</v>
      </c>
      <c r="H881" t="s">
        <v>164</v>
      </c>
      <c r="I881" t="s">
        <v>18181</v>
      </c>
      <c r="J881" t="s">
        <v>217</v>
      </c>
      <c r="K881" t="s">
        <v>797</v>
      </c>
      <c r="L881" t="s">
        <v>18182</v>
      </c>
      <c r="M881" t="s">
        <v>18183</v>
      </c>
      <c r="N881" t="s">
        <v>170</v>
      </c>
      <c r="AI881" t="s">
        <v>18184</v>
      </c>
      <c r="AJ881" t="s">
        <v>18185</v>
      </c>
      <c r="AK881" t="s">
        <v>18186</v>
      </c>
      <c r="AL881">
        <v>72.16</v>
      </c>
      <c r="AN881">
        <v>2009</v>
      </c>
      <c r="AO881" t="s">
        <v>170</v>
      </c>
      <c r="AV881" t="s">
        <v>174</v>
      </c>
      <c r="AW881" t="s">
        <v>18187</v>
      </c>
      <c r="AX881" t="s">
        <v>18188</v>
      </c>
      <c r="AY881" t="s">
        <v>18189</v>
      </c>
      <c r="AZ881">
        <v>76.71</v>
      </c>
      <c r="BB881">
        <v>2013</v>
      </c>
      <c r="BC881" t="s">
        <v>174</v>
      </c>
      <c r="BD881" t="s">
        <v>18190</v>
      </c>
      <c r="BE881" t="s">
        <v>18191</v>
      </c>
      <c r="BF881" t="s">
        <v>485</v>
      </c>
      <c r="BG881">
        <v>79.63</v>
      </c>
      <c r="BI881">
        <v>2018</v>
      </c>
      <c r="BJ881">
        <v>2</v>
      </c>
      <c r="BL881">
        <v>9</v>
      </c>
      <c r="BN881" t="s">
        <v>174</v>
      </c>
      <c r="BO881" t="s">
        <v>18192</v>
      </c>
      <c r="BP881" t="s">
        <v>18193</v>
      </c>
      <c r="BQ881" t="s">
        <v>18194</v>
      </c>
      <c r="BR881">
        <v>86.05</v>
      </c>
      <c r="BS881">
        <v>9.1</v>
      </c>
      <c r="BT881">
        <v>2024</v>
      </c>
      <c r="BU881">
        <v>31</v>
      </c>
      <c r="BV881" t="s">
        <v>18195</v>
      </c>
      <c r="BW881">
        <v>5</v>
      </c>
      <c r="BY881" t="s">
        <v>170</v>
      </c>
      <c r="CF881" t="s">
        <v>174</v>
      </c>
      <c r="CG881" t="s">
        <v>18196</v>
      </c>
      <c r="CH881" t="s">
        <v>18197</v>
      </c>
      <c r="CI881" t="s">
        <v>193</v>
      </c>
      <c r="CJ881">
        <v>2026</v>
      </c>
      <c r="CL881" t="s">
        <v>170</v>
      </c>
      <c r="CN881" t="s">
        <v>174</v>
      </c>
      <c r="CO881" t="s">
        <v>18198</v>
      </c>
      <c r="CP881" t="s">
        <v>18199</v>
      </c>
      <c r="CQ881" t="s">
        <v>174</v>
      </c>
      <c r="CR881">
        <v>2</v>
      </c>
      <c r="CS881">
        <v>0</v>
      </c>
      <c r="CT881">
        <v>0</v>
      </c>
      <c r="CU881" t="s">
        <v>18200</v>
      </c>
      <c r="CV881" t="s">
        <v>170</v>
      </c>
      <c r="CZ881" t="s">
        <v>170</v>
      </c>
      <c r="DC881" t="s">
        <v>2626</v>
      </c>
      <c r="DD881" t="s">
        <v>170</v>
      </c>
      <c r="DF881" t="s">
        <v>170</v>
      </c>
      <c r="DL881" t="s">
        <v>174</v>
      </c>
      <c r="DM881" t="s">
        <v>18201</v>
      </c>
      <c r="DN881" t="s">
        <v>170</v>
      </c>
      <c r="DP881" t="s">
        <v>18202</v>
      </c>
      <c r="DQ881" t="str">
        <f>HYPERLINK("https://nconnect.nicmar.ac.in/storage/profile/69a67ac150fb5.png","Download")</f>
        <v>0</v>
      </c>
      <c r="DR881" t="str">
        <f>HYPERLINK("https://nconnect.nicmar.ac.in/pdf/955_resume_1772551929.pdf/Y2FyZWVy","View Resume")</f>
        <v>0</v>
      </c>
      <c r="DS881" t="s">
        <v>821</v>
      </c>
      <c r="DT881" t="s">
        <v>18203</v>
      </c>
      <c r="DU881" t="s">
        <v>18204</v>
      </c>
      <c r="DV881" t="s">
        <v>18205</v>
      </c>
      <c r="DW881" t="s">
        <v>207</v>
      </c>
      <c r="DX881" t="s">
        <v>2757</v>
      </c>
      <c r="DY881" t="s">
        <v>463</v>
      </c>
      <c r="DZ881" t="s">
        <v>821</v>
      </c>
    </row>
    <row r="882" spans="1:158">
      <c r="A882" t="s">
        <v>5429</v>
      </c>
      <c r="B882" t="s">
        <v>5430</v>
      </c>
      <c r="C882" t="s">
        <v>471</v>
      </c>
      <c r="D882" t="s">
        <v>472</v>
      </c>
      <c r="E882" t="s">
        <v>18206</v>
      </c>
      <c r="F882" t="s">
        <v>18207</v>
      </c>
      <c r="G882">
        <v>9585347553</v>
      </c>
      <c r="H882" t="s">
        <v>164</v>
      </c>
      <c r="I882" t="s">
        <v>18208</v>
      </c>
      <c r="J882" t="s">
        <v>166</v>
      </c>
      <c r="K882" t="s">
        <v>831</v>
      </c>
      <c r="L882" t="s">
        <v>18209</v>
      </c>
      <c r="M882" t="s">
        <v>18210</v>
      </c>
      <c r="N882" t="s">
        <v>174</v>
      </c>
      <c r="O882" t="s">
        <v>18211</v>
      </c>
      <c r="P882" t="s">
        <v>212</v>
      </c>
      <c r="AI882" t="s">
        <v>18212</v>
      </c>
      <c r="AJ882" t="s">
        <v>1929</v>
      </c>
      <c r="AK882" t="s">
        <v>14072</v>
      </c>
      <c r="AL882">
        <v>83</v>
      </c>
      <c r="AN882">
        <v>2008</v>
      </c>
      <c r="AO882" t="s">
        <v>174</v>
      </c>
      <c r="AP882" t="s">
        <v>18213</v>
      </c>
      <c r="AQ882" t="s">
        <v>1929</v>
      </c>
      <c r="AR882" t="s">
        <v>18214</v>
      </c>
      <c r="AS882">
        <v>93.2</v>
      </c>
      <c r="AU882">
        <v>2010</v>
      </c>
      <c r="AV882" t="s">
        <v>170</v>
      </c>
      <c r="BC882" t="s">
        <v>174</v>
      </c>
      <c r="BD882" t="s">
        <v>11120</v>
      </c>
      <c r="BE882" t="s">
        <v>18215</v>
      </c>
      <c r="BF882" t="s">
        <v>485</v>
      </c>
      <c r="BG882">
        <v>8.34</v>
      </c>
      <c r="BH882">
        <v>8.34</v>
      </c>
      <c r="BI882">
        <v>2014</v>
      </c>
      <c r="BJ882">
        <v>1</v>
      </c>
      <c r="BL882">
        <v>9</v>
      </c>
      <c r="BN882" t="s">
        <v>174</v>
      </c>
      <c r="BO882" t="s">
        <v>4146</v>
      </c>
      <c r="BP882" t="s">
        <v>18216</v>
      </c>
      <c r="BQ882" t="s">
        <v>2101</v>
      </c>
      <c r="BR882">
        <v>8.64</v>
      </c>
      <c r="BS882">
        <v>8.62</v>
      </c>
      <c r="BT882">
        <v>2016</v>
      </c>
      <c r="BU882">
        <v>12</v>
      </c>
      <c r="BW882">
        <v>15</v>
      </c>
      <c r="BY882" t="s">
        <v>170</v>
      </c>
      <c r="CF882" t="s">
        <v>174</v>
      </c>
      <c r="CG882" t="s">
        <v>3534</v>
      </c>
      <c r="CH882" t="s">
        <v>4146</v>
      </c>
      <c r="CI882" t="s">
        <v>193</v>
      </c>
      <c r="CJ882">
        <v>2022</v>
      </c>
      <c r="CL882" t="s">
        <v>170</v>
      </c>
      <c r="CN882" t="s">
        <v>170</v>
      </c>
      <c r="CP882" t="s">
        <v>18217</v>
      </c>
      <c r="CQ882" t="s">
        <v>174</v>
      </c>
      <c r="CR882">
        <v>5</v>
      </c>
      <c r="CS882">
        <v>4</v>
      </c>
      <c r="CT882">
        <v>1</v>
      </c>
      <c r="CU882" t="s">
        <v>18218</v>
      </c>
      <c r="CV882" t="s">
        <v>170</v>
      </c>
      <c r="CZ882" t="s">
        <v>170</v>
      </c>
      <c r="DB882" t="s">
        <v>378</v>
      </c>
      <c r="DC882" t="s">
        <v>326</v>
      </c>
      <c r="DD882" t="s">
        <v>174</v>
      </c>
      <c r="DE882" t="s">
        <v>18219</v>
      </c>
      <c r="DF882" t="s">
        <v>170</v>
      </c>
      <c r="DL882" t="s">
        <v>170</v>
      </c>
      <c r="DN882" t="s">
        <v>170</v>
      </c>
      <c r="DP882" t="s">
        <v>18220</v>
      </c>
      <c r="DQ882" t="str">
        <f>HYPERLINK("https://nconnect.nicmar.ac.in/storage/profile/69a70d631b02e.png","Download")</f>
        <v>0</v>
      </c>
      <c r="DR882" t="str">
        <f>HYPERLINK("https://nconnect.nicmar.ac.in/pdf/960_resume_1772555888.pdf/Y2FyZWVy","View Resume")</f>
        <v>0</v>
      </c>
      <c r="DS882" t="s">
        <v>1595</v>
      </c>
      <c r="DT882" t="s">
        <v>18221</v>
      </c>
      <c r="DU882" t="s">
        <v>18222</v>
      </c>
      <c r="DV882" t="s">
        <v>18223</v>
      </c>
      <c r="DW882" t="s">
        <v>207</v>
      </c>
      <c r="DX882" t="s">
        <v>422</v>
      </c>
      <c r="DY882" t="s">
        <v>209</v>
      </c>
      <c r="DZ882" t="s">
        <v>898</v>
      </c>
      <c r="EA882" t="s">
        <v>18224</v>
      </c>
      <c r="EB882" t="s">
        <v>8188</v>
      </c>
      <c r="EC882" t="s">
        <v>1811</v>
      </c>
      <c r="ED882" t="s">
        <v>207</v>
      </c>
      <c r="EE882" t="s">
        <v>2021</v>
      </c>
      <c r="EF882" t="s">
        <v>2955</v>
      </c>
      <c r="EG882" t="s">
        <v>906</v>
      </c>
    </row>
    <row r="883" spans="1:158">
      <c r="A883" t="s">
        <v>356</v>
      </c>
      <c r="B883" t="s">
        <v>211</v>
      </c>
      <c r="C883" t="s">
        <v>267</v>
      </c>
      <c r="D883" t="s">
        <v>357</v>
      </c>
      <c r="E883" t="s">
        <v>18225</v>
      </c>
      <c r="F883" t="s">
        <v>18226</v>
      </c>
      <c r="G883">
        <v>9712385203</v>
      </c>
      <c r="H883" t="s">
        <v>271</v>
      </c>
      <c r="I883" t="s">
        <v>18227</v>
      </c>
      <c r="J883" t="s">
        <v>166</v>
      </c>
      <c r="K883" t="s">
        <v>218</v>
      </c>
      <c r="L883" t="s">
        <v>18228</v>
      </c>
      <c r="M883" t="s">
        <v>18229</v>
      </c>
      <c r="N883" t="s">
        <v>170</v>
      </c>
      <c r="AI883" t="s">
        <v>18230</v>
      </c>
      <c r="AJ883" t="s">
        <v>18231</v>
      </c>
      <c r="AK883" t="s">
        <v>18232</v>
      </c>
      <c r="AL883">
        <v>56</v>
      </c>
      <c r="AN883">
        <v>2005</v>
      </c>
      <c r="AO883" t="s">
        <v>174</v>
      </c>
      <c r="AP883" t="s">
        <v>18230</v>
      </c>
      <c r="AQ883" t="s">
        <v>18231</v>
      </c>
      <c r="AR883" t="s">
        <v>18233</v>
      </c>
      <c r="AS883">
        <v>62</v>
      </c>
      <c r="AU883">
        <v>2007</v>
      </c>
      <c r="AV883" t="s">
        <v>170</v>
      </c>
      <c r="BC883" t="s">
        <v>174</v>
      </c>
      <c r="BD883" t="s">
        <v>11399</v>
      </c>
      <c r="BE883" t="s">
        <v>18234</v>
      </c>
      <c r="BF883" t="s">
        <v>18235</v>
      </c>
      <c r="BG883">
        <v>65</v>
      </c>
      <c r="BI883">
        <v>2010</v>
      </c>
      <c r="BJ883">
        <v>19</v>
      </c>
      <c r="BK883" t="s">
        <v>18236</v>
      </c>
      <c r="BL883">
        <v>53</v>
      </c>
      <c r="BM883" t="s">
        <v>1043</v>
      </c>
      <c r="BN883" t="s">
        <v>174</v>
      </c>
      <c r="BO883" t="s">
        <v>9998</v>
      </c>
      <c r="BP883" t="s">
        <v>18234</v>
      </c>
      <c r="BQ883" t="s">
        <v>18237</v>
      </c>
      <c r="BR883">
        <v>72</v>
      </c>
      <c r="BT883">
        <v>2012</v>
      </c>
      <c r="BU883">
        <v>31</v>
      </c>
      <c r="BV883" t="s">
        <v>18238</v>
      </c>
      <c r="BW883">
        <v>53</v>
      </c>
      <c r="BX883" t="s">
        <v>1043</v>
      </c>
      <c r="BY883" t="s">
        <v>170</v>
      </c>
      <c r="CF883" t="s">
        <v>174</v>
      </c>
      <c r="CG883" t="s">
        <v>18239</v>
      </c>
      <c r="CH883" t="s">
        <v>6862</v>
      </c>
      <c r="CI883" t="s">
        <v>193</v>
      </c>
      <c r="CJ883">
        <v>2021</v>
      </c>
      <c r="CL883" t="s">
        <v>170</v>
      </c>
      <c r="CN883" t="s">
        <v>174</v>
      </c>
      <c r="CO883" t="s">
        <v>18240</v>
      </c>
      <c r="CP883" t="s">
        <v>18241</v>
      </c>
      <c r="CQ883" t="s">
        <v>174</v>
      </c>
      <c r="CR883" t="s">
        <v>376</v>
      </c>
      <c r="CS883">
        <v>0</v>
      </c>
      <c r="CT883">
        <v>0</v>
      </c>
      <c r="CV883" t="s">
        <v>170</v>
      </c>
      <c r="CZ883" t="s">
        <v>170</v>
      </c>
      <c r="DB883" t="s">
        <v>170</v>
      </c>
      <c r="DC883" t="s">
        <v>18242</v>
      </c>
      <c r="DD883" t="s">
        <v>170</v>
      </c>
      <c r="DF883" t="s">
        <v>170</v>
      </c>
      <c r="DL883" t="s">
        <v>174</v>
      </c>
      <c r="DM883" t="s">
        <v>18240</v>
      </c>
      <c r="DN883" t="s">
        <v>170</v>
      </c>
      <c r="DP883" t="s">
        <v>18243</v>
      </c>
      <c r="DQ883" t="s">
        <v>202</v>
      </c>
      <c r="DR883" t="str">
        <f>HYPERLINK("https://nconnect.nicmar.ac.in/pdf/594_resume_1772555486.pdf/Y2FyZWVy","View Resume")</f>
        <v>0</v>
      </c>
      <c r="DS883" t="s">
        <v>649</v>
      </c>
      <c r="DT883" t="s">
        <v>18244</v>
      </c>
      <c r="DU883" t="s">
        <v>18245</v>
      </c>
      <c r="DV883" t="s">
        <v>818</v>
      </c>
      <c r="DW883" t="s">
        <v>246</v>
      </c>
      <c r="DX883" t="s">
        <v>384</v>
      </c>
      <c r="DY883" t="s">
        <v>1547</v>
      </c>
      <c r="DZ883" t="s">
        <v>865</v>
      </c>
      <c r="EA883" t="s">
        <v>18246</v>
      </c>
      <c r="EB883" t="s">
        <v>211</v>
      </c>
      <c r="EC883" t="s">
        <v>2492</v>
      </c>
      <c r="ED883" t="s">
        <v>246</v>
      </c>
      <c r="EE883" t="s">
        <v>383</v>
      </c>
      <c r="EF883" t="s">
        <v>2319</v>
      </c>
      <c r="EG883" t="s">
        <v>821</v>
      </c>
      <c r="EH883" t="s">
        <v>18247</v>
      </c>
      <c r="EI883" t="s">
        <v>211</v>
      </c>
      <c r="EJ883" t="s">
        <v>4680</v>
      </c>
      <c r="EK883" t="s">
        <v>246</v>
      </c>
      <c r="EL883" t="s">
        <v>334</v>
      </c>
      <c r="EM883" t="s">
        <v>5187</v>
      </c>
      <c r="EN883" t="s">
        <v>989</v>
      </c>
      <c r="EO883" t="s">
        <v>18248</v>
      </c>
      <c r="EP883" t="s">
        <v>211</v>
      </c>
      <c r="EQ883" t="s">
        <v>4680</v>
      </c>
      <c r="ER883" t="s">
        <v>246</v>
      </c>
      <c r="ES883" t="s">
        <v>992</v>
      </c>
      <c r="ET883" t="s">
        <v>7410</v>
      </c>
      <c r="EU883" t="s">
        <v>821</v>
      </c>
    </row>
    <row r="884" spans="1:158">
      <c r="A884" t="s">
        <v>584</v>
      </c>
      <c r="B884" t="s">
        <v>211</v>
      </c>
      <c r="C884" t="s">
        <v>471</v>
      </c>
      <c r="D884" t="s">
        <v>585</v>
      </c>
      <c r="E884" t="s">
        <v>18179</v>
      </c>
      <c r="F884" t="s">
        <v>18180</v>
      </c>
      <c r="G884">
        <v>7827771707</v>
      </c>
      <c r="H884" t="s">
        <v>164</v>
      </c>
      <c r="I884" t="s">
        <v>18181</v>
      </c>
      <c r="J884" t="s">
        <v>217</v>
      </c>
      <c r="K884" t="s">
        <v>797</v>
      </c>
      <c r="L884" t="s">
        <v>18182</v>
      </c>
      <c r="M884" t="s">
        <v>18183</v>
      </c>
      <c r="N884" t="s">
        <v>170</v>
      </c>
      <c r="AI884" t="s">
        <v>18184</v>
      </c>
      <c r="AJ884" t="s">
        <v>18185</v>
      </c>
      <c r="AK884" t="s">
        <v>18186</v>
      </c>
      <c r="AL884">
        <v>72.16</v>
      </c>
      <c r="AN884">
        <v>2009</v>
      </c>
      <c r="AO884" t="s">
        <v>170</v>
      </c>
      <c r="AV884" t="s">
        <v>174</v>
      </c>
      <c r="AW884" t="s">
        <v>18187</v>
      </c>
      <c r="AX884" t="s">
        <v>18188</v>
      </c>
      <c r="AY884" t="s">
        <v>18189</v>
      </c>
      <c r="AZ884">
        <v>76.71</v>
      </c>
      <c r="BB884">
        <v>2013</v>
      </c>
      <c r="BC884" t="s">
        <v>174</v>
      </c>
      <c r="BD884" t="s">
        <v>18190</v>
      </c>
      <c r="BE884" t="s">
        <v>18191</v>
      </c>
      <c r="BF884" t="s">
        <v>485</v>
      </c>
      <c r="BG884">
        <v>79.63</v>
      </c>
      <c r="BI884">
        <v>2018</v>
      </c>
      <c r="BJ884">
        <v>2</v>
      </c>
      <c r="BL884">
        <v>9</v>
      </c>
      <c r="BN884" t="s">
        <v>174</v>
      </c>
      <c r="BO884" t="s">
        <v>18192</v>
      </c>
      <c r="BP884" t="s">
        <v>18193</v>
      </c>
      <c r="BQ884" t="s">
        <v>18194</v>
      </c>
      <c r="BR884">
        <v>86.05</v>
      </c>
      <c r="BS884">
        <v>9.1</v>
      </c>
      <c r="BT884">
        <v>2024</v>
      </c>
      <c r="BU884">
        <v>31</v>
      </c>
      <c r="BV884" t="s">
        <v>18195</v>
      </c>
      <c r="BW884">
        <v>5</v>
      </c>
      <c r="BY884" t="s">
        <v>170</v>
      </c>
      <c r="CF884" t="s">
        <v>174</v>
      </c>
      <c r="CG884" t="s">
        <v>18196</v>
      </c>
      <c r="CH884" t="s">
        <v>18197</v>
      </c>
      <c r="CI884" t="s">
        <v>193</v>
      </c>
      <c r="CJ884">
        <v>2026</v>
      </c>
      <c r="CL884" t="s">
        <v>170</v>
      </c>
      <c r="CN884" t="s">
        <v>174</v>
      </c>
      <c r="CO884" t="s">
        <v>18198</v>
      </c>
      <c r="CP884" t="s">
        <v>18199</v>
      </c>
      <c r="CQ884" t="s">
        <v>174</v>
      </c>
      <c r="CR884">
        <v>2</v>
      </c>
      <c r="CS884">
        <v>0</v>
      </c>
      <c r="CT884">
        <v>0</v>
      </c>
      <c r="CU884" t="s">
        <v>18200</v>
      </c>
      <c r="CV884" t="s">
        <v>170</v>
      </c>
      <c r="CZ884" t="s">
        <v>170</v>
      </c>
      <c r="DC884" t="s">
        <v>2626</v>
      </c>
      <c r="DD884" t="s">
        <v>170</v>
      </c>
      <c r="DF884" t="s">
        <v>170</v>
      </c>
      <c r="DL884" t="s">
        <v>174</v>
      </c>
      <c r="DM884" t="s">
        <v>18201</v>
      </c>
      <c r="DN884" t="s">
        <v>170</v>
      </c>
      <c r="DP884" t="s">
        <v>18243</v>
      </c>
      <c r="DQ884" t="str">
        <f>HYPERLINK("https://nconnect.nicmar.ac.in/storage/profile/69a67ac150fb5.png","Download")</f>
        <v>0</v>
      </c>
      <c r="DR884" t="str">
        <f>HYPERLINK("https://nconnect.nicmar.ac.in/pdf/955_resume_1772551929.pdf/Y2FyZWVy","View Resume")</f>
        <v>0</v>
      </c>
      <c r="DS884" t="s">
        <v>821</v>
      </c>
      <c r="DT884" t="s">
        <v>18203</v>
      </c>
      <c r="DU884" t="s">
        <v>18204</v>
      </c>
      <c r="DV884" t="s">
        <v>18205</v>
      </c>
      <c r="DW884" t="s">
        <v>207</v>
      </c>
      <c r="DX884" t="s">
        <v>2757</v>
      </c>
      <c r="DY884" t="s">
        <v>463</v>
      </c>
      <c r="DZ884" t="s">
        <v>821</v>
      </c>
    </row>
    <row r="885" spans="1:158">
      <c r="A885" t="s">
        <v>506</v>
      </c>
      <c r="B885" t="s">
        <v>507</v>
      </c>
      <c r="C885" t="s">
        <v>267</v>
      </c>
      <c r="D885" t="s">
        <v>508</v>
      </c>
      <c r="E885" t="s">
        <v>18249</v>
      </c>
      <c r="F885" t="s">
        <v>18250</v>
      </c>
      <c r="G885">
        <v>9422124390</v>
      </c>
      <c r="H885" t="s">
        <v>164</v>
      </c>
      <c r="I885" t="s">
        <v>18251</v>
      </c>
      <c r="J885" t="s">
        <v>166</v>
      </c>
      <c r="K885" t="s">
        <v>18252</v>
      </c>
      <c r="L885" t="s">
        <v>18253</v>
      </c>
      <c r="M885" t="s">
        <v>18254</v>
      </c>
      <c r="N885" t="s">
        <v>170</v>
      </c>
      <c r="AI885" t="s">
        <v>18255</v>
      </c>
      <c r="AJ885" t="s">
        <v>18256</v>
      </c>
      <c r="AK885" t="s">
        <v>18257</v>
      </c>
      <c r="AL885">
        <v>73.73</v>
      </c>
      <c r="AN885">
        <v>1979</v>
      </c>
      <c r="AO885" t="s">
        <v>174</v>
      </c>
      <c r="AP885" t="s">
        <v>18258</v>
      </c>
      <c r="AQ885" t="s">
        <v>18259</v>
      </c>
      <c r="AR885" t="s">
        <v>18260</v>
      </c>
      <c r="AS885">
        <v>83.67</v>
      </c>
      <c r="AU885">
        <v>1981</v>
      </c>
      <c r="AV885" t="s">
        <v>170</v>
      </c>
      <c r="BC885" t="s">
        <v>174</v>
      </c>
      <c r="BD885" t="s">
        <v>8586</v>
      </c>
      <c r="BE885" t="s">
        <v>18261</v>
      </c>
      <c r="BF885" t="s">
        <v>18262</v>
      </c>
      <c r="BG885">
        <v>71.88</v>
      </c>
      <c r="BI885">
        <v>1984</v>
      </c>
      <c r="BJ885">
        <v>19</v>
      </c>
      <c r="BK885" t="s">
        <v>184</v>
      </c>
      <c r="BL885">
        <v>53</v>
      </c>
      <c r="BN885" t="s">
        <v>174</v>
      </c>
      <c r="BO885" t="s">
        <v>8586</v>
      </c>
      <c r="BP885" t="s">
        <v>2128</v>
      </c>
      <c r="BQ885" t="s">
        <v>18263</v>
      </c>
      <c r="BR885">
        <v>68.63</v>
      </c>
      <c r="BT885">
        <v>1987</v>
      </c>
      <c r="BU885">
        <v>31</v>
      </c>
      <c r="BV885" t="s">
        <v>18264</v>
      </c>
      <c r="BW885">
        <v>23</v>
      </c>
      <c r="BY885" t="s">
        <v>174</v>
      </c>
      <c r="BZ885" t="s">
        <v>18265</v>
      </c>
      <c r="CA885" t="s">
        <v>2036</v>
      </c>
      <c r="CB885" t="s">
        <v>18266</v>
      </c>
      <c r="CC885">
        <v>51</v>
      </c>
      <c r="CE885">
        <v>2006</v>
      </c>
      <c r="CF885" t="s">
        <v>174</v>
      </c>
      <c r="CG885" t="s">
        <v>18267</v>
      </c>
      <c r="CH885" t="s">
        <v>18268</v>
      </c>
      <c r="CI885" t="s">
        <v>193</v>
      </c>
      <c r="CJ885">
        <v>2026</v>
      </c>
      <c r="CL885" t="s">
        <v>170</v>
      </c>
      <c r="CN885" t="s">
        <v>170</v>
      </c>
      <c r="CP885" t="s">
        <v>721</v>
      </c>
      <c r="CQ885" t="s">
        <v>170</v>
      </c>
      <c r="CV885" t="s">
        <v>170</v>
      </c>
      <c r="CZ885" t="s">
        <v>170</v>
      </c>
      <c r="DC885" t="s">
        <v>2368</v>
      </c>
      <c r="DD885" t="s">
        <v>170</v>
      </c>
      <c r="DF885" t="s">
        <v>170</v>
      </c>
      <c r="DL885" t="s">
        <v>170</v>
      </c>
      <c r="DN885" t="s">
        <v>170</v>
      </c>
      <c r="DP885" t="s">
        <v>18243</v>
      </c>
      <c r="DQ885" t="str">
        <f>HYPERLINK("https://nconnect.nicmar.ac.in/storage/profile/69a70e63c3e33.png","Download")</f>
        <v>0</v>
      </c>
      <c r="DR885" t="str">
        <f>HYPERLINK("https://nconnect.nicmar.ac.in/pdf/646_resume_1772555768.pdf/Y2FyZWVy","View Resume")</f>
        <v>0</v>
      </c>
      <c r="DS885" t="s">
        <v>18269</v>
      </c>
      <c r="DT885" t="s">
        <v>18270</v>
      </c>
      <c r="DU885" t="s">
        <v>18271</v>
      </c>
      <c r="DV885" t="s">
        <v>2128</v>
      </c>
      <c r="DW885" t="s">
        <v>246</v>
      </c>
      <c r="DX885" t="s">
        <v>18272</v>
      </c>
      <c r="DY885" t="s">
        <v>1717</v>
      </c>
      <c r="DZ885" t="s">
        <v>18269</v>
      </c>
    </row>
    <row r="886" spans="1:158">
      <c r="A886" t="s">
        <v>356</v>
      </c>
      <c r="B886" t="s">
        <v>211</v>
      </c>
      <c r="C886" t="s">
        <v>267</v>
      </c>
      <c r="D886" t="s">
        <v>357</v>
      </c>
      <c r="E886" t="s">
        <v>18273</v>
      </c>
      <c r="F886" t="s">
        <v>18274</v>
      </c>
      <c r="G886">
        <v>7008139382</v>
      </c>
      <c r="H886" t="s">
        <v>164</v>
      </c>
      <c r="I886" t="s">
        <v>18275</v>
      </c>
      <c r="J886" t="s">
        <v>166</v>
      </c>
      <c r="K886" t="s">
        <v>657</v>
      </c>
      <c r="L886" t="s">
        <v>18276</v>
      </c>
      <c r="M886" t="s">
        <v>18277</v>
      </c>
      <c r="N886" t="s">
        <v>170</v>
      </c>
      <c r="AI886" t="s">
        <v>18278</v>
      </c>
      <c r="AJ886" t="s">
        <v>18279</v>
      </c>
      <c r="AK886" t="s">
        <v>18280</v>
      </c>
      <c r="AL886">
        <v>79.5</v>
      </c>
      <c r="AN886">
        <v>2004</v>
      </c>
      <c r="AO886" t="s">
        <v>174</v>
      </c>
      <c r="AP886" t="s">
        <v>18278</v>
      </c>
      <c r="AQ886" t="s">
        <v>18281</v>
      </c>
      <c r="AR886" t="s">
        <v>18282</v>
      </c>
      <c r="AS886">
        <v>84</v>
      </c>
      <c r="AU886">
        <v>2006</v>
      </c>
      <c r="AV886" t="s">
        <v>170</v>
      </c>
      <c r="BC886" t="s">
        <v>174</v>
      </c>
      <c r="BD886" t="s">
        <v>10795</v>
      </c>
      <c r="BE886" t="s">
        <v>18283</v>
      </c>
      <c r="BF886" t="s">
        <v>18284</v>
      </c>
      <c r="BG886">
        <v>83.9</v>
      </c>
      <c r="BH886">
        <v>8.39</v>
      </c>
      <c r="BI886">
        <v>2010</v>
      </c>
      <c r="BJ886">
        <v>19</v>
      </c>
      <c r="BK886" t="s">
        <v>4392</v>
      </c>
      <c r="BL886">
        <v>18</v>
      </c>
      <c r="BN886" t="s">
        <v>174</v>
      </c>
      <c r="BO886" t="s">
        <v>10795</v>
      </c>
      <c r="BP886" t="s">
        <v>18285</v>
      </c>
      <c r="BQ886" t="s">
        <v>7360</v>
      </c>
      <c r="BR886">
        <v>84</v>
      </c>
      <c r="BS886">
        <v>8.4</v>
      </c>
      <c r="BT886">
        <v>2013</v>
      </c>
      <c r="BU886">
        <v>31</v>
      </c>
      <c r="BV886" t="s">
        <v>9083</v>
      </c>
      <c r="BW886">
        <v>33</v>
      </c>
      <c r="BY886" t="s">
        <v>170</v>
      </c>
      <c r="CF886" t="s">
        <v>174</v>
      </c>
      <c r="CG886" t="s">
        <v>18286</v>
      </c>
      <c r="CH886" t="s">
        <v>5613</v>
      </c>
      <c r="CI886" t="s">
        <v>193</v>
      </c>
      <c r="CJ886">
        <v>2024</v>
      </c>
      <c r="CL886" t="s">
        <v>174</v>
      </c>
      <c r="CM886" t="s">
        <v>18287</v>
      </c>
      <c r="CN886" t="s">
        <v>174</v>
      </c>
      <c r="CO886" t="s">
        <v>18288</v>
      </c>
      <c r="CP886" t="s">
        <v>18289</v>
      </c>
      <c r="CQ886" t="s">
        <v>174</v>
      </c>
      <c r="CR886">
        <v>6</v>
      </c>
      <c r="CS886">
        <v>0</v>
      </c>
      <c r="CT886">
        <v>0</v>
      </c>
      <c r="CU886" t="s">
        <v>18290</v>
      </c>
      <c r="CV886" t="s">
        <v>170</v>
      </c>
      <c r="CZ886" t="s">
        <v>170</v>
      </c>
      <c r="DB886" t="s">
        <v>18291</v>
      </c>
      <c r="DC886" t="s">
        <v>3620</v>
      </c>
      <c r="DD886" t="s">
        <v>174</v>
      </c>
      <c r="DE886" t="s">
        <v>18292</v>
      </c>
      <c r="DF886" t="s">
        <v>170</v>
      </c>
      <c r="DL886" t="s">
        <v>174</v>
      </c>
      <c r="DM886" t="s">
        <v>18293</v>
      </c>
      <c r="DN886" t="s">
        <v>170</v>
      </c>
      <c r="DP886" t="s">
        <v>18294</v>
      </c>
      <c r="DQ886" t="str">
        <f>HYPERLINK("https://nconnect.nicmar.ac.in/storage/profile/69a7090f36af1.png","Download")</f>
        <v>0</v>
      </c>
      <c r="DR886" t="str">
        <f>HYPERLINK("https://nconnect.nicmar.ac.in/pdf/965_resume_1772555990.pdf/Y2FyZWVy","View Resume")</f>
        <v>0</v>
      </c>
      <c r="DS886" t="s">
        <v>248</v>
      </c>
      <c r="DT886" t="s">
        <v>18295</v>
      </c>
      <c r="DU886" t="s">
        <v>211</v>
      </c>
      <c r="DV886" t="s">
        <v>1320</v>
      </c>
      <c r="DW886" t="s">
        <v>246</v>
      </c>
      <c r="DX886" t="s">
        <v>3625</v>
      </c>
      <c r="DY886" t="s">
        <v>209</v>
      </c>
      <c r="DZ886" t="s">
        <v>248</v>
      </c>
    </row>
    <row r="887" spans="1:158">
      <c r="A887" t="s">
        <v>470</v>
      </c>
      <c r="B887" t="s">
        <v>211</v>
      </c>
      <c r="C887" t="s">
        <v>471</v>
      </c>
      <c r="D887" t="s">
        <v>472</v>
      </c>
      <c r="E887" t="s">
        <v>18296</v>
      </c>
      <c r="F887" t="s">
        <v>18297</v>
      </c>
      <c r="G887">
        <v>9503017353</v>
      </c>
      <c r="H887" t="s">
        <v>164</v>
      </c>
      <c r="I887" t="s">
        <v>18298</v>
      </c>
      <c r="J887" t="s">
        <v>166</v>
      </c>
      <c r="K887" t="s">
        <v>4058</v>
      </c>
      <c r="L887" t="s">
        <v>18299</v>
      </c>
      <c r="M887" t="s">
        <v>18300</v>
      </c>
      <c r="N887" t="s">
        <v>174</v>
      </c>
      <c r="O887" t="s">
        <v>18301</v>
      </c>
      <c r="P887" t="s">
        <v>18302</v>
      </c>
      <c r="AI887" t="s">
        <v>18303</v>
      </c>
      <c r="AJ887" t="s">
        <v>18304</v>
      </c>
      <c r="AK887" t="s">
        <v>1906</v>
      </c>
      <c r="AL887">
        <v>61.86</v>
      </c>
      <c r="AM887">
        <v>10</v>
      </c>
      <c r="AN887">
        <v>2002</v>
      </c>
      <c r="AO887" t="s">
        <v>170</v>
      </c>
      <c r="AV887" t="s">
        <v>174</v>
      </c>
      <c r="AW887" t="s">
        <v>18305</v>
      </c>
      <c r="AX887" t="s">
        <v>18306</v>
      </c>
      <c r="AY887" t="s">
        <v>10710</v>
      </c>
      <c r="AZ887">
        <v>69.15</v>
      </c>
      <c r="BA887">
        <v>10</v>
      </c>
      <c r="BB887">
        <v>2007</v>
      </c>
      <c r="BC887" t="s">
        <v>174</v>
      </c>
      <c r="BD887" t="s">
        <v>4363</v>
      </c>
      <c r="BE887" t="s">
        <v>18307</v>
      </c>
      <c r="BF887" t="s">
        <v>10710</v>
      </c>
      <c r="BG887">
        <v>61.87</v>
      </c>
      <c r="BH887">
        <v>10</v>
      </c>
      <c r="BI887">
        <v>2011</v>
      </c>
      <c r="BJ887">
        <v>1</v>
      </c>
      <c r="BL887">
        <v>13</v>
      </c>
      <c r="BN887" t="s">
        <v>174</v>
      </c>
      <c r="BO887" t="s">
        <v>4363</v>
      </c>
      <c r="BP887" t="s">
        <v>18308</v>
      </c>
      <c r="BQ887" t="s">
        <v>18309</v>
      </c>
      <c r="BR887">
        <v>7.75</v>
      </c>
      <c r="BS887">
        <v>10</v>
      </c>
      <c r="BT887">
        <v>2015</v>
      </c>
      <c r="BU887">
        <v>12</v>
      </c>
      <c r="BV887" t="s">
        <v>18310</v>
      </c>
      <c r="BW887">
        <v>13</v>
      </c>
      <c r="BY887" t="s">
        <v>170</v>
      </c>
      <c r="CF887" t="s">
        <v>174</v>
      </c>
      <c r="CG887" t="s">
        <v>2101</v>
      </c>
      <c r="CH887" t="s">
        <v>18311</v>
      </c>
      <c r="CI887" t="s">
        <v>193</v>
      </c>
      <c r="CJ887">
        <v>2022</v>
      </c>
      <c r="CL887" t="s">
        <v>170</v>
      </c>
      <c r="CN887" t="s">
        <v>170</v>
      </c>
      <c r="CO887" t="s">
        <v>326</v>
      </c>
      <c r="CP887" t="s">
        <v>18312</v>
      </c>
      <c r="CQ887" t="s">
        <v>174</v>
      </c>
      <c r="CR887" t="s">
        <v>18313</v>
      </c>
      <c r="CS887" t="s">
        <v>18314</v>
      </c>
      <c r="CT887">
        <v>2</v>
      </c>
      <c r="CU887" t="s">
        <v>18315</v>
      </c>
      <c r="CV887" t="s">
        <v>170</v>
      </c>
      <c r="CZ887" t="s">
        <v>170</v>
      </c>
      <c r="DC887" t="s">
        <v>18316</v>
      </c>
      <c r="DD887" t="s">
        <v>174</v>
      </c>
      <c r="DE887" t="s">
        <v>18317</v>
      </c>
      <c r="DF887" t="s">
        <v>170</v>
      </c>
      <c r="DL887" t="s">
        <v>170</v>
      </c>
      <c r="DN887" t="s">
        <v>170</v>
      </c>
      <c r="DP887" t="s">
        <v>18318</v>
      </c>
      <c r="DQ887" t="s">
        <v>202</v>
      </c>
      <c r="DR887" t="str">
        <f>HYPERLINK("https://nconnect.nicmar.ac.in/pdf/962_resume_1772555839.pdf/Y2FyZWVy","View Resume")</f>
        <v>0</v>
      </c>
      <c r="DS887" t="s">
        <v>2523</v>
      </c>
      <c r="DT887" t="s">
        <v>18319</v>
      </c>
      <c r="DU887" t="s">
        <v>2315</v>
      </c>
      <c r="DV887" t="s">
        <v>818</v>
      </c>
      <c r="DW887" t="s">
        <v>246</v>
      </c>
      <c r="DX887" t="s">
        <v>418</v>
      </c>
      <c r="DY887" t="s">
        <v>209</v>
      </c>
      <c r="DZ887" t="s">
        <v>865</v>
      </c>
      <c r="EA887" t="s">
        <v>18320</v>
      </c>
      <c r="EB887" t="s">
        <v>2315</v>
      </c>
      <c r="EC887" t="s">
        <v>818</v>
      </c>
      <c r="ED887" t="s">
        <v>246</v>
      </c>
      <c r="EE887" t="s">
        <v>948</v>
      </c>
      <c r="EF887" t="s">
        <v>820</v>
      </c>
      <c r="EG887" t="s">
        <v>429</v>
      </c>
      <c r="EH887" t="s">
        <v>18321</v>
      </c>
      <c r="EI887" t="s">
        <v>2315</v>
      </c>
      <c r="EJ887" t="s">
        <v>18322</v>
      </c>
      <c r="EK887" t="s">
        <v>246</v>
      </c>
      <c r="EL887" t="s">
        <v>2853</v>
      </c>
      <c r="EM887" t="s">
        <v>504</v>
      </c>
      <c r="EN887" t="s">
        <v>265</v>
      </c>
      <c r="EO887" t="s">
        <v>18323</v>
      </c>
      <c r="EP887" t="s">
        <v>2315</v>
      </c>
      <c r="EQ887" t="s">
        <v>818</v>
      </c>
      <c r="ER887" t="s">
        <v>246</v>
      </c>
      <c r="ES887" t="s">
        <v>7410</v>
      </c>
      <c r="ET887" t="s">
        <v>5932</v>
      </c>
      <c r="EU887" t="s">
        <v>1382</v>
      </c>
      <c r="EV887" t="s">
        <v>18324</v>
      </c>
      <c r="EW887" t="s">
        <v>2315</v>
      </c>
      <c r="EX887" t="s">
        <v>2839</v>
      </c>
      <c r="EY887" t="s">
        <v>207</v>
      </c>
      <c r="EZ887" t="s">
        <v>787</v>
      </c>
      <c r="FA887" t="s">
        <v>2134</v>
      </c>
      <c r="FB887" t="s">
        <v>429</v>
      </c>
    </row>
    <row r="888" spans="1:158">
      <c r="A888" t="s">
        <v>210</v>
      </c>
      <c r="B888" t="s">
        <v>211</v>
      </c>
      <c r="C888" t="s">
        <v>212</v>
      </c>
      <c r="D888" t="s">
        <v>213</v>
      </c>
      <c r="E888" t="s">
        <v>18325</v>
      </c>
      <c r="F888" t="s">
        <v>18326</v>
      </c>
      <c r="G888">
        <v>7678015696</v>
      </c>
      <c r="H888" t="s">
        <v>164</v>
      </c>
      <c r="I888" t="s">
        <v>18327</v>
      </c>
      <c r="J888" t="s">
        <v>166</v>
      </c>
      <c r="K888" t="s">
        <v>361</v>
      </c>
      <c r="L888" t="s">
        <v>18328</v>
      </c>
      <c r="M888" t="s">
        <v>18329</v>
      </c>
      <c r="N888" t="s">
        <v>170</v>
      </c>
      <c r="AI888" t="s">
        <v>18330</v>
      </c>
      <c r="AJ888" t="s">
        <v>10049</v>
      </c>
      <c r="AK888" t="s">
        <v>18331</v>
      </c>
      <c r="AL888">
        <v>89.5</v>
      </c>
      <c r="AN888">
        <v>2005</v>
      </c>
      <c r="AO888" t="s">
        <v>174</v>
      </c>
      <c r="AP888" t="s">
        <v>18332</v>
      </c>
      <c r="AQ888" t="s">
        <v>1435</v>
      </c>
      <c r="AR888" t="s">
        <v>18333</v>
      </c>
      <c r="AS888">
        <v>85</v>
      </c>
      <c r="AU888">
        <v>2007</v>
      </c>
      <c r="AV888" t="s">
        <v>170</v>
      </c>
      <c r="BC888" t="s">
        <v>174</v>
      </c>
      <c r="BD888" t="s">
        <v>2179</v>
      </c>
      <c r="BE888" t="s">
        <v>2179</v>
      </c>
      <c r="BF888" t="s">
        <v>18334</v>
      </c>
      <c r="BG888">
        <v>80.3</v>
      </c>
      <c r="BH888">
        <v>8.03</v>
      </c>
      <c r="BI888">
        <v>2012</v>
      </c>
      <c r="BJ888">
        <v>1</v>
      </c>
      <c r="BL888">
        <v>9</v>
      </c>
      <c r="BN888" t="s">
        <v>174</v>
      </c>
      <c r="BO888" t="s">
        <v>2470</v>
      </c>
      <c r="BP888" t="s">
        <v>2470</v>
      </c>
      <c r="BQ888" t="s">
        <v>18335</v>
      </c>
      <c r="BR888">
        <v>95.9</v>
      </c>
      <c r="BS888">
        <v>9.59</v>
      </c>
      <c r="BT888">
        <v>2017</v>
      </c>
      <c r="BU888">
        <v>31</v>
      </c>
      <c r="BV888" t="s">
        <v>18336</v>
      </c>
      <c r="BW888">
        <v>47</v>
      </c>
      <c r="BY888" t="s">
        <v>174</v>
      </c>
      <c r="BZ888" t="s">
        <v>946</v>
      </c>
      <c r="CA888" t="s">
        <v>18337</v>
      </c>
      <c r="CB888" t="s">
        <v>18338</v>
      </c>
      <c r="CC888">
        <v>73.6</v>
      </c>
      <c r="CD888">
        <v>7.36</v>
      </c>
      <c r="CE888">
        <v>2025</v>
      </c>
      <c r="CF888" t="s">
        <v>170</v>
      </c>
      <c r="CL888" t="s">
        <v>174</v>
      </c>
      <c r="CM888" t="s">
        <v>18339</v>
      </c>
      <c r="CN888" t="s">
        <v>174</v>
      </c>
      <c r="CO888" t="s">
        <v>18340</v>
      </c>
      <c r="CP888" t="s">
        <v>18341</v>
      </c>
      <c r="CQ888" t="s">
        <v>174</v>
      </c>
      <c r="CR888">
        <v>0</v>
      </c>
      <c r="CS888">
        <v>2</v>
      </c>
      <c r="CT888">
        <v>6</v>
      </c>
      <c r="CU888" t="s">
        <v>18342</v>
      </c>
      <c r="CV888" t="s">
        <v>170</v>
      </c>
      <c r="CZ888" t="s">
        <v>170</v>
      </c>
      <c r="DB888" t="s">
        <v>18343</v>
      </c>
      <c r="DC888" t="s">
        <v>18344</v>
      </c>
      <c r="DD888" t="s">
        <v>174</v>
      </c>
      <c r="DE888" t="s">
        <v>18345</v>
      </c>
      <c r="DF888" t="s">
        <v>174</v>
      </c>
      <c r="DG888" t="s">
        <v>18346</v>
      </c>
      <c r="DH888" t="s">
        <v>18347</v>
      </c>
      <c r="DI888" t="s">
        <v>378</v>
      </c>
      <c r="DJ888" t="s">
        <v>378</v>
      </c>
      <c r="DK888">
        <v>8</v>
      </c>
      <c r="DL888" t="s">
        <v>174</v>
      </c>
      <c r="DM888" t="s">
        <v>18348</v>
      </c>
      <c r="DN888" t="s">
        <v>174</v>
      </c>
      <c r="DO888" t="s">
        <v>18349</v>
      </c>
      <c r="DP888" t="s">
        <v>18350</v>
      </c>
      <c r="DQ888" t="str">
        <f>HYPERLINK("https://nconnect.nicmar.ac.in/storage/profile/69a7011b8c01e.png","Download")</f>
        <v>0</v>
      </c>
      <c r="DR888" t="str">
        <f>HYPERLINK("https://nconnect.nicmar.ac.in/pdf/764_resume_1772556317.pdf/Y2FyZWVy","View Resume")</f>
        <v>0</v>
      </c>
      <c r="DS888" t="s">
        <v>2523</v>
      </c>
      <c r="DT888" t="s">
        <v>18351</v>
      </c>
      <c r="DU888" t="s">
        <v>2315</v>
      </c>
      <c r="DV888" t="s">
        <v>333</v>
      </c>
      <c r="DW888" t="s">
        <v>246</v>
      </c>
      <c r="DX888" t="s">
        <v>994</v>
      </c>
      <c r="DY888" t="s">
        <v>209</v>
      </c>
      <c r="DZ888" t="s">
        <v>865</v>
      </c>
      <c r="EA888" t="s">
        <v>18352</v>
      </c>
      <c r="EB888" t="s">
        <v>18353</v>
      </c>
      <c r="EC888" t="s">
        <v>9454</v>
      </c>
      <c r="ED888" t="s">
        <v>207</v>
      </c>
      <c r="EE888" t="s">
        <v>905</v>
      </c>
      <c r="EF888" t="s">
        <v>468</v>
      </c>
      <c r="EG888" t="s">
        <v>2926</v>
      </c>
      <c r="EH888" t="s">
        <v>18354</v>
      </c>
      <c r="EI888" t="s">
        <v>8188</v>
      </c>
      <c r="EJ888" t="s">
        <v>333</v>
      </c>
      <c r="EK888" t="s">
        <v>207</v>
      </c>
      <c r="EL888" t="s">
        <v>6952</v>
      </c>
      <c r="EM888" t="s">
        <v>7188</v>
      </c>
      <c r="EN888" t="s">
        <v>4211</v>
      </c>
    </row>
    <row r="889" spans="1:158">
      <c r="A889" t="s">
        <v>1778</v>
      </c>
      <c r="B889" t="s">
        <v>159</v>
      </c>
      <c r="C889" t="s">
        <v>160</v>
      </c>
      <c r="D889" t="s">
        <v>1779</v>
      </c>
      <c r="E889" t="s">
        <v>18355</v>
      </c>
      <c r="F889" t="s">
        <v>18356</v>
      </c>
      <c r="G889">
        <v>9168876600</v>
      </c>
      <c r="H889" t="s">
        <v>271</v>
      </c>
      <c r="I889" t="s">
        <v>18357</v>
      </c>
      <c r="J889" t="s">
        <v>166</v>
      </c>
      <c r="K889" t="s">
        <v>831</v>
      </c>
      <c r="L889" t="s">
        <v>18358</v>
      </c>
      <c r="M889" t="s">
        <v>18359</v>
      </c>
      <c r="N889" t="s">
        <v>170</v>
      </c>
      <c r="AI889" t="s">
        <v>18360</v>
      </c>
      <c r="AJ889" t="s">
        <v>18361</v>
      </c>
      <c r="AK889" t="s">
        <v>18362</v>
      </c>
      <c r="AL889">
        <v>71.38</v>
      </c>
      <c r="AN889">
        <v>2009</v>
      </c>
      <c r="AO889" t="s">
        <v>174</v>
      </c>
      <c r="AP889" t="s">
        <v>18363</v>
      </c>
      <c r="AQ889" t="s">
        <v>18361</v>
      </c>
      <c r="AR889" t="s">
        <v>18364</v>
      </c>
      <c r="AS889">
        <v>53.5</v>
      </c>
      <c r="AU889">
        <v>2011</v>
      </c>
      <c r="AV889" t="s">
        <v>170</v>
      </c>
      <c r="BC889" t="s">
        <v>174</v>
      </c>
      <c r="BD889" t="s">
        <v>440</v>
      </c>
      <c r="BE889" t="s">
        <v>18365</v>
      </c>
      <c r="BF889" t="s">
        <v>18366</v>
      </c>
      <c r="BG889">
        <v>55.75</v>
      </c>
      <c r="BI889">
        <v>2016</v>
      </c>
      <c r="BJ889">
        <v>8</v>
      </c>
      <c r="BL889">
        <v>2</v>
      </c>
      <c r="BN889" t="s">
        <v>174</v>
      </c>
      <c r="BO889" t="s">
        <v>10011</v>
      </c>
      <c r="BP889" t="s">
        <v>18367</v>
      </c>
      <c r="BQ889" t="s">
        <v>18368</v>
      </c>
      <c r="BR889">
        <v>68.65</v>
      </c>
      <c r="BT889">
        <v>2019</v>
      </c>
      <c r="BU889">
        <v>24</v>
      </c>
      <c r="BW889">
        <v>52</v>
      </c>
      <c r="BY889" t="s">
        <v>170</v>
      </c>
      <c r="CF889" t="s">
        <v>170</v>
      </c>
      <c r="CL889" t="s">
        <v>174</v>
      </c>
      <c r="CM889" t="s">
        <v>18369</v>
      </c>
      <c r="CN889" t="s">
        <v>174</v>
      </c>
      <c r="CO889" t="s">
        <v>18370</v>
      </c>
      <c r="CP889" t="s">
        <v>18371</v>
      </c>
      <c r="CQ889" t="s">
        <v>174</v>
      </c>
      <c r="CR889">
        <v>0</v>
      </c>
      <c r="CS889">
        <v>0</v>
      </c>
      <c r="CT889">
        <v>2</v>
      </c>
      <c r="CV889" t="s">
        <v>170</v>
      </c>
      <c r="CZ889" t="s">
        <v>170</v>
      </c>
      <c r="DB889" t="s">
        <v>18372</v>
      </c>
      <c r="DC889" t="s">
        <v>18373</v>
      </c>
      <c r="DD889" t="s">
        <v>174</v>
      </c>
      <c r="DE889" t="s">
        <v>3276</v>
      </c>
      <c r="DF889" t="s">
        <v>174</v>
      </c>
      <c r="DG889">
        <v>3</v>
      </c>
      <c r="DH889" t="s">
        <v>18374</v>
      </c>
      <c r="DI889" t="s">
        <v>18375</v>
      </c>
      <c r="DJ889" t="s">
        <v>170</v>
      </c>
      <c r="DK889">
        <v>8</v>
      </c>
      <c r="DL889" t="s">
        <v>174</v>
      </c>
      <c r="DM889" t="s">
        <v>18376</v>
      </c>
      <c r="DN889" t="s">
        <v>170</v>
      </c>
      <c r="DP889" t="s">
        <v>18377</v>
      </c>
      <c r="DQ889" t="str">
        <f>HYPERLINK("https://nconnect.nicmar.ac.in/storage/profile/69a70f49c7be2.png","Download")</f>
        <v>0</v>
      </c>
      <c r="DR889" t="str">
        <f>HYPERLINK("https://nconnect.nicmar.ac.in/pdf/946_resume_1772555839.pdf/Y2FyZWVy","View Resume")</f>
        <v>0</v>
      </c>
      <c r="DS889" t="s">
        <v>984</v>
      </c>
      <c r="DT889" t="s">
        <v>18378</v>
      </c>
      <c r="DU889" t="s">
        <v>18379</v>
      </c>
      <c r="DV889" t="s">
        <v>3388</v>
      </c>
      <c r="DW889" t="s">
        <v>246</v>
      </c>
      <c r="DX889" t="s">
        <v>2853</v>
      </c>
      <c r="DY889" t="s">
        <v>209</v>
      </c>
      <c r="DZ889" t="s">
        <v>1205</v>
      </c>
      <c r="EA889" t="s">
        <v>18380</v>
      </c>
      <c r="EB889" t="s">
        <v>18381</v>
      </c>
      <c r="EC889" t="s">
        <v>7584</v>
      </c>
      <c r="ED889" t="s">
        <v>207</v>
      </c>
      <c r="EE889" t="s">
        <v>2319</v>
      </c>
      <c r="EF889" t="s">
        <v>3835</v>
      </c>
      <c r="EG889" t="s">
        <v>945</v>
      </c>
    </row>
    <row r="890" spans="1:158">
      <c r="A890" t="s">
        <v>158</v>
      </c>
      <c r="B890" t="s">
        <v>159</v>
      </c>
      <c r="C890" t="s">
        <v>160</v>
      </c>
      <c r="D890" t="s">
        <v>161</v>
      </c>
      <c r="E890" t="s">
        <v>18355</v>
      </c>
      <c r="F890" t="s">
        <v>18356</v>
      </c>
      <c r="G890">
        <v>9168876600</v>
      </c>
      <c r="H890" t="s">
        <v>271</v>
      </c>
      <c r="I890" t="s">
        <v>18357</v>
      </c>
      <c r="J890" t="s">
        <v>166</v>
      </c>
      <c r="K890" t="s">
        <v>831</v>
      </c>
      <c r="L890" t="s">
        <v>18358</v>
      </c>
      <c r="M890" t="s">
        <v>18359</v>
      </c>
      <c r="N890" t="s">
        <v>170</v>
      </c>
      <c r="AI890" t="s">
        <v>18360</v>
      </c>
      <c r="AJ890" t="s">
        <v>18361</v>
      </c>
      <c r="AK890" t="s">
        <v>18362</v>
      </c>
      <c r="AL890">
        <v>71.38</v>
      </c>
      <c r="AN890">
        <v>2009</v>
      </c>
      <c r="AO890" t="s">
        <v>174</v>
      </c>
      <c r="AP890" t="s">
        <v>18363</v>
      </c>
      <c r="AQ890" t="s">
        <v>18361</v>
      </c>
      <c r="AR890" t="s">
        <v>18364</v>
      </c>
      <c r="AS890">
        <v>53.5</v>
      </c>
      <c r="AU890">
        <v>2011</v>
      </c>
      <c r="AV890" t="s">
        <v>170</v>
      </c>
      <c r="BC890" t="s">
        <v>174</v>
      </c>
      <c r="BD890" t="s">
        <v>440</v>
      </c>
      <c r="BE890" t="s">
        <v>18365</v>
      </c>
      <c r="BF890" t="s">
        <v>18366</v>
      </c>
      <c r="BG890">
        <v>55.75</v>
      </c>
      <c r="BI890">
        <v>2016</v>
      </c>
      <c r="BJ890">
        <v>8</v>
      </c>
      <c r="BL890">
        <v>2</v>
      </c>
      <c r="BN890" t="s">
        <v>174</v>
      </c>
      <c r="BO890" t="s">
        <v>10011</v>
      </c>
      <c r="BP890" t="s">
        <v>18367</v>
      </c>
      <c r="BQ890" t="s">
        <v>18368</v>
      </c>
      <c r="BR890">
        <v>68.65</v>
      </c>
      <c r="BT890">
        <v>2019</v>
      </c>
      <c r="BU890">
        <v>24</v>
      </c>
      <c r="BW890">
        <v>52</v>
      </c>
      <c r="BY890" t="s">
        <v>170</v>
      </c>
      <c r="CF890" t="s">
        <v>170</v>
      </c>
      <c r="CL890" t="s">
        <v>174</v>
      </c>
      <c r="CM890" t="s">
        <v>18369</v>
      </c>
      <c r="CN890" t="s">
        <v>174</v>
      </c>
      <c r="CO890" t="s">
        <v>18370</v>
      </c>
      <c r="CP890" t="s">
        <v>18371</v>
      </c>
      <c r="CQ890" t="s">
        <v>174</v>
      </c>
      <c r="CR890">
        <v>0</v>
      </c>
      <c r="CS890">
        <v>0</v>
      </c>
      <c r="CT890">
        <v>2</v>
      </c>
      <c r="CV890" t="s">
        <v>170</v>
      </c>
      <c r="CZ890" t="s">
        <v>170</v>
      </c>
      <c r="DB890" t="s">
        <v>18372</v>
      </c>
      <c r="DC890" t="s">
        <v>18373</v>
      </c>
      <c r="DD890" t="s">
        <v>174</v>
      </c>
      <c r="DE890" t="s">
        <v>3276</v>
      </c>
      <c r="DF890" t="s">
        <v>174</v>
      </c>
      <c r="DG890">
        <v>3</v>
      </c>
      <c r="DH890" t="s">
        <v>18374</v>
      </c>
      <c r="DI890" t="s">
        <v>18375</v>
      </c>
      <c r="DJ890" t="s">
        <v>170</v>
      </c>
      <c r="DK890">
        <v>8</v>
      </c>
      <c r="DL890" t="s">
        <v>174</v>
      </c>
      <c r="DM890" t="s">
        <v>18376</v>
      </c>
      <c r="DN890" t="s">
        <v>170</v>
      </c>
      <c r="DP890" t="s">
        <v>18382</v>
      </c>
      <c r="DQ890" t="str">
        <f>HYPERLINK("https://nconnect.nicmar.ac.in/storage/profile/69a70f49c7be2.png","Download")</f>
        <v>0</v>
      </c>
      <c r="DR890" t="str">
        <f>HYPERLINK("https://nconnect.nicmar.ac.in/pdf/946_resume_1772555839.pdf/Y2FyZWVy","View Resume")</f>
        <v>0</v>
      </c>
      <c r="DS890" t="s">
        <v>984</v>
      </c>
      <c r="DT890" t="s">
        <v>18378</v>
      </c>
      <c r="DU890" t="s">
        <v>18379</v>
      </c>
      <c r="DV890" t="s">
        <v>3388</v>
      </c>
      <c r="DW890" t="s">
        <v>246</v>
      </c>
      <c r="DX890" t="s">
        <v>2853</v>
      </c>
      <c r="DY890" t="s">
        <v>209</v>
      </c>
      <c r="DZ890" t="s">
        <v>1205</v>
      </c>
      <c r="EA890" t="s">
        <v>18380</v>
      </c>
      <c r="EB890" t="s">
        <v>18381</v>
      </c>
      <c r="EC890" t="s">
        <v>7584</v>
      </c>
      <c r="ED890" t="s">
        <v>207</v>
      </c>
      <c r="EE890" t="s">
        <v>2319</v>
      </c>
      <c r="EF890" t="s">
        <v>3835</v>
      </c>
      <c r="EG890" t="s">
        <v>945</v>
      </c>
    </row>
    <row r="891" spans="1:158">
      <c r="A891" t="s">
        <v>210</v>
      </c>
      <c r="B891" t="s">
        <v>211</v>
      </c>
      <c r="C891" t="s">
        <v>212</v>
      </c>
      <c r="D891" t="s">
        <v>213</v>
      </c>
      <c r="E891" t="s">
        <v>18383</v>
      </c>
      <c r="F891" t="s">
        <v>18384</v>
      </c>
      <c r="G891">
        <v>7709878553</v>
      </c>
      <c r="H891" t="s">
        <v>164</v>
      </c>
      <c r="I891" t="s">
        <v>18385</v>
      </c>
      <c r="J891" t="s">
        <v>217</v>
      </c>
      <c r="K891" t="s">
        <v>12637</v>
      </c>
      <c r="L891" t="s">
        <v>18386</v>
      </c>
      <c r="M891" t="s">
        <v>18387</v>
      </c>
      <c r="N891" t="s">
        <v>170</v>
      </c>
      <c r="AI891" t="s">
        <v>18388</v>
      </c>
      <c r="AJ891" t="s">
        <v>18389</v>
      </c>
      <c r="AK891" t="s">
        <v>18390</v>
      </c>
      <c r="AL891">
        <v>85.23</v>
      </c>
      <c r="AN891">
        <v>2007</v>
      </c>
      <c r="AO891" t="s">
        <v>174</v>
      </c>
      <c r="AP891" t="s">
        <v>18391</v>
      </c>
      <c r="AQ891" t="s">
        <v>18389</v>
      </c>
      <c r="AR891" t="s">
        <v>18392</v>
      </c>
      <c r="AS891">
        <v>83.14</v>
      </c>
      <c r="AU891">
        <v>2009</v>
      </c>
      <c r="AV891" t="s">
        <v>170</v>
      </c>
      <c r="BC891" t="s">
        <v>174</v>
      </c>
      <c r="BD891" t="s">
        <v>4955</v>
      </c>
      <c r="BE891" t="s">
        <v>18393</v>
      </c>
      <c r="BF891" t="s">
        <v>485</v>
      </c>
      <c r="BG891">
        <v>70.1</v>
      </c>
      <c r="BH891">
        <v>7.51</v>
      </c>
      <c r="BI891">
        <v>2013</v>
      </c>
      <c r="BJ891">
        <v>1</v>
      </c>
      <c r="BL891">
        <v>9</v>
      </c>
      <c r="BN891" t="s">
        <v>174</v>
      </c>
      <c r="BO891" t="s">
        <v>4255</v>
      </c>
      <c r="BP891" t="s">
        <v>18394</v>
      </c>
      <c r="BQ891" t="s">
        <v>213</v>
      </c>
      <c r="BR891">
        <v>78</v>
      </c>
      <c r="BS891">
        <v>8.3</v>
      </c>
      <c r="BT891">
        <v>2016</v>
      </c>
      <c r="BU891">
        <v>14</v>
      </c>
      <c r="BW891">
        <v>47</v>
      </c>
      <c r="BY891" t="s">
        <v>170</v>
      </c>
      <c r="CF891" t="s">
        <v>174</v>
      </c>
      <c r="CG891" t="s">
        <v>485</v>
      </c>
      <c r="CH891" t="s">
        <v>551</v>
      </c>
      <c r="CI891" t="s">
        <v>193</v>
      </c>
      <c r="CJ891">
        <v>2025</v>
      </c>
      <c r="CL891" t="s">
        <v>170</v>
      </c>
      <c r="CN891" t="s">
        <v>174</v>
      </c>
      <c r="CO891" t="s">
        <v>18395</v>
      </c>
      <c r="CP891" t="s">
        <v>18396</v>
      </c>
      <c r="CQ891" t="s">
        <v>174</v>
      </c>
      <c r="CR891">
        <v>3</v>
      </c>
      <c r="CS891">
        <v>0</v>
      </c>
      <c r="CT891">
        <v>5</v>
      </c>
      <c r="CU891" t="s">
        <v>18397</v>
      </c>
      <c r="CV891" t="s">
        <v>170</v>
      </c>
      <c r="CZ891" t="s">
        <v>170</v>
      </c>
      <c r="DC891" t="s">
        <v>18398</v>
      </c>
      <c r="DD891" t="s">
        <v>174</v>
      </c>
      <c r="DE891" t="s">
        <v>18399</v>
      </c>
      <c r="DF891" t="s">
        <v>174</v>
      </c>
      <c r="DG891" t="s">
        <v>18400</v>
      </c>
      <c r="DH891" t="s">
        <v>18401</v>
      </c>
      <c r="DI891" t="s">
        <v>18402</v>
      </c>
      <c r="DJ891" t="s">
        <v>18403</v>
      </c>
      <c r="DK891">
        <v>8</v>
      </c>
      <c r="DL891" t="s">
        <v>174</v>
      </c>
      <c r="DM891" t="s">
        <v>18404</v>
      </c>
      <c r="DN891" t="s">
        <v>170</v>
      </c>
      <c r="DP891" t="s">
        <v>18405</v>
      </c>
      <c r="DQ891" t="s">
        <v>202</v>
      </c>
      <c r="DR891" t="str">
        <f>HYPERLINK("https://nconnect.nicmar.ac.in/pdf/958_resume_1772557116.pdf/Y2FyZWVy","View Resume")</f>
        <v>0</v>
      </c>
      <c r="DS891" t="s">
        <v>984</v>
      </c>
      <c r="DT891" t="s">
        <v>18406</v>
      </c>
      <c r="DU891" t="s">
        <v>567</v>
      </c>
      <c r="DV891" t="s">
        <v>18407</v>
      </c>
      <c r="DW891" t="s">
        <v>246</v>
      </c>
      <c r="DX891" t="s">
        <v>980</v>
      </c>
      <c r="DY891" t="s">
        <v>209</v>
      </c>
      <c r="DZ891" t="s">
        <v>989</v>
      </c>
      <c r="EA891" t="s">
        <v>551</v>
      </c>
      <c r="EB891" t="s">
        <v>18408</v>
      </c>
      <c r="EC891" t="s">
        <v>12025</v>
      </c>
      <c r="ED891" t="s">
        <v>246</v>
      </c>
      <c r="EE891" t="s">
        <v>983</v>
      </c>
      <c r="EF891" t="s">
        <v>1685</v>
      </c>
      <c r="EG891" t="s">
        <v>1688</v>
      </c>
      <c r="EH891" t="s">
        <v>18409</v>
      </c>
      <c r="EI891" t="s">
        <v>18408</v>
      </c>
      <c r="EJ891" t="s">
        <v>818</v>
      </c>
      <c r="EK891" t="s">
        <v>246</v>
      </c>
      <c r="EL891" t="s">
        <v>2522</v>
      </c>
      <c r="EM891" t="s">
        <v>1724</v>
      </c>
      <c r="EN891" t="s">
        <v>574</v>
      </c>
    </row>
    <row r="892" spans="1:158">
      <c r="A892" t="s">
        <v>295</v>
      </c>
      <c r="B892" t="s">
        <v>211</v>
      </c>
      <c r="C892" t="s">
        <v>267</v>
      </c>
      <c r="D892" t="s">
        <v>296</v>
      </c>
      <c r="E892" t="s">
        <v>18410</v>
      </c>
      <c r="F892" t="s">
        <v>18411</v>
      </c>
      <c r="G892">
        <v>9028000721</v>
      </c>
      <c r="H892" t="s">
        <v>164</v>
      </c>
      <c r="I892" t="s">
        <v>18412</v>
      </c>
      <c r="J892" t="s">
        <v>166</v>
      </c>
      <c r="K892" t="s">
        <v>18413</v>
      </c>
      <c r="L892" t="s">
        <v>18414</v>
      </c>
      <c r="M892" t="s">
        <v>18415</v>
      </c>
      <c r="N892" t="s">
        <v>170</v>
      </c>
      <c r="AI892" t="s">
        <v>18416</v>
      </c>
      <c r="AJ892" t="s">
        <v>11851</v>
      </c>
      <c r="AK892" t="s">
        <v>5826</v>
      </c>
      <c r="AL892">
        <v>63.2</v>
      </c>
      <c r="AN892">
        <v>2005</v>
      </c>
      <c r="AO892" t="s">
        <v>174</v>
      </c>
      <c r="AP892" t="s">
        <v>18417</v>
      </c>
      <c r="AQ892" t="s">
        <v>11851</v>
      </c>
      <c r="AR892" t="s">
        <v>18418</v>
      </c>
      <c r="AS892">
        <v>58.83</v>
      </c>
      <c r="AU892">
        <v>2007</v>
      </c>
      <c r="AV892" t="s">
        <v>174</v>
      </c>
      <c r="AW892" t="s">
        <v>18419</v>
      </c>
      <c r="AX892" t="s">
        <v>18420</v>
      </c>
      <c r="AY892" t="s">
        <v>18421</v>
      </c>
      <c r="AZ892">
        <v>80</v>
      </c>
      <c r="BB892">
        <v>2008</v>
      </c>
      <c r="BC892" t="s">
        <v>174</v>
      </c>
      <c r="BD892" t="s">
        <v>11853</v>
      </c>
      <c r="BE892" t="s">
        <v>18422</v>
      </c>
      <c r="BF892" t="s">
        <v>18423</v>
      </c>
      <c r="BG892">
        <v>64.72</v>
      </c>
      <c r="BI892">
        <v>2010</v>
      </c>
      <c r="BJ892">
        <v>19</v>
      </c>
      <c r="BK892" t="s">
        <v>3767</v>
      </c>
      <c r="BL892">
        <v>53</v>
      </c>
      <c r="BM892" t="s">
        <v>1906</v>
      </c>
      <c r="BN892" t="s">
        <v>174</v>
      </c>
      <c r="BO892" t="s">
        <v>11853</v>
      </c>
      <c r="BP892" t="s">
        <v>18424</v>
      </c>
      <c r="BQ892" t="s">
        <v>296</v>
      </c>
      <c r="BR892">
        <v>73.84</v>
      </c>
      <c r="BT892">
        <v>2012</v>
      </c>
      <c r="BU892">
        <v>31</v>
      </c>
      <c r="BV892" t="s">
        <v>528</v>
      </c>
      <c r="BW892">
        <v>33</v>
      </c>
      <c r="BY892" t="s">
        <v>170</v>
      </c>
      <c r="CF892" t="s">
        <v>174</v>
      </c>
      <c r="CG892" t="s">
        <v>296</v>
      </c>
      <c r="CH892" t="s">
        <v>11853</v>
      </c>
      <c r="CI892" t="s">
        <v>193</v>
      </c>
      <c r="CJ892">
        <v>2023</v>
      </c>
      <c r="CL892" t="s">
        <v>174</v>
      </c>
      <c r="CM892" t="s">
        <v>18425</v>
      </c>
      <c r="CN892" t="s">
        <v>174</v>
      </c>
      <c r="CO892" t="s">
        <v>18426</v>
      </c>
      <c r="CP892" t="s">
        <v>18427</v>
      </c>
      <c r="CQ892" t="s">
        <v>174</v>
      </c>
      <c r="CR892">
        <v>1</v>
      </c>
      <c r="CS892">
        <v>1</v>
      </c>
      <c r="CT892">
        <v>5</v>
      </c>
      <c r="CU892" t="s">
        <v>18428</v>
      </c>
      <c r="CV892" t="s">
        <v>170</v>
      </c>
      <c r="CZ892" t="s">
        <v>170</v>
      </c>
      <c r="DC892" t="s">
        <v>18429</v>
      </c>
      <c r="DD892" t="s">
        <v>174</v>
      </c>
      <c r="DE892" t="s">
        <v>18430</v>
      </c>
      <c r="DF892" t="s">
        <v>174</v>
      </c>
      <c r="DG892" t="s">
        <v>18431</v>
      </c>
      <c r="DH892" t="s">
        <v>378</v>
      </c>
      <c r="DI892" t="s">
        <v>378</v>
      </c>
      <c r="DJ892">
        <v>0</v>
      </c>
      <c r="DK892">
        <v>9</v>
      </c>
      <c r="DL892" t="s">
        <v>174</v>
      </c>
      <c r="DM892" t="s">
        <v>18432</v>
      </c>
      <c r="DN892" t="s">
        <v>170</v>
      </c>
      <c r="DP892" t="s">
        <v>18433</v>
      </c>
      <c r="DQ892" t="s">
        <v>202</v>
      </c>
      <c r="DR892" t="str">
        <f>HYPERLINK("https://nconnect.nicmar.ac.in/pdf/943_resume_1772557504.pdf/Y2FyZWVy","View Resume")</f>
        <v>0</v>
      </c>
      <c r="DS892" t="s">
        <v>3098</v>
      </c>
      <c r="DT892" t="s">
        <v>4305</v>
      </c>
      <c r="DU892" t="s">
        <v>211</v>
      </c>
      <c r="DV892" t="s">
        <v>11184</v>
      </c>
      <c r="DW892" t="s">
        <v>246</v>
      </c>
      <c r="DX892" t="s">
        <v>468</v>
      </c>
      <c r="DY892" t="s">
        <v>209</v>
      </c>
      <c r="DZ892" t="s">
        <v>469</v>
      </c>
      <c r="EA892" t="s">
        <v>18434</v>
      </c>
      <c r="EB892" t="s">
        <v>211</v>
      </c>
      <c r="EC892" t="s">
        <v>818</v>
      </c>
      <c r="ED892" t="s">
        <v>246</v>
      </c>
      <c r="EE892" t="s">
        <v>423</v>
      </c>
      <c r="EF892" t="s">
        <v>464</v>
      </c>
      <c r="EG892" t="s">
        <v>1026</v>
      </c>
      <c r="EH892" t="s">
        <v>18435</v>
      </c>
      <c r="EI892" t="s">
        <v>211</v>
      </c>
      <c r="EJ892" t="s">
        <v>1166</v>
      </c>
      <c r="EK892" t="s">
        <v>246</v>
      </c>
      <c r="EL892" t="s">
        <v>2373</v>
      </c>
      <c r="EM892" t="s">
        <v>820</v>
      </c>
      <c r="EN892" t="s">
        <v>908</v>
      </c>
      <c r="EO892" t="s">
        <v>18436</v>
      </c>
      <c r="EP892" t="s">
        <v>18437</v>
      </c>
      <c r="EQ892" t="s">
        <v>3834</v>
      </c>
      <c r="ER892" t="s">
        <v>207</v>
      </c>
      <c r="ES892" t="s">
        <v>6953</v>
      </c>
      <c r="ET892" t="s">
        <v>384</v>
      </c>
      <c r="EU892" t="s">
        <v>1456</v>
      </c>
      <c r="EV892" t="s">
        <v>18438</v>
      </c>
      <c r="EW892" t="s">
        <v>4309</v>
      </c>
      <c r="EX892" t="s">
        <v>3834</v>
      </c>
      <c r="EY892" t="s">
        <v>207</v>
      </c>
      <c r="EZ892" t="s">
        <v>1594</v>
      </c>
      <c r="FA892" t="s">
        <v>8503</v>
      </c>
      <c r="FB892" t="s">
        <v>265</v>
      </c>
    </row>
    <row r="893" spans="1:158">
      <c r="A893" t="s">
        <v>295</v>
      </c>
      <c r="B893" t="s">
        <v>211</v>
      </c>
      <c r="C893" t="s">
        <v>267</v>
      </c>
      <c r="D893" t="s">
        <v>296</v>
      </c>
      <c r="E893" t="s">
        <v>18439</v>
      </c>
      <c r="F893" t="s">
        <v>18440</v>
      </c>
      <c r="G893">
        <v>8551084850</v>
      </c>
      <c r="H893" t="s">
        <v>164</v>
      </c>
      <c r="I893" t="s">
        <v>18441</v>
      </c>
      <c r="J893" t="s">
        <v>166</v>
      </c>
      <c r="K893" t="s">
        <v>2823</v>
      </c>
      <c r="L893" t="s">
        <v>18442</v>
      </c>
      <c r="M893" t="s">
        <v>18443</v>
      </c>
      <c r="N893" t="s">
        <v>170</v>
      </c>
      <c r="AI893" t="s">
        <v>18444</v>
      </c>
      <c r="AJ893" t="s">
        <v>1001</v>
      </c>
      <c r="AK893" t="s">
        <v>18445</v>
      </c>
      <c r="AL893">
        <v>84.73</v>
      </c>
      <c r="AN893">
        <v>2012</v>
      </c>
      <c r="AO893" t="s">
        <v>174</v>
      </c>
      <c r="AP893" t="s">
        <v>18446</v>
      </c>
      <c r="AQ893" t="s">
        <v>1001</v>
      </c>
      <c r="AR893" t="s">
        <v>18447</v>
      </c>
      <c r="AS893">
        <v>66.15</v>
      </c>
      <c r="AU893">
        <v>2014</v>
      </c>
      <c r="AV893" t="s">
        <v>170</v>
      </c>
      <c r="BC893" t="s">
        <v>174</v>
      </c>
      <c r="BD893" t="s">
        <v>440</v>
      </c>
      <c r="BE893" t="s">
        <v>18448</v>
      </c>
      <c r="BF893" t="s">
        <v>485</v>
      </c>
      <c r="BG893">
        <v>68.8</v>
      </c>
      <c r="BI893">
        <v>2018</v>
      </c>
      <c r="BJ893">
        <v>2</v>
      </c>
      <c r="BL893">
        <v>9</v>
      </c>
      <c r="BN893" t="s">
        <v>174</v>
      </c>
      <c r="BO893" t="s">
        <v>18449</v>
      </c>
      <c r="BP893" t="s">
        <v>18450</v>
      </c>
      <c r="BQ893" t="s">
        <v>18451</v>
      </c>
      <c r="BR893">
        <v>8.7</v>
      </c>
      <c r="BS893">
        <v>8.7</v>
      </c>
      <c r="BT893">
        <v>2021</v>
      </c>
      <c r="BU893">
        <v>8</v>
      </c>
      <c r="BW893">
        <v>13</v>
      </c>
      <c r="BY893" t="s">
        <v>170</v>
      </c>
      <c r="CF893" t="s">
        <v>170</v>
      </c>
      <c r="CJ893">
        <v>2021</v>
      </c>
      <c r="CL893" t="s">
        <v>174</v>
      </c>
      <c r="CM893" t="s">
        <v>18452</v>
      </c>
      <c r="CN893" t="s">
        <v>170</v>
      </c>
      <c r="CP893" t="s">
        <v>18453</v>
      </c>
      <c r="CQ893" t="s">
        <v>170</v>
      </c>
      <c r="CR893">
        <v>0</v>
      </c>
      <c r="CS893">
        <v>0</v>
      </c>
      <c r="CV893" t="s">
        <v>170</v>
      </c>
      <c r="CZ893" t="s">
        <v>170</v>
      </c>
      <c r="DB893" t="s">
        <v>783</v>
      </c>
      <c r="DC893" t="s">
        <v>2626</v>
      </c>
      <c r="DD893" t="s">
        <v>170</v>
      </c>
      <c r="DE893" t="s">
        <v>18454</v>
      </c>
      <c r="DF893" t="s">
        <v>170</v>
      </c>
      <c r="DL893" t="s">
        <v>170</v>
      </c>
      <c r="DN893" t="s">
        <v>170</v>
      </c>
      <c r="DP893" t="s">
        <v>18455</v>
      </c>
      <c r="DQ893" t="s">
        <v>202</v>
      </c>
      <c r="DR893" t="str">
        <f>HYPERLINK("https://nconnect.nicmar.ac.in/pdf/892_resume_1772557570.pdf/Y2FyZWVy","View Resume")</f>
        <v>0</v>
      </c>
      <c r="DS893" t="s">
        <v>6880</v>
      </c>
      <c r="DT893" t="s">
        <v>18456</v>
      </c>
      <c r="DU893" t="s">
        <v>18457</v>
      </c>
      <c r="DV893" t="s">
        <v>818</v>
      </c>
      <c r="DW893" t="s">
        <v>207</v>
      </c>
      <c r="DX893" t="s">
        <v>1198</v>
      </c>
      <c r="DY893" t="s">
        <v>209</v>
      </c>
      <c r="DZ893" t="s">
        <v>292</v>
      </c>
      <c r="EA893" t="s">
        <v>18458</v>
      </c>
      <c r="EB893" t="s">
        <v>18459</v>
      </c>
      <c r="EC893" t="s">
        <v>818</v>
      </c>
      <c r="ED893" t="s">
        <v>207</v>
      </c>
      <c r="EE893" t="s">
        <v>994</v>
      </c>
      <c r="EF893" t="s">
        <v>1198</v>
      </c>
      <c r="EG893" t="s">
        <v>1382</v>
      </c>
      <c r="EH893" t="s">
        <v>18458</v>
      </c>
      <c r="EI893" t="s">
        <v>18459</v>
      </c>
      <c r="EJ893" t="s">
        <v>818</v>
      </c>
      <c r="EK893" t="s">
        <v>207</v>
      </c>
      <c r="EL893" t="s">
        <v>900</v>
      </c>
      <c r="EM893" t="s">
        <v>423</v>
      </c>
      <c r="EN893" t="s">
        <v>460</v>
      </c>
      <c r="EO893" t="s">
        <v>18460</v>
      </c>
      <c r="EP893" t="s">
        <v>18459</v>
      </c>
      <c r="EQ893" t="s">
        <v>818</v>
      </c>
      <c r="ER893" t="s">
        <v>207</v>
      </c>
      <c r="ES893" t="s">
        <v>1547</v>
      </c>
      <c r="ET893" t="s">
        <v>905</v>
      </c>
      <c r="EU893" t="s">
        <v>574</v>
      </c>
      <c r="EV893" t="s">
        <v>18461</v>
      </c>
      <c r="EW893" t="s">
        <v>18462</v>
      </c>
      <c r="EX893" t="s">
        <v>818</v>
      </c>
      <c r="EY893" t="s">
        <v>207</v>
      </c>
      <c r="EZ893" t="s">
        <v>1982</v>
      </c>
      <c r="FA893" t="s">
        <v>647</v>
      </c>
      <c r="FB893" t="s">
        <v>248</v>
      </c>
    </row>
    <row r="894" spans="1:158">
      <c r="A894" t="s">
        <v>210</v>
      </c>
      <c r="B894" t="s">
        <v>211</v>
      </c>
      <c r="C894" t="s">
        <v>212</v>
      </c>
      <c r="D894" t="s">
        <v>213</v>
      </c>
      <c r="E894" t="s">
        <v>18463</v>
      </c>
      <c r="F894" t="s">
        <v>18464</v>
      </c>
      <c r="G894">
        <v>9011358398</v>
      </c>
      <c r="H894" t="s">
        <v>271</v>
      </c>
      <c r="I894" t="s">
        <v>18465</v>
      </c>
      <c r="J894" t="s">
        <v>166</v>
      </c>
      <c r="K894" t="s">
        <v>6613</v>
      </c>
      <c r="L894" t="s">
        <v>18466</v>
      </c>
      <c r="M894" t="s">
        <v>18467</v>
      </c>
      <c r="N894" t="s">
        <v>174</v>
      </c>
      <c r="O894" t="s">
        <v>18466</v>
      </c>
      <c r="P894" t="s">
        <v>18468</v>
      </c>
      <c r="AI894" t="s">
        <v>18469</v>
      </c>
      <c r="AJ894" t="s">
        <v>18470</v>
      </c>
      <c r="AK894" t="s">
        <v>11798</v>
      </c>
      <c r="AL894">
        <v>73.2</v>
      </c>
      <c r="AN894">
        <v>2002</v>
      </c>
      <c r="AO894" t="s">
        <v>174</v>
      </c>
      <c r="AP894" t="s">
        <v>18471</v>
      </c>
      <c r="AQ894" t="s">
        <v>18472</v>
      </c>
      <c r="AR894" t="s">
        <v>18473</v>
      </c>
      <c r="AS894">
        <v>76.33</v>
      </c>
      <c r="AU894">
        <v>2004</v>
      </c>
      <c r="AV894" t="s">
        <v>170</v>
      </c>
      <c r="BC894" t="s">
        <v>174</v>
      </c>
      <c r="BD894" t="s">
        <v>3883</v>
      </c>
      <c r="BE894" t="s">
        <v>18474</v>
      </c>
      <c r="BF894" t="s">
        <v>18475</v>
      </c>
      <c r="BG894">
        <v>66.85</v>
      </c>
      <c r="BI894">
        <v>2008</v>
      </c>
      <c r="BJ894">
        <v>2</v>
      </c>
      <c r="BL894">
        <v>9</v>
      </c>
      <c r="BN894" t="s">
        <v>174</v>
      </c>
      <c r="BO894" t="s">
        <v>1908</v>
      </c>
      <c r="BP894" t="s">
        <v>18476</v>
      </c>
      <c r="BQ894" t="s">
        <v>18477</v>
      </c>
      <c r="BR894">
        <v>62.45</v>
      </c>
      <c r="BS894">
        <v>6.57</v>
      </c>
      <c r="BT894">
        <v>2010</v>
      </c>
      <c r="BU894">
        <v>14</v>
      </c>
      <c r="BW894">
        <v>47</v>
      </c>
      <c r="BY894" t="s">
        <v>170</v>
      </c>
      <c r="CF894" t="s">
        <v>174</v>
      </c>
      <c r="CG894" t="s">
        <v>5884</v>
      </c>
      <c r="CH894" t="s">
        <v>18478</v>
      </c>
      <c r="CI894" t="s">
        <v>193</v>
      </c>
      <c r="CJ894">
        <v>2023</v>
      </c>
      <c r="CL894" t="s">
        <v>174</v>
      </c>
      <c r="CM894" t="s">
        <v>18479</v>
      </c>
      <c r="CN894" t="s">
        <v>174</v>
      </c>
      <c r="CO894" t="s">
        <v>18480</v>
      </c>
      <c r="CP894" t="s">
        <v>18481</v>
      </c>
      <c r="CQ894" t="s">
        <v>174</v>
      </c>
      <c r="CR894" t="s">
        <v>4998</v>
      </c>
      <c r="CS894" t="s">
        <v>676</v>
      </c>
      <c r="CU894" t="s">
        <v>18482</v>
      </c>
      <c r="CV894" t="s">
        <v>170</v>
      </c>
      <c r="CZ894" t="s">
        <v>170</v>
      </c>
      <c r="DB894" t="s">
        <v>18483</v>
      </c>
      <c r="DC894" t="s">
        <v>2676</v>
      </c>
      <c r="DD894" t="s">
        <v>174</v>
      </c>
      <c r="DE894" t="s">
        <v>18484</v>
      </c>
      <c r="DF894" t="s">
        <v>174</v>
      </c>
      <c r="DG894" t="s">
        <v>18485</v>
      </c>
      <c r="DH894" t="s">
        <v>18486</v>
      </c>
      <c r="DI894" t="s">
        <v>18487</v>
      </c>
      <c r="DJ894" t="s">
        <v>170</v>
      </c>
      <c r="DK894">
        <v>8</v>
      </c>
      <c r="DL894" t="s">
        <v>170</v>
      </c>
      <c r="DN894" t="s">
        <v>170</v>
      </c>
      <c r="DP894" t="s">
        <v>18488</v>
      </c>
      <c r="DQ894" t="s">
        <v>202</v>
      </c>
      <c r="DR894" t="str">
        <f>HYPERLINK("https://nconnect.nicmar.ac.in/pdf/961_resume_1772557841.pdf/Y2FyZWVy","View Resume")</f>
        <v>0</v>
      </c>
      <c r="DS894" t="s">
        <v>18489</v>
      </c>
      <c r="DT894" t="s">
        <v>18490</v>
      </c>
      <c r="DU894" t="s">
        <v>18491</v>
      </c>
      <c r="DV894" t="s">
        <v>818</v>
      </c>
      <c r="DW894" t="s">
        <v>246</v>
      </c>
      <c r="DX894" t="s">
        <v>983</v>
      </c>
      <c r="DY894" t="s">
        <v>209</v>
      </c>
      <c r="DZ894" t="s">
        <v>1682</v>
      </c>
      <c r="EA894" t="s">
        <v>18492</v>
      </c>
      <c r="EB894" t="s">
        <v>18491</v>
      </c>
      <c r="EC894" t="s">
        <v>818</v>
      </c>
      <c r="ED894" t="s">
        <v>246</v>
      </c>
      <c r="EE894" t="s">
        <v>428</v>
      </c>
      <c r="EF894" t="s">
        <v>505</v>
      </c>
      <c r="EG894" t="s">
        <v>4376</v>
      </c>
      <c r="EH894" t="s">
        <v>18493</v>
      </c>
      <c r="EI894" t="s">
        <v>18491</v>
      </c>
      <c r="EJ894" t="s">
        <v>818</v>
      </c>
      <c r="EK894" t="s">
        <v>246</v>
      </c>
      <c r="EL894" t="s">
        <v>2140</v>
      </c>
      <c r="EM894" t="s">
        <v>427</v>
      </c>
      <c r="EN894" t="s">
        <v>414</v>
      </c>
      <c r="EO894" t="s">
        <v>18494</v>
      </c>
      <c r="EP894" t="s">
        <v>351</v>
      </c>
      <c r="EQ894" t="s">
        <v>818</v>
      </c>
      <c r="ER894" t="s">
        <v>246</v>
      </c>
      <c r="ES894" t="s">
        <v>1098</v>
      </c>
      <c r="ET894" t="s">
        <v>2140</v>
      </c>
      <c r="EU894" t="s">
        <v>501</v>
      </c>
    </row>
    <row r="895" spans="1:158">
      <c r="A895" t="s">
        <v>793</v>
      </c>
      <c r="B895" t="s">
        <v>211</v>
      </c>
      <c r="C895" t="s">
        <v>267</v>
      </c>
      <c r="D895" t="s">
        <v>508</v>
      </c>
      <c r="E895" t="s">
        <v>18495</v>
      </c>
      <c r="F895" t="s">
        <v>18496</v>
      </c>
      <c r="G895">
        <v>7020992958</v>
      </c>
      <c r="H895" t="s">
        <v>271</v>
      </c>
      <c r="I895" t="s">
        <v>18497</v>
      </c>
      <c r="J895" t="s">
        <v>166</v>
      </c>
      <c r="K895" t="s">
        <v>361</v>
      </c>
      <c r="L895" t="s">
        <v>18498</v>
      </c>
      <c r="M895" t="s">
        <v>18499</v>
      </c>
      <c r="N895" t="s">
        <v>170</v>
      </c>
      <c r="AI895" t="s">
        <v>18500</v>
      </c>
      <c r="AJ895" t="s">
        <v>18501</v>
      </c>
      <c r="AK895" t="s">
        <v>18502</v>
      </c>
      <c r="AL895">
        <v>73</v>
      </c>
      <c r="AN895">
        <v>1994</v>
      </c>
      <c r="AO895" t="s">
        <v>174</v>
      </c>
      <c r="AP895" t="s">
        <v>18503</v>
      </c>
      <c r="AQ895" t="s">
        <v>18501</v>
      </c>
      <c r="AR895" t="s">
        <v>18504</v>
      </c>
      <c r="AS895">
        <v>63</v>
      </c>
      <c r="AU895">
        <v>1996</v>
      </c>
      <c r="AV895" t="s">
        <v>170</v>
      </c>
      <c r="BC895" t="s">
        <v>174</v>
      </c>
      <c r="BD895" t="s">
        <v>18505</v>
      </c>
      <c r="BE895" t="s">
        <v>18506</v>
      </c>
      <c r="BF895" t="s">
        <v>18507</v>
      </c>
      <c r="BG895">
        <v>60</v>
      </c>
      <c r="BI895">
        <v>1999</v>
      </c>
      <c r="BJ895">
        <v>19</v>
      </c>
      <c r="BK895" t="s">
        <v>807</v>
      </c>
      <c r="BL895">
        <v>23</v>
      </c>
      <c r="BN895" t="s">
        <v>174</v>
      </c>
      <c r="BO895" t="s">
        <v>18505</v>
      </c>
      <c r="BP895" t="s">
        <v>18508</v>
      </c>
      <c r="BQ895" t="s">
        <v>18509</v>
      </c>
      <c r="BR895">
        <v>73</v>
      </c>
      <c r="BT895">
        <v>2001</v>
      </c>
      <c r="BU895">
        <v>31</v>
      </c>
      <c r="BV895" t="s">
        <v>5171</v>
      </c>
      <c r="BW895">
        <v>23</v>
      </c>
      <c r="BY895" t="s">
        <v>170</v>
      </c>
      <c r="CF895" t="s">
        <v>174</v>
      </c>
      <c r="CG895" t="s">
        <v>2358</v>
      </c>
      <c r="CH895" t="s">
        <v>8172</v>
      </c>
      <c r="CI895" t="s">
        <v>193</v>
      </c>
      <c r="CJ895">
        <v>2025</v>
      </c>
      <c r="CL895" t="s">
        <v>174</v>
      </c>
      <c r="CN895" t="s">
        <v>174</v>
      </c>
      <c r="CO895" t="s">
        <v>18510</v>
      </c>
      <c r="CP895" t="s">
        <v>18511</v>
      </c>
      <c r="CQ895" t="s">
        <v>170</v>
      </c>
      <c r="CV895" t="s">
        <v>170</v>
      </c>
      <c r="CZ895" t="s">
        <v>170</v>
      </c>
      <c r="DB895" t="s">
        <v>18512</v>
      </c>
      <c r="DC895" t="s">
        <v>18513</v>
      </c>
      <c r="DD895" t="s">
        <v>174</v>
      </c>
      <c r="DE895" t="s">
        <v>18514</v>
      </c>
      <c r="DF895" t="s">
        <v>170</v>
      </c>
      <c r="DL895" t="s">
        <v>174</v>
      </c>
      <c r="DM895" t="s">
        <v>18515</v>
      </c>
      <c r="DN895" t="s">
        <v>170</v>
      </c>
      <c r="DP895" t="s">
        <v>18516</v>
      </c>
      <c r="DQ895" t="str">
        <f>HYPERLINK("https://nconnect.nicmar.ac.in/storage/profile/69a70d8a2aaaf.png","Download")</f>
        <v>0</v>
      </c>
      <c r="DR895" t="str">
        <f>HYPERLINK("https://nconnect.nicmar.ac.in/pdf/966_resume_1772557389.pdf/Y2FyZWVy","View Resume")</f>
        <v>0</v>
      </c>
      <c r="DS895" t="s">
        <v>1205</v>
      </c>
      <c r="DT895" t="s">
        <v>730</v>
      </c>
      <c r="DU895" t="s">
        <v>18517</v>
      </c>
      <c r="DV895" t="s">
        <v>818</v>
      </c>
      <c r="DW895" t="s">
        <v>246</v>
      </c>
      <c r="DX895" t="s">
        <v>2853</v>
      </c>
      <c r="DY895" t="s">
        <v>209</v>
      </c>
      <c r="DZ895" t="s">
        <v>1205</v>
      </c>
    </row>
    <row r="896" spans="1:158">
      <c r="A896" t="s">
        <v>3910</v>
      </c>
      <c r="B896" t="s">
        <v>211</v>
      </c>
      <c r="C896" t="s">
        <v>471</v>
      </c>
      <c r="D896" t="s">
        <v>3911</v>
      </c>
      <c r="E896" t="s">
        <v>18159</v>
      </c>
      <c r="F896" t="s">
        <v>18160</v>
      </c>
      <c r="G896">
        <v>9073687894</v>
      </c>
      <c r="H896" t="s">
        <v>164</v>
      </c>
      <c r="I896" t="s">
        <v>18161</v>
      </c>
      <c r="J896" t="s">
        <v>166</v>
      </c>
      <c r="K896" t="s">
        <v>657</v>
      </c>
      <c r="L896" t="s">
        <v>18162</v>
      </c>
      <c r="M896" t="s">
        <v>18163</v>
      </c>
      <c r="N896" t="s">
        <v>170</v>
      </c>
      <c r="AI896" t="s">
        <v>18164</v>
      </c>
      <c r="AJ896" t="s">
        <v>18165</v>
      </c>
      <c r="AK896" t="s">
        <v>18166</v>
      </c>
      <c r="AL896">
        <v>76</v>
      </c>
      <c r="AN896">
        <v>2007</v>
      </c>
      <c r="AO896" t="s">
        <v>174</v>
      </c>
      <c r="AP896" t="s">
        <v>18167</v>
      </c>
      <c r="AQ896" t="s">
        <v>18168</v>
      </c>
      <c r="AR896" t="s">
        <v>18169</v>
      </c>
      <c r="AS896">
        <v>60</v>
      </c>
      <c r="AU896">
        <v>2009</v>
      </c>
      <c r="AV896" t="s">
        <v>170</v>
      </c>
      <c r="BC896" t="s">
        <v>174</v>
      </c>
      <c r="BD896" t="s">
        <v>18170</v>
      </c>
      <c r="BE896" t="s">
        <v>18171</v>
      </c>
      <c r="BF896" t="s">
        <v>550</v>
      </c>
      <c r="BG896">
        <v>75</v>
      </c>
      <c r="BH896">
        <v>8.3</v>
      </c>
      <c r="BI896">
        <v>2013</v>
      </c>
      <c r="BJ896">
        <v>2</v>
      </c>
      <c r="BL896">
        <v>9</v>
      </c>
      <c r="BN896" t="s">
        <v>174</v>
      </c>
      <c r="BO896" t="s">
        <v>18172</v>
      </c>
      <c r="BP896" t="s">
        <v>18173</v>
      </c>
      <c r="BQ896" t="s">
        <v>3979</v>
      </c>
      <c r="BR896">
        <v>70</v>
      </c>
      <c r="BS896">
        <v>7.11</v>
      </c>
      <c r="BT896">
        <v>2017</v>
      </c>
      <c r="BU896">
        <v>1</v>
      </c>
      <c r="BW896">
        <v>13</v>
      </c>
      <c r="BY896" t="s">
        <v>170</v>
      </c>
      <c r="CF896" t="s">
        <v>170</v>
      </c>
      <c r="CL896" t="s">
        <v>170</v>
      </c>
      <c r="CN896" t="s">
        <v>174</v>
      </c>
      <c r="CO896" t="s">
        <v>18174</v>
      </c>
      <c r="CP896" t="s">
        <v>18175</v>
      </c>
      <c r="CQ896" t="s">
        <v>170</v>
      </c>
      <c r="CV896" t="s">
        <v>170</v>
      </c>
      <c r="CZ896" t="s">
        <v>170</v>
      </c>
      <c r="DC896" t="s">
        <v>18176</v>
      </c>
      <c r="DD896" t="s">
        <v>174</v>
      </c>
      <c r="DE896" t="s">
        <v>18177</v>
      </c>
      <c r="DF896" t="s">
        <v>170</v>
      </c>
      <c r="DL896" t="s">
        <v>170</v>
      </c>
      <c r="DN896" t="s">
        <v>170</v>
      </c>
      <c r="DP896" t="s">
        <v>18518</v>
      </c>
      <c r="DQ896" t="s">
        <v>202</v>
      </c>
      <c r="DR896" t="str">
        <f>HYPERLINK("https://nconnect.nicmar.ac.in/pdf/959_resume_1772553728.pdf/Y2FyZWVy","View Resume")</f>
        <v>0</v>
      </c>
      <c r="DS896" t="s">
        <v>292</v>
      </c>
    </row>
    <row r="897" spans="1:158">
      <c r="A897" t="s">
        <v>470</v>
      </c>
      <c r="B897" t="s">
        <v>211</v>
      </c>
      <c r="C897" t="s">
        <v>471</v>
      </c>
      <c r="D897" t="s">
        <v>472</v>
      </c>
      <c r="E897" t="s">
        <v>18519</v>
      </c>
      <c r="F897" t="s">
        <v>18520</v>
      </c>
      <c r="G897">
        <v>8722553250</v>
      </c>
      <c r="H897" t="s">
        <v>271</v>
      </c>
      <c r="I897" t="s">
        <v>18521</v>
      </c>
      <c r="J897" t="s">
        <v>166</v>
      </c>
      <c r="K897" t="s">
        <v>18522</v>
      </c>
      <c r="L897" t="s">
        <v>18523</v>
      </c>
      <c r="M897" t="s">
        <v>18524</v>
      </c>
      <c r="N897" t="s">
        <v>174</v>
      </c>
      <c r="O897" t="s">
        <v>18525</v>
      </c>
      <c r="P897" t="s">
        <v>471</v>
      </c>
      <c r="AI897" t="s">
        <v>18526</v>
      </c>
      <c r="AJ897" t="s">
        <v>15457</v>
      </c>
      <c r="AK897" t="s">
        <v>11798</v>
      </c>
      <c r="AL897">
        <v>78</v>
      </c>
      <c r="AN897">
        <v>2005</v>
      </c>
      <c r="AO897" t="s">
        <v>174</v>
      </c>
      <c r="AP897" t="s">
        <v>18527</v>
      </c>
      <c r="AQ897" t="s">
        <v>15457</v>
      </c>
      <c r="AR897" t="s">
        <v>18528</v>
      </c>
      <c r="AS897">
        <v>64</v>
      </c>
      <c r="AU897">
        <v>2007</v>
      </c>
      <c r="AV897" t="s">
        <v>170</v>
      </c>
      <c r="BC897" t="s">
        <v>174</v>
      </c>
      <c r="BD897" t="s">
        <v>18529</v>
      </c>
      <c r="BE897" t="s">
        <v>18530</v>
      </c>
      <c r="BF897" t="s">
        <v>18531</v>
      </c>
      <c r="BG897">
        <v>61</v>
      </c>
      <c r="BI897">
        <v>2011</v>
      </c>
      <c r="BJ897">
        <v>1</v>
      </c>
      <c r="BL897">
        <v>9</v>
      </c>
      <c r="BN897" t="s">
        <v>174</v>
      </c>
      <c r="BO897" t="s">
        <v>18529</v>
      </c>
      <c r="BP897" t="s">
        <v>18532</v>
      </c>
      <c r="BQ897" t="s">
        <v>18533</v>
      </c>
      <c r="BR897">
        <v>80.75</v>
      </c>
      <c r="BS897">
        <v>8.51</v>
      </c>
      <c r="BT897">
        <v>2013</v>
      </c>
      <c r="BU897">
        <v>12</v>
      </c>
      <c r="BW897">
        <v>9</v>
      </c>
      <c r="BY897" t="s">
        <v>170</v>
      </c>
      <c r="CF897" t="s">
        <v>174</v>
      </c>
      <c r="CG897" t="s">
        <v>18534</v>
      </c>
      <c r="CH897" t="s">
        <v>9192</v>
      </c>
      <c r="CI897" t="s">
        <v>193</v>
      </c>
      <c r="CJ897">
        <v>2022</v>
      </c>
      <c r="CL897" t="s">
        <v>170</v>
      </c>
      <c r="CN897" t="s">
        <v>170</v>
      </c>
      <c r="CP897" t="s">
        <v>18535</v>
      </c>
      <c r="CQ897" t="s">
        <v>174</v>
      </c>
      <c r="CR897">
        <v>0</v>
      </c>
      <c r="CS897">
        <v>2</v>
      </c>
      <c r="CT897">
        <v>3</v>
      </c>
      <c r="CU897" t="s">
        <v>18536</v>
      </c>
      <c r="CV897" t="s">
        <v>170</v>
      </c>
      <c r="CZ897" t="s">
        <v>170</v>
      </c>
      <c r="DB897" t="s">
        <v>18537</v>
      </c>
      <c r="DC897" t="s">
        <v>18538</v>
      </c>
      <c r="DD897" t="s">
        <v>174</v>
      </c>
      <c r="DE897" t="s">
        <v>18539</v>
      </c>
      <c r="DF897" t="s">
        <v>170</v>
      </c>
      <c r="DL897" t="s">
        <v>170</v>
      </c>
      <c r="DN897" t="s">
        <v>170</v>
      </c>
      <c r="DP897" t="s">
        <v>18540</v>
      </c>
      <c r="DQ897" t="str">
        <f>HYPERLINK("https://nconnect.nicmar.ac.in/storage/profile/69a712b574b03.png","Download")</f>
        <v>0</v>
      </c>
      <c r="DR897" t="str">
        <f>HYPERLINK("https://nconnect.nicmar.ac.in/pdf/811_resume_1772557963.pdf/Y2FyZWVy","View Resume")</f>
        <v>0</v>
      </c>
      <c r="DS897" t="s">
        <v>4014</v>
      </c>
      <c r="DT897" t="s">
        <v>18541</v>
      </c>
      <c r="DU897" t="s">
        <v>18542</v>
      </c>
      <c r="DV897" t="s">
        <v>1687</v>
      </c>
      <c r="DW897" t="s">
        <v>207</v>
      </c>
      <c r="DX897" t="s">
        <v>983</v>
      </c>
      <c r="DY897" t="s">
        <v>900</v>
      </c>
      <c r="DZ897" t="s">
        <v>908</v>
      </c>
      <c r="EA897" t="s">
        <v>9192</v>
      </c>
      <c r="EB897" t="s">
        <v>18543</v>
      </c>
      <c r="EC897" t="s">
        <v>18544</v>
      </c>
      <c r="ED897" t="s">
        <v>246</v>
      </c>
      <c r="EE897" t="s">
        <v>504</v>
      </c>
      <c r="EF897" t="s">
        <v>825</v>
      </c>
      <c r="EG897" t="s">
        <v>460</v>
      </c>
      <c r="EH897" t="s">
        <v>18545</v>
      </c>
      <c r="EI897" t="s">
        <v>211</v>
      </c>
      <c r="EJ897" t="s">
        <v>16458</v>
      </c>
      <c r="EK897" t="s">
        <v>246</v>
      </c>
      <c r="EL897" t="s">
        <v>992</v>
      </c>
      <c r="EM897" t="s">
        <v>257</v>
      </c>
      <c r="EN897" t="s">
        <v>1382</v>
      </c>
    </row>
    <row r="898" spans="1:158">
      <c r="A898" t="s">
        <v>584</v>
      </c>
      <c r="B898" t="s">
        <v>211</v>
      </c>
      <c r="C898" t="s">
        <v>471</v>
      </c>
      <c r="D898" t="s">
        <v>585</v>
      </c>
      <c r="E898" t="s">
        <v>18519</v>
      </c>
      <c r="F898" t="s">
        <v>18520</v>
      </c>
      <c r="G898">
        <v>8722553250</v>
      </c>
      <c r="H898" t="s">
        <v>271</v>
      </c>
      <c r="I898" t="s">
        <v>18521</v>
      </c>
      <c r="J898" t="s">
        <v>166</v>
      </c>
      <c r="K898" t="s">
        <v>18522</v>
      </c>
      <c r="L898" t="s">
        <v>18523</v>
      </c>
      <c r="M898" t="s">
        <v>18524</v>
      </c>
      <c r="N898" t="s">
        <v>174</v>
      </c>
      <c r="O898" t="s">
        <v>18525</v>
      </c>
      <c r="P898" t="s">
        <v>471</v>
      </c>
      <c r="AI898" t="s">
        <v>18526</v>
      </c>
      <c r="AJ898" t="s">
        <v>15457</v>
      </c>
      <c r="AK898" t="s">
        <v>11798</v>
      </c>
      <c r="AL898">
        <v>78</v>
      </c>
      <c r="AN898">
        <v>2005</v>
      </c>
      <c r="AO898" t="s">
        <v>174</v>
      </c>
      <c r="AP898" t="s">
        <v>18527</v>
      </c>
      <c r="AQ898" t="s">
        <v>15457</v>
      </c>
      <c r="AR898" t="s">
        <v>18528</v>
      </c>
      <c r="AS898">
        <v>64</v>
      </c>
      <c r="AU898">
        <v>2007</v>
      </c>
      <c r="AV898" t="s">
        <v>170</v>
      </c>
      <c r="BC898" t="s">
        <v>174</v>
      </c>
      <c r="BD898" t="s">
        <v>18529</v>
      </c>
      <c r="BE898" t="s">
        <v>18530</v>
      </c>
      <c r="BF898" t="s">
        <v>18531</v>
      </c>
      <c r="BG898">
        <v>61</v>
      </c>
      <c r="BI898">
        <v>2011</v>
      </c>
      <c r="BJ898">
        <v>1</v>
      </c>
      <c r="BL898">
        <v>9</v>
      </c>
      <c r="BN898" t="s">
        <v>174</v>
      </c>
      <c r="BO898" t="s">
        <v>18529</v>
      </c>
      <c r="BP898" t="s">
        <v>18532</v>
      </c>
      <c r="BQ898" t="s">
        <v>18533</v>
      </c>
      <c r="BR898">
        <v>80.75</v>
      </c>
      <c r="BS898">
        <v>8.51</v>
      </c>
      <c r="BT898">
        <v>2013</v>
      </c>
      <c r="BU898">
        <v>12</v>
      </c>
      <c r="BW898">
        <v>9</v>
      </c>
      <c r="BY898" t="s">
        <v>170</v>
      </c>
      <c r="CF898" t="s">
        <v>174</v>
      </c>
      <c r="CG898" t="s">
        <v>18534</v>
      </c>
      <c r="CH898" t="s">
        <v>9192</v>
      </c>
      <c r="CI898" t="s">
        <v>193</v>
      </c>
      <c r="CJ898">
        <v>2022</v>
      </c>
      <c r="CL898" t="s">
        <v>170</v>
      </c>
      <c r="CN898" t="s">
        <v>170</v>
      </c>
      <c r="CP898" t="s">
        <v>18535</v>
      </c>
      <c r="CQ898" t="s">
        <v>174</v>
      </c>
      <c r="CR898">
        <v>0</v>
      </c>
      <c r="CS898">
        <v>2</v>
      </c>
      <c r="CT898">
        <v>3</v>
      </c>
      <c r="CU898" t="s">
        <v>18536</v>
      </c>
      <c r="CV898" t="s">
        <v>170</v>
      </c>
      <c r="CZ898" t="s">
        <v>170</v>
      </c>
      <c r="DB898" t="s">
        <v>18537</v>
      </c>
      <c r="DC898" t="s">
        <v>18538</v>
      </c>
      <c r="DD898" t="s">
        <v>174</v>
      </c>
      <c r="DE898" t="s">
        <v>18539</v>
      </c>
      <c r="DF898" t="s">
        <v>170</v>
      </c>
      <c r="DL898" t="s">
        <v>170</v>
      </c>
      <c r="DN898" t="s">
        <v>170</v>
      </c>
      <c r="DP898" t="s">
        <v>18546</v>
      </c>
      <c r="DQ898" t="str">
        <f>HYPERLINK("https://nconnect.nicmar.ac.in/storage/profile/69a712b574b03.png","Download")</f>
        <v>0</v>
      </c>
      <c r="DR898" t="str">
        <f>HYPERLINK("https://nconnect.nicmar.ac.in/pdf/811_resume_1772557963.pdf/Y2FyZWVy","View Resume")</f>
        <v>0</v>
      </c>
      <c r="DS898" t="s">
        <v>4014</v>
      </c>
      <c r="DT898" t="s">
        <v>18541</v>
      </c>
      <c r="DU898" t="s">
        <v>18542</v>
      </c>
      <c r="DV898" t="s">
        <v>1687</v>
      </c>
      <c r="DW898" t="s">
        <v>207</v>
      </c>
      <c r="DX898" t="s">
        <v>983</v>
      </c>
      <c r="DY898" t="s">
        <v>900</v>
      </c>
      <c r="DZ898" t="s">
        <v>908</v>
      </c>
      <c r="EA898" t="s">
        <v>9192</v>
      </c>
      <c r="EB898" t="s">
        <v>18543</v>
      </c>
      <c r="EC898" t="s">
        <v>18544</v>
      </c>
      <c r="ED898" t="s">
        <v>246</v>
      </c>
      <c r="EE898" t="s">
        <v>504</v>
      </c>
      <c r="EF898" t="s">
        <v>825</v>
      </c>
      <c r="EG898" t="s">
        <v>460</v>
      </c>
      <c r="EH898" t="s">
        <v>18545</v>
      </c>
      <c r="EI898" t="s">
        <v>211</v>
      </c>
      <c r="EJ898" t="s">
        <v>16458</v>
      </c>
      <c r="EK898" t="s">
        <v>246</v>
      </c>
      <c r="EL898" t="s">
        <v>992</v>
      </c>
      <c r="EM898" t="s">
        <v>257</v>
      </c>
      <c r="EN898" t="s">
        <v>1382</v>
      </c>
    </row>
    <row r="899" spans="1:158">
      <c r="A899" t="s">
        <v>3910</v>
      </c>
      <c r="B899" t="s">
        <v>211</v>
      </c>
      <c r="C899" t="s">
        <v>471</v>
      </c>
      <c r="D899" t="s">
        <v>3911</v>
      </c>
      <c r="E899" t="s">
        <v>18519</v>
      </c>
      <c r="F899" t="s">
        <v>18520</v>
      </c>
      <c r="G899">
        <v>8722553250</v>
      </c>
      <c r="H899" t="s">
        <v>271</v>
      </c>
      <c r="I899" t="s">
        <v>18521</v>
      </c>
      <c r="J899" t="s">
        <v>166</v>
      </c>
      <c r="K899" t="s">
        <v>18522</v>
      </c>
      <c r="L899" t="s">
        <v>18523</v>
      </c>
      <c r="M899" t="s">
        <v>18524</v>
      </c>
      <c r="N899" t="s">
        <v>174</v>
      </c>
      <c r="O899" t="s">
        <v>18525</v>
      </c>
      <c r="P899" t="s">
        <v>471</v>
      </c>
      <c r="AI899" t="s">
        <v>18526</v>
      </c>
      <c r="AJ899" t="s">
        <v>15457</v>
      </c>
      <c r="AK899" t="s">
        <v>11798</v>
      </c>
      <c r="AL899">
        <v>78</v>
      </c>
      <c r="AN899">
        <v>2005</v>
      </c>
      <c r="AO899" t="s">
        <v>174</v>
      </c>
      <c r="AP899" t="s">
        <v>18527</v>
      </c>
      <c r="AQ899" t="s">
        <v>15457</v>
      </c>
      <c r="AR899" t="s">
        <v>18528</v>
      </c>
      <c r="AS899">
        <v>64</v>
      </c>
      <c r="AU899">
        <v>2007</v>
      </c>
      <c r="AV899" t="s">
        <v>170</v>
      </c>
      <c r="BC899" t="s">
        <v>174</v>
      </c>
      <c r="BD899" t="s">
        <v>18529</v>
      </c>
      <c r="BE899" t="s">
        <v>18530</v>
      </c>
      <c r="BF899" t="s">
        <v>18531</v>
      </c>
      <c r="BG899">
        <v>61</v>
      </c>
      <c r="BI899">
        <v>2011</v>
      </c>
      <c r="BJ899">
        <v>1</v>
      </c>
      <c r="BL899">
        <v>9</v>
      </c>
      <c r="BN899" t="s">
        <v>174</v>
      </c>
      <c r="BO899" t="s">
        <v>18529</v>
      </c>
      <c r="BP899" t="s">
        <v>18532</v>
      </c>
      <c r="BQ899" t="s">
        <v>18533</v>
      </c>
      <c r="BR899">
        <v>80.75</v>
      </c>
      <c r="BS899">
        <v>8.51</v>
      </c>
      <c r="BT899">
        <v>2013</v>
      </c>
      <c r="BU899">
        <v>12</v>
      </c>
      <c r="BW899">
        <v>9</v>
      </c>
      <c r="BY899" t="s">
        <v>170</v>
      </c>
      <c r="CF899" t="s">
        <v>174</v>
      </c>
      <c r="CG899" t="s">
        <v>18534</v>
      </c>
      <c r="CH899" t="s">
        <v>9192</v>
      </c>
      <c r="CI899" t="s">
        <v>193</v>
      </c>
      <c r="CJ899">
        <v>2022</v>
      </c>
      <c r="CL899" t="s">
        <v>170</v>
      </c>
      <c r="CN899" t="s">
        <v>170</v>
      </c>
      <c r="CP899" t="s">
        <v>18535</v>
      </c>
      <c r="CQ899" t="s">
        <v>174</v>
      </c>
      <c r="CR899">
        <v>0</v>
      </c>
      <c r="CS899">
        <v>2</v>
      </c>
      <c r="CT899">
        <v>3</v>
      </c>
      <c r="CU899" t="s">
        <v>18536</v>
      </c>
      <c r="CV899" t="s">
        <v>170</v>
      </c>
      <c r="CZ899" t="s">
        <v>170</v>
      </c>
      <c r="DB899" t="s">
        <v>18537</v>
      </c>
      <c r="DC899" t="s">
        <v>18538</v>
      </c>
      <c r="DD899" t="s">
        <v>174</v>
      </c>
      <c r="DE899" t="s">
        <v>18539</v>
      </c>
      <c r="DF899" t="s">
        <v>170</v>
      </c>
      <c r="DL899" t="s">
        <v>170</v>
      </c>
      <c r="DN899" t="s">
        <v>170</v>
      </c>
      <c r="DP899" t="s">
        <v>18547</v>
      </c>
      <c r="DQ899" t="str">
        <f>HYPERLINK("https://nconnect.nicmar.ac.in/storage/profile/69a712b574b03.png","Download")</f>
        <v>0</v>
      </c>
      <c r="DR899" t="str">
        <f>HYPERLINK("https://nconnect.nicmar.ac.in/pdf/811_resume_1772557963.pdf/Y2FyZWVy","View Resume")</f>
        <v>0</v>
      </c>
      <c r="DS899" t="s">
        <v>4014</v>
      </c>
      <c r="DT899" t="s">
        <v>18541</v>
      </c>
      <c r="DU899" t="s">
        <v>18542</v>
      </c>
      <c r="DV899" t="s">
        <v>1687</v>
      </c>
      <c r="DW899" t="s">
        <v>207</v>
      </c>
      <c r="DX899" t="s">
        <v>983</v>
      </c>
      <c r="DY899" t="s">
        <v>900</v>
      </c>
      <c r="DZ899" t="s">
        <v>908</v>
      </c>
      <c r="EA899" t="s">
        <v>9192</v>
      </c>
      <c r="EB899" t="s">
        <v>18543</v>
      </c>
      <c r="EC899" t="s">
        <v>18544</v>
      </c>
      <c r="ED899" t="s">
        <v>246</v>
      </c>
      <c r="EE899" t="s">
        <v>504</v>
      </c>
      <c r="EF899" t="s">
        <v>825</v>
      </c>
      <c r="EG899" t="s">
        <v>460</v>
      </c>
      <c r="EH899" t="s">
        <v>18545</v>
      </c>
      <c r="EI899" t="s">
        <v>211</v>
      </c>
      <c r="EJ899" t="s">
        <v>16458</v>
      </c>
      <c r="EK899" t="s">
        <v>246</v>
      </c>
      <c r="EL899" t="s">
        <v>992</v>
      </c>
      <c r="EM899" t="s">
        <v>257</v>
      </c>
      <c r="EN899" t="s">
        <v>1382</v>
      </c>
    </row>
    <row r="900" spans="1:158">
      <c r="A900" t="s">
        <v>210</v>
      </c>
      <c r="B900" t="s">
        <v>211</v>
      </c>
      <c r="C900" t="s">
        <v>212</v>
      </c>
      <c r="D900" t="s">
        <v>213</v>
      </c>
      <c r="E900" t="s">
        <v>18548</v>
      </c>
      <c r="F900" t="s">
        <v>18549</v>
      </c>
      <c r="G900">
        <v>7792020200</v>
      </c>
      <c r="H900" t="s">
        <v>164</v>
      </c>
      <c r="I900" t="s">
        <v>18550</v>
      </c>
      <c r="J900" t="s">
        <v>166</v>
      </c>
      <c r="K900" t="s">
        <v>762</v>
      </c>
      <c r="L900" t="s">
        <v>18551</v>
      </c>
      <c r="M900" t="s">
        <v>18552</v>
      </c>
      <c r="N900" t="s">
        <v>170</v>
      </c>
      <c r="AI900" t="s">
        <v>18553</v>
      </c>
      <c r="AJ900" t="s">
        <v>18554</v>
      </c>
      <c r="AK900" t="s">
        <v>18555</v>
      </c>
      <c r="AL900">
        <v>88</v>
      </c>
      <c r="AN900">
        <v>2008</v>
      </c>
      <c r="AO900" t="s">
        <v>174</v>
      </c>
      <c r="AP900" t="s">
        <v>18553</v>
      </c>
      <c r="AQ900" t="s">
        <v>18554</v>
      </c>
      <c r="AR900" t="s">
        <v>18556</v>
      </c>
      <c r="AS900">
        <v>84.77</v>
      </c>
      <c r="AU900">
        <v>2010</v>
      </c>
      <c r="AV900" t="s">
        <v>170</v>
      </c>
      <c r="BC900" t="s">
        <v>174</v>
      </c>
      <c r="BD900" t="s">
        <v>18557</v>
      </c>
      <c r="BE900" t="s">
        <v>18558</v>
      </c>
      <c r="BF900" t="s">
        <v>8275</v>
      </c>
      <c r="BG900">
        <v>68.82</v>
      </c>
      <c r="BI900">
        <v>2014</v>
      </c>
      <c r="BJ900">
        <v>2</v>
      </c>
      <c r="BL900">
        <v>9</v>
      </c>
      <c r="BN900" t="s">
        <v>174</v>
      </c>
      <c r="BO900" t="s">
        <v>18557</v>
      </c>
      <c r="BP900" t="s">
        <v>18558</v>
      </c>
      <c r="BQ900" t="s">
        <v>18559</v>
      </c>
      <c r="BR900">
        <v>71.4</v>
      </c>
      <c r="BT900">
        <v>2016</v>
      </c>
      <c r="BU900">
        <v>14</v>
      </c>
      <c r="BW900">
        <v>47</v>
      </c>
      <c r="BY900" t="s">
        <v>170</v>
      </c>
      <c r="CF900" t="s">
        <v>174</v>
      </c>
      <c r="CG900" t="s">
        <v>18560</v>
      </c>
      <c r="CH900" t="s">
        <v>3268</v>
      </c>
      <c r="CI900" t="s">
        <v>193</v>
      </c>
      <c r="CJ900">
        <v>2025</v>
      </c>
      <c r="CL900" t="s">
        <v>170</v>
      </c>
      <c r="CN900" t="s">
        <v>170</v>
      </c>
      <c r="CP900" t="s">
        <v>18561</v>
      </c>
      <c r="CQ900" t="s">
        <v>174</v>
      </c>
      <c r="CR900">
        <v>0</v>
      </c>
      <c r="CS900">
        <v>0</v>
      </c>
      <c r="CT900">
        <v>4</v>
      </c>
      <c r="CU900" t="s">
        <v>18562</v>
      </c>
      <c r="CV900" t="s">
        <v>170</v>
      </c>
      <c r="CZ900" t="s">
        <v>170</v>
      </c>
      <c r="DB900" t="s">
        <v>18563</v>
      </c>
      <c r="DC900" t="s">
        <v>18564</v>
      </c>
      <c r="DD900" t="s">
        <v>170</v>
      </c>
      <c r="DF900" t="s">
        <v>170</v>
      </c>
      <c r="DL900" t="s">
        <v>174</v>
      </c>
      <c r="DM900" t="s">
        <v>18565</v>
      </c>
      <c r="DN900" t="s">
        <v>170</v>
      </c>
      <c r="DP900" t="s">
        <v>18566</v>
      </c>
      <c r="DQ900" t="str">
        <f>HYPERLINK("https://nconnect.nicmar.ac.in/storage/profile/69a71993369bf.png","Download")</f>
        <v>0</v>
      </c>
      <c r="DR900" t="str">
        <f>HYPERLINK("https://nconnect.nicmar.ac.in/pdf/967_resume_1772558544.pdf/Y2FyZWVy","View Resume")</f>
        <v>0</v>
      </c>
      <c r="DS900" t="s">
        <v>344</v>
      </c>
      <c r="DT900" t="s">
        <v>18567</v>
      </c>
      <c r="DU900" t="s">
        <v>211</v>
      </c>
      <c r="DV900" t="s">
        <v>18568</v>
      </c>
      <c r="DW900" t="s">
        <v>246</v>
      </c>
      <c r="DX900" t="s">
        <v>1685</v>
      </c>
      <c r="DY900" t="s">
        <v>209</v>
      </c>
      <c r="DZ900" t="s">
        <v>989</v>
      </c>
      <c r="EA900" t="s">
        <v>18569</v>
      </c>
      <c r="EB900" t="s">
        <v>18570</v>
      </c>
      <c r="EC900" t="s">
        <v>18571</v>
      </c>
      <c r="ED900" t="s">
        <v>207</v>
      </c>
      <c r="EE900" t="s">
        <v>1724</v>
      </c>
      <c r="EF900" t="s">
        <v>2318</v>
      </c>
      <c r="EG900" t="s">
        <v>248</v>
      </c>
    </row>
    <row r="901" spans="1:158">
      <c r="A901" t="s">
        <v>210</v>
      </c>
      <c r="B901" t="s">
        <v>211</v>
      </c>
      <c r="C901" t="s">
        <v>212</v>
      </c>
      <c r="D901" t="s">
        <v>213</v>
      </c>
      <c r="E901" t="s">
        <v>18572</v>
      </c>
      <c r="F901" t="s">
        <v>18573</v>
      </c>
      <c r="G901">
        <v>9657889035</v>
      </c>
      <c r="H901" t="s">
        <v>271</v>
      </c>
      <c r="I901" t="s">
        <v>761</v>
      </c>
      <c r="J901" t="s">
        <v>217</v>
      </c>
      <c r="K901" t="s">
        <v>18574</v>
      </c>
      <c r="L901" t="s">
        <v>18575</v>
      </c>
      <c r="M901" t="s">
        <v>18576</v>
      </c>
      <c r="N901" t="s">
        <v>170</v>
      </c>
      <c r="AI901" t="s">
        <v>18577</v>
      </c>
      <c r="AJ901" t="s">
        <v>18578</v>
      </c>
      <c r="AK901" t="s">
        <v>18579</v>
      </c>
      <c r="AL901">
        <v>55.33</v>
      </c>
      <c r="AN901">
        <v>2001</v>
      </c>
      <c r="AO901" t="s">
        <v>174</v>
      </c>
      <c r="AP901" t="s">
        <v>18577</v>
      </c>
      <c r="AQ901" t="s">
        <v>2383</v>
      </c>
      <c r="AR901" t="s">
        <v>18580</v>
      </c>
      <c r="AS901">
        <v>52.67</v>
      </c>
      <c r="AU901">
        <v>2003</v>
      </c>
      <c r="AV901" t="s">
        <v>170</v>
      </c>
      <c r="BC901" t="s">
        <v>174</v>
      </c>
      <c r="BD901" t="s">
        <v>5947</v>
      </c>
      <c r="BE901" t="s">
        <v>18581</v>
      </c>
      <c r="BF901" t="s">
        <v>18582</v>
      </c>
      <c r="BG901">
        <v>70.13</v>
      </c>
      <c r="BI901">
        <v>2008</v>
      </c>
      <c r="BJ901">
        <v>2</v>
      </c>
      <c r="BL901">
        <v>9</v>
      </c>
      <c r="BN901" t="s">
        <v>174</v>
      </c>
      <c r="BO901" t="s">
        <v>3569</v>
      </c>
      <c r="BP901" t="s">
        <v>3569</v>
      </c>
      <c r="BQ901" t="s">
        <v>213</v>
      </c>
      <c r="BR901">
        <v>73.3</v>
      </c>
      <c r="BS901">
        <v>7.33</v>
      </c>
      <c r="BT901">
        <v>2010</v>
      </c>
      <c r="BU901">
        <v>14</v>
      </c>
      <c r="BW901">
        <v>47</v>
      </c>
      <c r="BY901" t="s">
        <v>170</v>
      </c>
      <c r="CF901" t="s">
        <v>174</v>
      </c>
      <c r="CG901" t="s">
        <v>18583</v>
      </c>
      <c r="CH901" t="s">
        <v>3569</v>
      </c>
      <c r="CI901" t="s">
        <v>193</v>
      </c>
      <c r="CJ901">
        <v>2020</v>
      </c>
      <c r="CL901" t="s">
        <v>170</v>
      </c>
      <c r="CN901" t="s">
        <v>174</v>
      </c>
      <c r="CO901" t="s">
        <v>18584</v>
      </c>
      <c r="CP901" t="s">
        <v>18585</v>
      </c>
      <c r="CQ901" t="s">
        <v>174</v>
      </c>
      <c r="CR901">
        <v>4</v>
      </c>
      <c r="CS901">
        <v>0</v>
      </c>
      <c r="CT901">
        <v>3</v>
      </c>
      <c r="CU901" t="s">
        <v>18586</v>
      </c>
      <c r="CV901" t="s">
        <v>170</v>
      </c>
      <c r="CZ901" t="s">
        <v>170</v>
      </c>
      <c r="DB901" t="s">
        <v>18587</v>
      </c>
      <c r="DC901" t="s">
        <v>326</v>
      </c>
      <c r="DD901" t="s">
        <v>170</v>
      </c>
      <c r="DF901" t="s">
        <v>170</v>
      </c>
      <c r="DL901" t="s">
        <v>170</v>
      </c>
      <c r="DN901" t="s">
        <v>170</v>
      </c>
      <c r="DP901" t="s">
        <v>18588</v>
      </c>
      <c r="DQ901" t="str">
        <f>HYPERLINK("https://nconnect.nicmar.ac.in/storage/profile/699d48addfe13.png","Download")</f>
        <v>0</v>
      </c>
      <c r="DR901" t="str">
        <f>HYPERLINK("https://nconnect.nicmar.ac.in/pdf/611_resume_1772558914.pdf/Y2FyZWVy","View Resume")</f>
        <v>0</v>
      </c>
      <c r="DS901" t="s">
        <v>7764</v>
      </c>
      <c r="DT901" t="s">
        <v>18589</v>
      </c>
      <c r="DU901" t="s">
        <v>18590</v>
      </c>
      <c r="DV901" t="s">
        <v>1001</v>
      </c>
      <c r="DW901" t="s">
        <v>207</v>
      </c>
      <c r="DX901" t="s">
        <v>505</v>
      </c>
      <c r="DY901" t="s">
        <v>209</v>
      </c>
      <c r="DZ901" t="s">
        <v>691</v>
      </c>
      <c r="EA901" t="s">
        <v>2126</v>
      </c>
      <c r="EB901" t="s">
        <v>18591</v>
      </c>
      <c r="EC901" t="s">
        <v>4866</v>
      </c>
      <c r="ED901" t="s">
        <v>246</v>
      </c>
      <c r="EE901" t="s">
        <v>1982</v>
      </c>
      <c r="EF901" t="s">
        <v>825</v>
      </c>
      <c r="EG901" t="s">
        <v>2131</v>
      </c>
      <c r="EH901" t="s">
        <v>18592</v>
      </c>
      <c r="EI901" t="s">
        <v>1282</v>
      </c>
      <c r="EJ901" t="s">
        <v>4866</v>
      </c>
      <c r="EK901" t="s">
        <v>246</v>
      </c>
      <c r="EL901" t="s">
        <v>2206</v>
      </c>
      <c r="EM901" t="s">
        <v>1135</v>
      </c>
      <c r="EN901" t="s">
        <v>8000</v>
      </c>
    </row>
    <row r="902" spans="1:158">
      <c r="A902" t="s">
        <v>539</v>
      </c>
      <c r="B902" t="s">
        <v>159</v>
      </c>
      <c r="C902" t="s">
        <v>471</v>
      </c>
      <c r="D902" t="s">
        <v>540</v>
      </c>
      <c r="E902" t="s">
        <v>18593</v>
      </c>
      <c r="F902" t="s">
        <v>18594</v>
      </c>
      <c r="G902">
        <v>9096097404</v>
      </c>
      <c r="H902" t="s">
        <v>271</v>
      </c>
      <c r="I902" t="s">
        <v>18595</v>
      </c>
      <c r="J902" t="s">
        <v>217</v>
      </c>
      <c r="K902" t="s">
        <v>18574</v>
      </c>
      <c r="L902" t="s">
        <v>18596</v>
      </c>
      <c r="M902" t="s">
        <v>18597</v>
      </c>
      <c r="N902" t="s">
        <v>170</v>
      </c>
      <c r="AI902" t="s">
        <v>18598</v>
      </c>
      <c r="AJ902" t="s">
        <v>2383</v>
      </c>
      <c r="AK902" t="s">
        <v>438</v>
      </c>
      <c r="AL902">
        <v>91.4</v>
      </c>
      <c r="AN902">
        <v>2014</v>
      </c>
      <c r="AO902" t="s">
        <v>174</v>
      </c>
      <c r="AP902" t="s">
        <v>18599</v>
      </c>
      <c r="AQ902" t="s">
        <v>2383</v>
      </c>
      <c r="AR902" t="s">
        <v>6818</v>
      </c>
      <c r="AS902">
        <v>82.15</v>
      </c>
      <c r="AU902">
        <v>2016</v>
      </c>
      <c r="AV902" t="s">
        <v>170</v>
      </c>
      <c r="BC902" t="s">
        <v>174</v>
      </c>
      <c r="BD902" t="s">
        <v>440</v>
      </c>
      <c r="BE902" t="s">
        <v>18600</v>
      </c>
      <c r="BF902" t="s">
        <v>18601</v>
      </c>
      <c r="BG902">
        <v>60</v>
      </c>
      <c r="BH902">
        <v>6.75</v>
      </c>
      <c r="BI902">
        <v>2020</v>
      </c>
      <c r="BJ902">
        <v>2</v>
      </c>
      <c r="BL902">
        <v>9</v>
      </c>
      <c r="BN902" t="s">
        <v>174</v>
      </c>
      <c r="BO902" t="s">
        <v>440</v>
      </c>
      <c r="BP902" t="s">
        <v>566</v>
      </c>
      <c r="BQ902" t="s">
        <v>9323</v>
      </c>
      <c r="BR902">
        <v>68.88</v>
      </c>
      <c r="BS902">
        <v>7.75</v>
      </c>
      <c r="BT902">
        <v>2022</v>
      </c>
      <c r="BU902">
        <v>24</v>
      </c>
      <c r="BW902">
        <v>35</v>
      </c>
      <c r="BY902" t="s">
        <v>170</v>
      </c>
      <c r="CF902" t="s">
        <v>170</v>
      </c>
      <c r="CG902" t="s">
        <v>378</v>
      </c>
      <c r="CH902" t="s">
        <v>378</v>
      </c>
      <c r="CL902" t="s">
        <v>174</v>
      </c>
      <c r="CM902" t="s">
        <v>18602</v>
      </c>
      <c r="CN902" t="s">
        <v>174</v>
      </c>
      <c r="CO902" t="s">
        <v>18603</v>
      </c>
      <c r="CP902" t="s">
        <v>18604</v>
      </c>
      <c r="CQ902" t="s">
        <v>174</v>
      </c>
      <c r="CR902">
        <v>0</v>
      </c>
      <c r="CS902">
        <v>0</v>
      </c>
      <c r="CT902">
        <v>1</v>
      </c>
      <c r="CV902" t="s">
        <v>170</v>
      </c>
      <c r="CZ902" t="s">
        <v>170</v>
      </c>
      <c r="DC902" t="s">
        <v>326</v>
      </c>
      <c r="DD902" t="s">
        <v>174</v>
      </c>
      <c r="DE902" t="s">
        <v>18605</v>
      </c>
      <c r="DF902" t="s">
        <v>170</v>
      </c>
      <c r="DL902" t="s">
        <v>170</v>
      </c>
      <c r="DN902" t="s">
        <v>170</v>
      </c>
      <c r="DP902" t="s">
        <v>18606</v>
      </c>
      <c r="DQ902" t="s">
        <v>202</v>
      </c>
      <c r="DR902" t="str">
        <f>HYPERLINK("https://nconnect.nicmar.ac.in/pdf/970_resume_1772559464.pdf/Y2FyZWVy","View Resume")</f>
        <v>0</v>
      </c>
      <c r="DS902" t="s">
        <v>469</v>
      </c>
      <c r="DT902" t="s">
        <v>18607</v>
      </c>
      <c r="DU902" t="s">
        <v>1895</v>
      </c>
      <c r="DV902" t="s">
        <v>2839</v>
      </c>
      <c r="DW902" t="s">
        <v>207</v>
      </c>
      <c r="DX902" t="s">
        <v>8184</v>
      </c>
      <c r="DY902" t="s">
        <v>951</v>
      </c>
      <c r="DZ902" t="s">
        <v>469</v>
      </c>
    </row>
    <row r="903" spans="1:158">
      <c r="A903" t="s">
        <v>3203</v>
      </c>
      <c r="B903" t="s">
        <v>211</v>
      </c>
      <c r="C903" t="s">
        <v>160</v>
      </c>
      <c r="D903" t="s">
        <v>3204</v>
      </c>
      <c r="E903" t="s">
        <v>18608</v>
      </c>
      <c r="F903" t="s">
        <v>18609</v>
      </c>
      <c r="G903">
        <v>8978238686</v>
      </c>
      <c r="H903" t="s">
        <v>271</v>
      </c>
      <c r="I903" t="s">
        <v>18610</v>
      </c>
      <c r="J903" t="s">
        <v>166</v>
      </c>
      <c r="K903" t="s">
        <v>13554</v>
      </c>
      <c r="L903" t="s">
        <v>18611</v>
      </c>
      <c r="M903" t="s">
        <v>18612</v>
      </c>
      <c r="N903" t="s">
        <v>174</v>
      </c>
      <c r="O903" t="s">
        <v>18613</v>
      </c>
      <c r="P903" t="s">
        <v>18614</v>
      </c>
      <c r="AI903" t="s">
        <v>18615</v>
      </c>
      <c r="AJ903" t="s">
        <v>18616</v>
      </c>
      <c r="AK903" t="s">
        <v>18617</v>
      </c>
      <c r="AL903">
        <v>90.16</v>
      </c>
      <c r="AM903">
        <v>9.02</v>
      </c>
      <c r="AN903">
        <v>2011</v>
      </c>
      <c r="AO903" t="s">
        <v>174</v>
      </c>
      <c r="AP903" t="s">
        <v>18618</v>
      </c>
      <c r="AQ903" t="s">
        <v>18619</v>
      </c>
      <c r="AR903" t="s">
        <v>18620</v>
      </c>
      <c r="AS903">
        <v>95.3</v>
      </c>
      <c r="AT903">
        <v>9.53</v>
      </c>
      <c r="AU903">
        <v>2013</v>
      </c>
      <c r="AV903" t="s">
        <v>170</v>
      </c>
      <c r="BC903" t="s">
        <v>174</v>
      </c>
      <c r="BD903" t="s">
        <v>18621</v>
      </c>
      <c r="BE903" t="s">
        <v>10091</v>
      </c>
      <c r="BF903" t="s">
        <v>18622</v>
      </c>
      <c r="BG903">
        <v>81.2</v>
      </c>
      <c r="BH903">
        <v>8.12</v>
      </c>
      <c r="BI903">
        <v>2017</v>
      </c>
      <c r="BJ903">
        <v>10</v>
      </c>
      <c r="BL903">
        <v>35</v>
      </c>
      <c r="BN903" t="s">
        <v>174</v>
      </c>
      <c r="BO903" t="s">
        <v>18621</v>
      </c>
      <c r="BP903" t="s">
        <v>10091</v>
      </c>
      <c r="BQ903" t="s">
        <v>18623</v>
      </c>
      <c r="BR903">
        <v>90.5</v>
      </c>
      <c r="BS903">
        <v>9.05</v>
      </c>
      <c r="BT903">
        <v>2019</v>
      </c>
      <c r="BU903">
        <v>31</v>
      </c>
      <c r="BV903" t="s">
        <v>18624</v>
      </c>
      <c r="BW903">
        <v>53</v>
      </c>
      <c r="BX903" t="s">
        <v>18625</v>
      </c>
      <c r="BY903" t="s">
        <v>170</v>
      </c>
      <c r="CF903" t="s">
        <v>174</v>
      </c>
      <c r="CG903" t="s">
        <v>18626</v>
      </c>
      <c r="CH903" t="s">
        <v>14983</v>
      </c>
      <c r="CI903" t="s">
        <v>373</v>
      </c>
      <c r="CK903" t="s">
        <v>170</v>
      </c>
      <c r="CL903" t="s">
        <v>170</v>
      </c>
      <c r="CN903" t="s">
        <v>174</v>
      </c>
      <c r="CO903" t="s">
        <v>18627</v>
      </c>
      <c r="CP903" t="s">
        <v>18628</v>
      </c>
      <c r="CQ903" t="s">
        <v>174</v>
      </c>
      <c r="CR903">
        <v>0</v>
      </c>
      <c r="CS903">
        <v>3</v>
      </c>
      <c r="CT903">
        <v>2</v>
      </c>
      <c r="CU903" t="s">
        <v>18629</v>
      </c>
      <c r="CV903" t="s">
        <v>170</v>
      </c>
      <c r="CZ903" t="s">
        <v>170</v>
      </c>
      <c r="DB903" t="s">
        <v>18630</v>
      </c>
      <c r="DC903" t="s">
        <v>18631</v>
      </c>
      <c r="DD903" t="s">
        <v>174</v>
      </c>
      <c r="DE903" t="s">
        <v>18632</v>
      </c>
      <c r="DF903" t="s">
        <v>174</v>
      </c>
      <c r="DG903">
        <v>0</v>
      </c>
      <c r="DH903">
        <v>0</v>
      </c>
      <c r="DI903" t="s">
        <v>18633</v>
      </c>
      <c r="DJ903" t="s">
        <v>18634</v>
      </c>
      <c r="DK903">
        <v>8</v>
      </c>
      <c r="DL903" t="s">
        <v>174</v>
      </c>
      <c r="DM903" t="s">
        <v>18635</v>
      </c>
      <c r="DN903" t="s">
        <v>170</v>
      </c>
      <c r="DP903" t="s">
        <v>18636</v>
      </c>
      <c r="DQ903" t="str">
        <f>HYPERLINK("https://nconnect.nicmar.ac.in/storage/profile/699854cd54a32.png","Download")</f>
        <v>0</v>
      </c>
      <c r="DR903" t="str">
        <f>HYPERLINK("https://nconnect.nicmar.ac.in/pdf/402_resume_1772559353.pdf/Y2FyZWVy","View Resume")</f>
        <v>0</v>
      </c>
      <c r="DS903" t="s">
        <v>344</v>
      </c>
      <c r="DT903" t="s">
        <v>18637</v>
      </c>
      <c r="DU903" t="s">
        <v>18638</v>
      </c>
      <c r="DV903" t="s">
        <v>1817</v>
      </c>
      <c r="DW903" t="s">
        <v>207</v>
      </c>
      <c r="DX903" t="s">
        <v>384</v>
      </c>
      <c r="DY903" t="s">
        <v>1633</v>
      </c>
      <c r="DZ903" t="s">
        <v>821</v>
      </c>
      <c r="EA903" t="s">
        <v>18639</v>
      </c>
      <c r="EB903" t="s">
        <v>18640</v>
      </c>
      <c r="EC903" t="s">
        <v>1629</v>
      </c>
      <c r="ED903" t="s">
        <v>207</v>
      </c>
      <c r="EE903" t="s">
        <v>1027</v>
      </c>
      <c r="EF903" t="s">
        <v>2319</v>
      </c>
      <c r="EG903" t="s">
        <v>1387</v>
      </c>
    </row>
    <row r="904" spans="1:158">
      <c r="A904" t="s">
        <v>1136</v>
      </c>
      <c r="B904" t="s">
        <v>211</v>
      </c>
      <c r="C904" t="s">
        <v>1137</v>
      </c>
      <c r="D904" t="s">
        <v>1138</v>
      </c>
      <c r="E904" t="s">
        <v>18608</v>
      </c>
      <c r="F904" t="s">
        <v>18609</v>
      </c>
      <c r="G904">
        <v>8978238686</v>
      </c>
      <c r="H904" t="s">
        <v>271</v>
      </c>
      <c r="I904" t="s">
        <v>18610</v>
      </c>
      <c r="J904" t="s">
        <v>166</v>
      </c>
      <c r="K904" t="s">
        <v>13554</v>
      </c>
      <c r="L904" t="s">
        <v>18611</v>
      </c>
      <c r="M904" t="s">
        <v>18612</v>
      </c>
      <c r="N904" t="s">
        <v>174</v>
      </c>
      <c r="O904" t="s">
        <v>18613</v>
      </c>
      <c r="P904" t="s">
        <v>18614</v>
      </c>
      <c r="AI904" t="s">
        <v>18615</v>
      </c>
      <c r="AJ904" t="s">
        <v>18616</v>
      </c>
      <c r="AK904" t="s">
        <v>18617</v>
      </c>
      <c r="AL904">
        <v>90.16</v>
      </c>
      <c r="AM904">
        <v>9.02</v>
      </c>
      <c r="AN904">
        <v>2011</v>
      </c>
      <c r="AO904" t="s">
        <v>174</v>
      </c>
      <c r="AP904" t="s">
        <v>18618</v>
      </c>
      <c r="AQ904" t="s">
        <v>18619</v>
      </c>
      <c r="AR904" t="s">
        <v>18620</v>
      </c>
      <c r="AS904">
        <v>95.3</v>
      </c>
      <c r="AT904">
        <v>9.53</v>
      </c>
      <c r="AU904">
        <v>2013</v>
      </c>
      <c r="AV904" t="s">
        <v>170</v>
      </c>
      <c r="BC904" t="s">
        <v>174</v>
      </c>
      <c r="BD904" t="s">
        <v>18621</v>
      </c>
      <c r="BE904" t="s">
        <v>10091</v>
      </c>
      <c r="BF904" t="s">
        <v>18622</v>
      </c>
      <c r="BG904">
        <v>81.2</v>
      </c>
      <c r="BH904">
        <v>8.12</v>
      </c>
      <c r="BI904">
        <v>2017</v>
      </c>
      <c r="BJ904">
        <v>10</v>
      </c>
      <c r="BL904">
        <v>35</v>
      </c>
      <c r="BN904" t="s">
        <v>174</v>
      </c>
      <c r="BO904" t="s">
        <v>18621</v>
      </c>
      <c r="BP904" t="s">
        <v>10091</v>
      </c>
      <c r="BQ904" t="s">
        <v>18623</v>
      </c>
      <c r="BR904">
        <v>90.5</v>
      </c>
      <c r="BS904">
        <v>9.05</v>
      </c>
      <c r="BT904">
        <v>2019</v>
      </c>
      <c r="BU904">
        <v>31</v>
      </c>
      <c r="BV904" t="s">
        <v>18624</v>
      </c>
      <c r="BW904">
        <v>53</v>
      </c>
      <c r="BX904" t="s">
        <v>18625</v>
      </c>
      <c r="BY904" t="s">
        <v>170</v>
      </c>
      <c r="CF904" t="s">
        <v>174</v>
      </c>
      <c r="CG904" t="s">
        <v>18626</v>
      </c>
      <c r="CH904" t="s">
        <v>14983</v>
      </c>
      <c r="CI904" t="s">
        <v>373</v>
      </c>
      <c r="CK904" t="s">
        <v>170</v>
      </c>
      <c r="CL904" t="s">
        <v>170</v>
      </c>
      <c r="CN904" t="s">
        <v>174</v>
      </c>
      <c r="CO904" t="s">
        <v>18627</v>
      </c>
      <c r="CP904" t="s">
        <v>18628</v>
      </c>
      <c r="CQ904" t="s">
        <v>174</v>
      </c>
      <c r="CR904">
        <v>0</v>
      </c>
      <c r="CS904">
        <v>3</v>
      </c>
      <c r="CT904">
        <v>2</v>
      </c>
      <c r="CU904" t="s">
        <v>18629</v>
      </c>
      <c r="CV904" t="s">
        <v>170</v>
      </c>
      <c r="CZ904" t="s">
        <v>170</v>
      </c>
      <c r="DB904" t="s">
        <v>18630</v>
      </c>
      <c r="DC904" t="s">
        <v>18631</v>
      </c>
      <c r="DD904" t="s">
        <v>174</v>
      </c>
      <c r="DE904" t="s">
        <v>18632</v>
      </c>
      <c r="DF904" t="s">
        <v>174</v>
      </c>
      <c r="DG904">
        <v>0</v>
      </c>
      <c r="DH904">
        <v>0</v>
      </c>
      <c r="DI904" t="s">
        <v>18633</v>
      </c>
      <c r="DJ904" t="s">
        <v>18634</v>
      </c>
      <c r="DK904">
        <v>8</v>
      </c>
      <c r="DL904" t="s">
        <v>174</v>
      </c>
      <c r="DM904" t="s">
        <v>18635</v>
      </c>
      <c r="DN904" t="s">
        <v>170</v>
      </c>
      <c r="DP904" t="s">
        <v>18641</v>
      </c>
      <c r="DQ904" t="str">
        <f>HYPERLINK("https://nconnect.nicmar.ac.in/storage/profile/699854cd54a32.png","Download")</f>
        <v>0</v>
      </c>
      <c r="DR904" t="str">
        <f>HYPERLINK("https://nconnect.nicmar.ac.in/pdf/402_resume_1772559353.pdf/Y2FyZWVy","View Resume")</f>
        <v>0</v>
      </c>
      <c r="DS904" t="s">
        <v>344</v>
      </c>
      <c r="DT904" t="s">
        <v>18637</v>
      </c>
      <c r="DU904" t="s">
        <v>18638</v>
      </c>
      <c r="DV904" t="s">
        <v>1817</v>
      </c>
      <c r="DW904" t="s">
        <v>207</v>
      </c>
      <c r="DX904" t="s">
        <v>384</v>
      </c>
      <c r="DY904" t="s">
        <v>1633</v>
      </c>
      <c r="DZ904" t="s">
        <v>821</v>
      </c>
      <c r="EA904" t="s">
        <v>18639</v>
      </c>
      <c r="EB904" t="s">
        <v>18640</v>
      </c>
      <c r="EC904" t="s">
        <v>1629</v>
      </c>
      <c r="ED904" t="s">
        <v>207</v>
      </c>
      <c r="EE904" t="s">
        <v>1027</v>
      </c>
      <c r="EF904" t="s">
        <v>2319</v>
      </c>
      <c r="EG904" t="s">
        <v>1387</v>
      </c>
    </row>
    <row r="905" spans="1:158">
      <c r="A905" t="s">
        <v>1136</v>
      </c>
      <c r="B905" t="s">
        <v>211</v>
      </c>
      <c r="C905" t="s">
        <v>1137</v>
      </c>
      <c r="D905" t="s">
        <v>1138</v>
      </c>
      <c r="E905" t="s">
        <v>18593</v>
      </c>
      <c r="F905" t="s">
        <v>18594</v>
      </c>
      <c r="G905">
        <v>9096097404</v>
      </c>
      <c r="H905" t="s">
        <v>271</v>
      </c>
      <c r="I905" t="s">
        <v>18595</v>
      </c>
      <c r="J905" t="s">
        <v>217</v>
      </c>
      <c r="K905" t="s">
        <v>18574</v>
      </c>
      <c r="L905" t="s">
        <v>18596</v>
      </c>
      <c r="M905" t="s">
        <v>18597</v>
      </c>
      <c r="N905" t="s">
        <v>170</v>
      </c>
      <c r="AI905" t="s">
        <v>18598</v>
      </c>
      <c r="AJ905" t="s">
        <v>2383</v>
      </c>
      <c r="AK905" t="s">
        <v>438</v>
      </c>
      <c r="AL905">
        <v>91.4</v>
      </c>
      <c r="AN905">
        <v>2014</v>
      </c>
      <c r="AO905" t="s">
        <v>174</v>
      </c>
      <c r="AP905" t="s">
        <v>18599</v>
      </c>
      <c r="AQ905" t="s">
        <v>2383</v>
      </c>
      <c r="AR905" t="s">
        <v>6818</v>
      </c>
      <c r="AS905">
        <v>82.15</v>
      </c>
      <c r="AU905">
        <v>2016</v>
      </c>
      <c r="AV905" t="s">
        <v>170</v>
      </c>
      <c r="BC905" t="s">
        <v>174</v>
      </c>
      <c r="BD905" t="s">
        <v>440</v>
      </c>
      <c r="BE905" t="s">
        <v>18600</v>
      </c>
      <c r="BF905" t="s">
        <v>18601</v>
      </c>
      <c r="BG905">
        <v>60</v>
      </c>
      <c r="BH905">
        <v>6.75</v>
      </c>
      <c r="BI905">
        <v>2020</v>
      </c>
      <c r="BJ905">
        <v>2</v>
      </c>
      <c r="BL905">
        <v>9</v>
      </c>
      <c r="BN905" t="s">
        <v>174</v>
      </c>
      <c r="BO905" t="s">
        <v>440</v>
      </c>
      <c r="BP905" t="s">
        <v>566</v>
      </c>
      <c r="BQ905" t="s">
        <v>9323</v>
      </c>
      <c r="BR905">
        <v>68.88</v>
      </c>
      <c r="BS905">
        <v>7.75</v>
      </c>
      <c r="BT905">
        <v>2022</v>
      </c>
      <c r="BU905">
        <v>24</v>
      </c>
      <c r="BW905">
        <v>35</v>
      </c>
      <c r="BY905" t="s">
        <v>170</v>
      </c>
      <c r="CF905" t="s">
        <v>170</v>
      </c>
      <c r="CG905" t="s">
        <v>378</v>
      </c>
      <c r="CH905" t="s">
        <v>378</v>
      </c>
      <c r="CL905" t="s">
        <v>174</v>
      </c>
      <c r="CM905" t="s">
        <v>18602</v>
      </c>
      <c r="CN905" t="s">
        <v>174</v>
      </c>
      <c r="CO905" t="s">
        <v>18603</v>
      </c>
      <c r="CP905" t="s">
        <v>18604</v>
      </c>
      <c r="CQ905" t="s">
        <v>174</v>
      </c>
      <c r="CR905">
        <v>0</v>
      </c>
      <c r="CS905">
        <v>0</v>
      </c>
      <c r="CT905">
        <v>1</v>
      </c>
      <c r="CV905" t="s">
        <v>170</v>
      </c>
      <c r="CZ905" t="s">
        <v>170</v>
      </c>
      <c r="DC905" t="s">
        <v>326</v>
      </c>
      <c r="DD905" t="s">
        <v>174</v>
      </c>
      <c r="DE905" t="s">
        <v>18605</v>
      </c>
      <c r="DF905" t="s">
        <v>170</v>
      </c>
      <c r="DL905" t="s">
        <v>170</v>
      </c>
      <c r="DN905" t="s">
        <v>170</v>
      </c>
      <c r="DP905" t="s">
        <v>18641</v>
      </c>
      <c r="DQ905" t="s">
        <v>202</v>
      </c>
      <c r="DR905" t="str">
        <f>HYPERLINK("https://nconnect.nicmar.ac.in/pdf/970_resume_1772559464.pdf/Y2FyZWVy","View Resume")</f>
        <v>0</v>
      </c>
      <c r="DS905" t="s">
        <v>469</v>
      </c>
      <c r="DT905" t="s">
        <v>18607</v>
      </c>
      <c r="DU905" t="s">
        <v>1895</v>
      </c>
      <c r="DV905" t="s">
        <v>2839</v>
      </c>
      <c r="DW905" t="s">
        <v>207</v>
      </c>
      <c r="DX905" t="s">
        <v>8184</v>
      </c>
      <c r="DY905" t="s">
        <v>951</v>
      </c>
      <c r="DZ905" t="s">
        <v>469</v>
      </c>
    </row>
    <row r="906" spans="1:158">
      <c r="A906" t="s">
        <v>356</v>
      </c>
      <c r="B906" t="s">
        <v>211</v>
      </c>
      <c r="C906" t="s">
        <v>267</v>
      </c>
      <c r="D906" t="s">
        <v>357</v>
      </c>
      <c r="E906" t="s">
        <v>18642</v>
      </c>
      <c r="F906" t="s">
        <v>18643</v>
      </c>
      <c r="G906">
        <v>7774003984</v>
      </c>
      <c r="H906" t="s">
        <v>271</v>
      </c>
      <c r="I906" t="s">
        <v>18644</v>
      </c>
      <c r="J906" t="s">
        <v>166</v>
      </c>
      <c r="K906" t="s">
        <v>18645</v>
      </c>
      <c r="L906" t="s">
        <v>18646</v>
      </c>
      <c r="M906" t="s">
        <v>18647</v>
      </c>
      <c r="N906" t="s">
        <v>170</v>
      </c>
      <c r="AI906" t="s">
        <v>18648</v>
      </c>
      <c r="AJ906" t="s">
        <v>7440</v>
      </c>
      <c r="AK906" t="s">
        <v>18649</v>
      </c>
      <c r="AL906">
        <v>86</v>
      </c>
      <c r="AN906">
        <v>2000</v>
      </c>
      <c r="AO906" t="s">
        <v>174</v>
      </c>
      <c r="AP906" t="s">
        <v>18650</v>
      </c>
      <c r="AQ906" t="s">
        <v>15928</v>
      </c>
      <c r="AR906" t="s">
        <v>18651</v>
      </c>
      <c r="AS906">
        <v>77</v>
      </c>
      <c r="AU906">
        <v>2002</v>
      </c>
      <c r="AV906" t="s">
        <v>170</v>
      </c>
      <c r="BC906" t="s">
        <v>174</v>
      </c>
      <c r="BD906" t="s">
        <v>4117</v>
      </c>
      <c r="BE906" t="s">
        <v>18652</v>
      </c>
      <c r="BF906" t="s">
        <v>18653</v>
      </c>
      <c r="BG906">
        <v>76</v>
      </c>
      <c r="BI906">
        <v>2005</v>
      </c>
      <c r="BJ906">
        <v>19</v>
      </c>
      <c r="BK906" t="s">
        <v>18654</v>
      </c>
      <c r="BL906">
        <v>53</v>
      </c>
      <c r="BM906" t="s">
        <v>18655</v>
      </c>
      <c r="BN906" t="s">
        <v>174</v>
      </c>
      <c r="BO906" t="s">
        <v>4117</v>
      </c>
      <c r="BP906" t="s">
        <v>18656</v>
      </c>
      <c r="BQ906" t="s">
        <v>18657</v>
      </c>
      <c r="BR906">
        <v>63</v>
      </c>
      <c r="BT906">
        <v>2009</v>
      </c>
      <c r="BU906">
        <v>31</v>
      </c>
      <c r="BV906" t="s">
        <v>18658</v>
      </c>
      <c r="BW906">
        <v>53</v>
      </c>
      <c r="BX906" t="s">
        <v>2570</v>
      </c>
      <c r="BY906" t="s">
        <v>174</v>
      </c>
      <c r="BZ906" t="s">
        <v>18659</v>
      </c>
      <c r="CA906" t="s">
        <v>1305</v>
      </c>
      <c r="CB906" t="s">
        <v>18660</v>
      </c>
      <c r="CC906">
        <v>63</v>
      </c>
      <c r="CE906">
        <v>2014</v>
      </c>
      <c r="CF906" t="s">
        <v>174</v>
      </c>
      <c r="CG906" t="s">
        <v>13210</v>
      </c>
      <c r="CH906" t="s">
        <v>18661</v>
      </c>
      <c r="CI906" t="s">
        <v>193</v>
      </c>
      <c r="CJ906">
        <v>2021</v>
      </c>
      <c r="CL906" t="s">
        <v>174</v>
      </c>
      <c r="CM906" t="s">
        <v>18662</v>
      </c>
      <c r="CN906" t="s">
        <v>174</v>
      </c>
      <c r="CO906" t="s">
        <v>18663</v>
      </c>
      <c r="CP906" t="s">
        <v>721</v>
      </c>
      <c r="CQ906" t="s">
        <v>174</v>
      </c>
      <c r="CR906">
        <v>0</v>
      </c>
      <c r="CS906">
        <v>1</v>
      </c>
      <c r="CT906">
        <v>7</v>
      </c>
      <c r="CU906" t="s">
        <v>18664</v>
      </c>
      <c r="CV906" t="s">
        <v>170</v>
      </c>
      <c r="CZ906" t="s">
        <v>170</v>
      </c>
      <c r="DB906" t="s">
        <v>18665</v>
      </c>
      <c r="DC906" t="s">
        <v>18666</v>
      </c>
      <c r="DD906" t="s">
        <v>174</v>
      </c>
      <c r="DE906" t="s">
        <v>18667</v>
      </c>
      <c r="DF906" t="s">
        <v>174</v>
      </c>
      <c r="DG906" t="s">
        <v>18668</v>
      </c>
      <c r="DH906" t="s">
        <v>18669</v>
      </c>
      <c r="DI906" t="s">
        <v>4798</v>
      </c>
      <c r="DJ906" t="s">
        <v>18670</v>
      </c>
      <c r="DK906">
        <v>8</v>
      </c>
      <c r="DL906" t="s">
        <v>170</v>
      </c>
      <c r="DN906" t="s">
        <v>170</v>
      </c>
      <c r="DP906" t="s">
        <v>18641</v>
      </c>
      <c r="DQ906" t="s">
        <v>202</v>
      </c>
      <c r="DR906" t="str">
        <f>HYPERLINK("https://nconnect.nicmar.ac.in/pdf/580_resume_1772553833.pdf/Y2FyZWVy","View Resume")</f>
        <v>0</v>
      </c>
      <c r="DS906" t="s">
        <v>11613</v>
      </c>
      <c r="DT906" t="s">
        <v>18671</v>
      </c>
      <c r="DU906" t="s">
        <v>18672</v>
      </c>
      <c r="DV906" t="s">
        <v>818</v>
      </c>
      <c r="DW906" t="s">
        <v>246</v>
      </c>
      <c r="DX906" t="s">
        <v>2693</v>
      </c>
      <c r="DY906" t="s">
        <v>209</v>
      </c>
      <c r="DZ906" t="s">
        <v>11613</v>
      </c>
    </row>
    <row r="907" spans="1:158">
      <c r="A907" t="s">
        <v>5303</v>
      </c>
      <c r="B907" t="s">
        <v>507</v>
      </c>
      <c r="C907" t="s">
        <v>160</v>
      </c>
      <c r="D907" t="s">
        <v>5304</v>
      </c>
      <c r="E907" t="s">
        <v>18593</v>
      </c>
      <c r="F907" t="s">
        <v>18594</v>
      </c>
      <c r="G907">
        <v>9096097404</v>
      </c>
      <c r="H907" t="s">
        <v>271</v>
      </c>
      <c r="I907" t="s">
        <v>18595</v>
      </c>
      <c r="J907" t="s">
        <v>217</v>
      </c>
      <c r="K907" t="s">
        <v>18574</v>
      </c>
      <c r="L907" t="s">
        <v>18596</v>
      </c>
      <c r="M907" t="s">
        <v>18597</v>
      </c>
      <c r="N907" t="s">
        <v>170</v>
      </c>
      <c r="AI907" t="s">
        <v>18598</v>
      </c>
      <c r="AJ907" t="s">
        <v>2383</v>
      </c>
      <c r="AK907" t="s">
        <v>438</v>
      </c>
      <c r="AL907">
        <v>91.4</v>
      </c>
      <c r="AN907">
        <v>2014</v>
      </c>
      <c r="AO907" t="s">
        <v>174</v>
      </c>
      <c r="AP907" t="s">
        <v>18599</v>
      </c>
      <c r="AQ907" t="s">
        <v>2383</v>
      </c>
      <c r="AR907" t="s">
        <v>6818</v>
      </c>
      <c r="AS907">
        <v>82.15</v>
      </c>
      <c r="AU907">
        <v>2016</v>
      </c>
      <c r="AV907" t="s">
        <v>170</v>
      </c>
      <c r="BC907" t="s">
        <v>174</v>
      </c>
      <c r="BD907" t="s">
        <v>440</v>
      </c>
      <c r="BE907" t="s">
        <v>18600</v>
      </c>
      <c r="BF907" t="s">
        <v>18601</v>
      </c>
      <c r="BG907">
        <v>60</v>
      </c>
      <c r="BH907">
        <v>6.75</v>
      </c>
      <c r="BI907">
        <v>2020</v>
      </c>
      <c r="BJ907">
        <v>2</v>
      </c>
      <c r="BL907">
        <v>9</v>
      </c>
      <c r="BN907" t="s">
        <v>174</v>
      </c>
      <c r="BO907" t="s">
        <v>440</v>
      </c>
      <c r="BP907" t="s">
        <v>566</v>
      </c>
      <c r="BQ907" t="s">
        <v>9323</v>
      </c>
      <c r="BR907">
        <v>68.88</v>
      </c>
      <c r="BS907">
        <v>7.75</v>
      </c>
      <c r="BT907">
        <v>2022</v>
      </c>
      <c r="BU907">
        <v>24</v>
      </c>
      <c r="BW907">
        <v>35</v>
      </c>
      <c r="BY907" t="s">
        <v>170</v>
      </c>
      <c r="CF907" t="s">
        <v>170</v>
      </c>
      <c r="CG907" t="s">
        <v>378</v>
      </c>
      <c r="CH907" t="s">
        <v>378</v>
      </c>
      <c r="CL907" t="s">
        <v>174</v>
      </c>
      <c r="CM907" t="s">
        <v>18602</v>
      </c>
      <c r="CN907" t="s">
        <v>174</v>
      </c>
      <c r="CO907" t="s">
        <v>18603</v>
      </c>
      <c r="CP907" t="s">
        <v>18604</v>
      </c>
      <c r="CQ907" t="s">
        <v>174</v>
      </c>
      <c r="CR907">
        <v>0</v>
      </c>
      <c r="CS907">
        <v>0</v>
      </c>
      <c r="CT907">
        <v>1</v>
      </c>
      <c r="CV907" t="s">
        <v>170</v>
      </c>
      <c r="CZ907" t="s">
        <v>170</v>
      </c>
      <c r="DC907" t="s">
        <v>326</v>
      </c>
      <c r="DD907" t="s">
        <v>174</v>
      </c>
      <c r="DE907" t="s">
        <v>18605</v>
      </c>
      <c r="DF907" t="s">
        <v>170</v>
      </c>
      <c r="DL907" t="s">
        <v>170</v>
      </c>
      <c r="DN907" t="s">
        <v>170</v>
      </c>
      <c r="DP907" t="s">
        <v>18641</v>
      </c>
      <c r="DQ907" t="s">
        <v>202</v>
      </c>
      <c r="DR907" t="str">
        <f>HYPERLINK("https://nconnect.nicmar.ac.in/pdf/970_resume_1772559464.pdf/Y2FyZWVy","View Resume")</f>
        <v>0</v>
      </c>
      <c r="DS907" t="s">
        <v>469</v>
      </c>
      <c r="DT907" t="s">
        <v>18607</v>
      </c>
      <c r="DU907" t="s">
        <v>1895</v>
      </c>
      <c r="DV907" t="s">
        <v>2839</v>
      </c>
      <c r="DW907" t="s">
        <v>207</v>
      </c>
      <c r="DX907" t="s">
        <v>8184</v>
      </c>
      <c r="DY907" t="s">
        <v>951</v>
      </c>
      <c r="DZ907" t="s">
        <v>469</v>
      </c>
    </row>
    <row r="908" spans="1:158">
      <c r="A908" t="s">
        <v>584</v>
      </c>
      <c r="B908" t="s">
        <v>211</v>
      </c>
      <c r="C908" t="s">
        <v>471</v>
      </c>
      <c r="D908" t="s">
        <v>585</v>
      </c>
      <c r="E908" t="s">
        <v>18593</v>
      </c>
      <c r="F908" t="s">
        <v>18594</v>
      </c>
      <c r="G908">
        <v>9096097404</v>
      </c>
      <c r="H908" t="s">
        <v>271</v>
      </c>
      <c r="I908" t="s">
        <v>18595</v>
      </c>
      <c r="J908" t="s">
        <v>217</v>
      </c>
      <c r="K908" t="s">
        <v>18574</v>
      </c>
      <c r="L908" t="s">
        <v>18596</v>
      </c>
      <c r="M908" t="s">
        <v>18597</v>
      </c>
      <c r="N908" t="s">
        <v>170</v>
      </c>
      <c r="AI908" t="s">
        <v>18598</v>
      </c>
      <c r="AJ908" t="s">
        <v>2383</v>
      </c>
      <c r="AK908" t="s">
        <v>438</v>
      </c>
      <c r="AL908">
        <v>91.4</v>
      </c>
      <c r="AN908">
        <v>2014</v>
      </c>
      <c r="AO908" t="s">
        <v>174</v>
      </c>
      <c r="AP908" t="s">
        <v>18599</v>
      </c>
      <c r="AQ908" t="s">
        <v>2383</v>
      </c>
      <c r="AR908" t="s">
        <v>6818</v>
      </c>
      <c r="AS908">
        <v>82.15</v>
      </c>
      <c r="AU908">
        <v>2016</v>
      </c>
      <c r="AV908" t="s">
        <v>170</v>
      </c>
      <c r="BC908" t="s">
        <v>174</v>
      </c>
      <c r="BD908" t="s">
        <v>440</v>
      </c>
      <c r="BE908" t="s">
        <v>18600</v>
      </c>
      <c r="BF908" t="s">
        <v>18601</v>
      </c>
      <c r="BG908">
        <v>60</v>
      </c>
      <c r="BH908">
        <v>6.75</v>
      </c>
      <c r="BI908">
        <v>2020</v>
      </c>
      <c r="BJ908">
        <v>2</v>
      </c>
      <c r="BL908">
        <v>9</v>
      </c>
      <c r="BN908" t="s">
        <v>174</v>
      </c>
      <c r="BO908" t="s">
        <v>440</v>
      </c>
      <c r="BP908" t="s">
        <v>566</v>
      </c>
      <c r="BQ908" t="s">
        <v>9323</v>
      </c>
      <c r="BR908">
        <v>68.88</v>
      </c>
      <c r="BS908">
        <v>7.75</v>
      </c>
      <c r="BT908">
        <v>2022</v>
      </c>
      <c r="BU908">
        <v>24</v>
      </c>
      <c r="BW908">
        <v>35</v>
      </c>
      <c r="BY908" t="s">
        <v>170</v>
      </c>
      <c r="CF908" t="s">
        <v>170</v>
      </c>
      <c r="CG908" t="s">
        <v>378</v>
      </c>
      <c r="CH908" t="s">
        <v>378</v>
      </c>
      <c r="CL908" t="s">
        <v>174</v>
      </c>
      <c r="CM908" t="s">
        <v>18602</v>
      </c>
      <c r="CN908" t="s">
        <v>174</v>
      </c>
      <c r="CO908" t="s">
        <v>18603</v>
      </c>
      <c r="CP908" t="s">
        <v>18604</v>
      </c>
      <c r="CQ908" t="s">
        <v>174</v>
      </c>
      <c r="CR908">
        <v>0</v>
      </c>
      <c r="CS908">
        <v>0</v>
      </c>
      <c r="CT908">
        <v>1</v>
      </c>
      <c r="CV908" t="s">
        <v>170</v>
      </c>
      <c r="CZ908" t="s">
        <v>170</v>
      </c>
      <c r="DC908" t="s">
        <v>326</v>
      </c>
      <c r="DD908" t="s">
        <v>174</v>
      </c>
      <c r="DE908" t="s">
        <v>18605</v>
      </c>
      <c r="DF908" t="s">
        <v>170</v>
      </c>
      <c r="DL908" t="s">
        <v>170</v>
      </c>
      <c r="DN908" t="s">
        <v>170</v>
      </c>
      <c r="DP908" t="s">
        <v>18641</v>
      </c>
      <c r="DQ908" t="s">
        <v>202</v>
      </c>
      <c r="DR908" t="str">
        <f>HYPERLINK("https://nconnect.nicmar.ac.in/pdf/970_resume_1772559464.pdf/Y2FyZWVy","View Resume")</f>
        <v>0</v>
      </c>
      <c r="DS908" t="s">
        <v>469</v>
      </c>
      <c r="DT908" t="s">
        <v>18607</v>
      </c>
      <c r="DU908" t="s">
        <v>1895</v>
      </c>
      <c r="DV908" t="s">
        <v>2839</v>
      </c>
      <c r="DW908" t="s">
        <v>207</v>
      </c>
      <c r="DX908" t="s">
        <v>8184</v>
      </c>
      <c r="DY908" t="s">
        <v>951</v>
      </c>
      <c r="DZ908" t="s">
        <v>469</v>
      </c>
    </row>
    <row r="909" spans="1:158">
      <c r="A909" t="s">
        <v>158</v>
      </c>
      <c r="B909" t="s">
        <v>159</v>
      </c>
      <c r="C909" t="s">
        <v>160</v>
      </c>
      <c r="D909" t="s">
        <v>161</v>
      </c>
      <c r="E909" t="s">
        <v>18593</v>
      </c>
      <c r="F909" t="s">
        <v>18594</v>
      </c>
      <c r="G909">
        <v>9096097404</v>
      </c>
      <c r="H909" t="s">
        <v>271</v>
      </c>
      <c r="I909" t="s">
        <v>18595</v>
      </c>
      <c r="J909" t="s">
        <v>217</v>
      </c>
      <c r="K909" t="s">
        <v>18574</v>
      </c>
      <c r="L909" t="s">
        <v>18596</v>
      </c>
      <c r="M909" t="s">
        <v>18597</v>
      </c>
      <c r="N909" t="s">
        <v>170</v>
      </c>
      <c r="AI909" t="s">
        <v>18598</v>
      </c>
      <c r="AJ909" t="s">
        <v>2383</v>
      </c>
      <c r="AK909" t="s">
        <v>438</v>
      </c>
      <c r="AL909">
        <v>91.4</v>
      </c>
      <c r="AN909">
        <v>2014</v>
      </c>
      <c r="AO909" t="s">
        <v>174</v>
      </c>
      <c r="AP909" t="s">
        <v>18599</v>
      </c>
      <c r="AQ909" t="s">
        <v>2383</v>
      </c>
      <c r="AR909" t="s">
        <v>6818</v>
      </c>
      <c r="AS909">
        <v>82.15</v>
      </c>
      <c r="AU909">
        <v>2016</v>
      </c>
      <c r="AV909" t="s">
        <v>170</v>
      </c>
      <c r="BC909" t="s">
        <v>174</v>
      </c>
      <c r="BD909" t="s">
        <v>440</v>
      </c>
      <c r="BE909" t="s">
        <v>18600</v>
      </c>
      <c r="BF909" t="s">
        <v>18601</v>
      </c>
      <c r="BG909">
        <v>60</v>
      </c>
      <c r="BH909">
        <v>6.75</v>
      </c>
      <c r="BI909">
        <v>2020</v>
      </c>
      <c r="BJ909">
        <v>2</v>
      </c>
      <c r="BL909">
        <v>9</v>
      </c>
      <c r="BN909" t="s">
        <v>174</v>
      </c>
      <c r="BO909" t="s">
        <v>440</v>
      </c>
      <c r="BP909" t="s">
        <v>566</v>
      </c>
      <c r="BQ909" t="s">
        <v>9323</v>
      </c>
      <c r="BR909">
        <v>68.88</v>
      </c>
      <c r="BS909">
        <v>7.75</v>
      </c>
      <c r="BT909">
        <v>2022</v>
      </c>
      <c r="BU909">
        <v>24</v>
      </c>
      <c r="BW909">
        <v>35</v>
      </c>
      <c r="BY909" t="s">
        <v>170</v>
      </c>
      <c r="CF909" t="s">
        <v>170</v>
      </c>
      <c r="CG909" t="s">
        <v>378</v>
      </c>
      <c r="CH909" t="s">
        <v>378</v>
      </c>
      <c r="CL909" t="s">
        <v>174</v>
      </c>
      <c r="CM909" t="s">
        <v>18602</v>
      </c>
      <c r="CN909" t="s">
        <v>174</v>
      </c>
      <c r="CO909" t="s">
        <v>18603</v>
      </c>
      <c r="CP909" t="s">
        <v>18604</v>
      </c>
      <c r="CQ909" t="s">
        <v>174</v>
      </c>
      <c r="CR909">
        <v>0</v>
      </c>
      <c r="CS909">
        <v>0</v>
      </c>
      <c r="CT909">
        <v>1</v>
      </c>
      <c r="CV909" t="s">
        <v>170</v>
      </c>
      <c r="CZ909" t="s">
        <v>170</v>
      </c>
      <c r="DC909" t="s">
        <v>326</v>
      </c>
      <c r="DD909" t="s">
        <v>174</v>
      </c>
      <c r="DE909" t="s">
        <v>18605</v>
      </c>
      <c r="DF909" t="s">
        <v>170</v>
      </c>
      <c r="DL909" t="s">
        <v>170</v>
      </c>
      <c r="DN909" t="s">
        <v>170</v>
      </c>
      <c r="DP909" t="s">
        <v>18673</v>
      </c>
      <c r="DQ909" t="s">
        <v>202</v>
      </c>
      <c r="DR909" t="str">
        <f>HYPERLINK("https://nconnect.nicmar.ac.in/pdf/970_resume_1772559464.pdf/Y2FyZWVy","View Resume")</f>
        <v>0</v>
      </c>
      <c r="DS909" t="s">
        <v>469</v>
      </c>
      <c r="DT909" t="s">
        <v>18607</v>
      </c>
      <c r="DU909" t="s">
        <v>1895</v>
      </c>
      <c r="DV909" t="s">
        <v>2839</v>
      </c>
      <c r="DW909" t="s">
        <v>207</v>
      </c>
      <c r="DX909" t="s">
        <v>8184</v>
      </c>
      <c r="DY909" t="s">
        <v>951</v>
      </c>
      <c r="DZ909" t="s">
        <v>469</v>
      </c>
    </row>
    <row r="910" spans="1:158">
      <c r="A910" t="s">
        <v>210</v>
      </c>
      <c r="B910" t="s">
        <v>211</v>
      </c>
      <c r="C910" t="s">
        <v>212</v>
      </c>
      <c r="D910" t="s">
        <v>213</v>
      </c>
      <c r="E910" t="s">
        <v>18674</v>
      </c>
      <c r="F910" t="s">
        <v>18675</v>
      </c>
      <c r="G910">
        <v>9922922885</v>
      </c>
      <c r="H910" t="s">
        <v>271</v>
      </c>
      <c r="I910" t="s">
        <v>18676</v>
      </c>
      <c r="J910" t="s">
        <v>166</v>
      </c>
      <c r="K910" t="s">
        <v>762</v>
      </c>
      <c r="L910" t="s">
        <v>18677</v>
      </c>
      <c r="M910" t="s">
        <v>18678</v>
      </c>
      <c r="N910" t="s">
        <v>170</v>
      </c>
      <c r="AI910" t="s">
        <v>18679</v>
      </c>
      <c r="AJ910" t="s">
        <v>4419</v>
      </c>
      <c r="AK910" t="s">
        <v>18680</v>
      </c>
      <c r="AL910">
        <v>82.42</v>
      </c>
      <c r="AN910">
        <v>1994</v>
      </c>
      <c r="AO910" t="s">
        <v>174</v>
      </c>
      <c r="AP910" t="s">
        <v>18681</v>
      </c>
      <c r="AQ910" t="s">
        <v>18682</v>
      </c>
      <c r="AR910" t="s">
        <v>18683</v>
      </c>
      <c r="AS910">
        <v>72.33</v>
      </c>
      <c r="AU910">
        <v>1996</v>
      </c>
      <c r="AV910" t="s">
        <v>170</v>
      </c>
      <c r="BC910" t="s">
        <v>170</v>
      </c>
      <c r="BK910" t="s">
        <v>17990</v>
      </c>
      <c r="BN910" t="s">
        <v>174</v>
      </c>
      <c r="BO910" t="s">
        <v>440</v>
      </c>
      <c r="BP910" t="s">
        <v>18684</v>
      </c>
      <c r="BQ910" t="s">
        <v>18685</v>
      </c>
      <c r="BR910">
        <v>60.5</v>
      </c>
      <c r="BT910">
        <v>2009</v>
      </c>
      <c r="BU910">
        <v>31</v>
      </c>
      <c r="BV910" t="s">
        <v>18686</v>
      </c>
      <c r="BW910">
        <v>9</v>
      </c>
      <c r="BY910" t="s">
        <v>170</v>
      </c>
      <c r="CF910" t="s">
        <v>174</v>
      </c>
      <c r="CG910" t="s">
        <v>18687</v>
      </c>
      <c r="CH910" t="s">
        <v>18688</v>
      </c>
      <c r="CI910" t="s">
        <v>193</v>
      </c>
      <c r="CJ910">
        <v>2024</v>
      </c>
      <c r="CL910" t="s">
        <v>174</v>
      </c>
      <c r="CN910" t="s">
        <v>174</v>
      </c>
      <c r="CO910" t="s">
        <v>18689</v>
      </c>
      <c r="CP910" t="s">
        <v>18690</v>
      </c>
      <c r="CQ910" t="s">
        <v>174</v>
      </c>
      <c r="CR910" t="s">
        <v>678</v>
      </c>
      <c r="CS910" t="s">
        <v>6101</v>
      </c>
      <c r="CT910">
        <v>14</v>
      </c>
      <c r="CU910" t="s">
        <v>18691</v>
      </c>
      <c r="CV910" t="s">
        <v>170</v>
      </c>
      <c r="CZ910" t="s">
        <v>170</v>
      </c>
      <c r="DB910" t="s">
        <v>18692</v>
      </c>
      <c r="DC910" t="s">
        <v>18693</v>
      </c>
      <c r="DD910" t="s">
        <v>174</v>
      </c>
      <c r="DE910" t="s">
        <v>18694</v>
      </c>
      <c r="DF910" t="s">
        <v>174</v>
      </c>
      <c r="DG910" t="s">
        <v>18695</v>
      </c>
      <c r="DH910" t="s">
        <v>18696</v>
      </c>
      <c r="DI910" t="s">
        <v>18697</v>
      </c>
      <c r="DJ910" t="s">
        <v>18698</v>
      </c>
      <c r="DK910">
        <v>9</v>
      </c>
      <c r="DL910" t="s">
        <v>174</v>
      </c>
      <c r="DM910" t="s">
        <v>18699</v>
      </c>
      <c r="DN910" t="s">
        <v>174</v>
      </c>
      <c r="DO910" t="s">
        <v>18700</v>
      </c>
      <c r="DP910" t="s">
        <v>18701</v>
      </c>
      <c r="DQ910" t="str">
        <f>HYPERLINK("https://nconnect.nicmar.ac.in/storage/profile/69a70d176c5d4.png","Download")</f>
        <v>0</v>
      </c>
      <c r="DR910" t="str">
        <f>HYPERLINK("https://nconnect.nicmar.ac.in/pdf/968_resume_1772560292.pdf/Y2FyZWVy","View Resume")</f>
        <v>0</v>
      </c>
      <c r="DS910" t="s">
        <v>11012</v>
      </c>
      <c r="DT910" t="s">
        <v>7072</v>
      </c>
      <c r="DU910" t="s">
        <v>211</v>
      </c>
      <c r="DV910" t="s">
        <v>818</v>
      </c>
      <c r="DW910" t="s">
        <v>246</v>
      </c>
      <c r="DX910" t="s">
        <v>468</v>
      </c>
      <c r="DY910" t="s">
        <v>209</v>
      </c>
      <c r="DZ910" t="s">
        <v>465</v>
      </c>
      <c r="EA910" t="s">
        <v>18702</v>
      </c>
      <c r="EB910" t="s">
        <v>211</v>
      </c>
      <c r="EC910" t="s">
        <v>9515</v>
      </c>
      <c r="ED910" t="s">
        <v>246</v>
      </c>
      <c r="EE910" t="s">
        <v>1986</v>
      </c>
      <c r="EF910" t="s">
        <v>464</v>
      </c>
      <c r="EG910" t="s">
        <v>2136</v>
      </c>
      <c r="EH910" t="s">
        <v>18600</v>
      </c>
      <c r="EI910" t="s">
        <v>211</v>
      </c>
      <c r="EJ910" t="s">
        <v>818</v>
      </c>
      <c r="EK910" t="s">
        <v>246</v>
      </c>
      <c r="EL910" t="s">
        <v>3758</v>
      </c>
      <c r="EM910" t="s">
        <v>1986</v>
      </c>
      <c r="EN910" t="s">
        <v>6767</v>
      </c>
    </row>
    <row r="911" spans="1:158">
      <c r="A911" t="s">
        <v>793</v>
      </c>
      <c r="B911" t="s">
        <v>211</v>
      </c>
      <c r="C911" t="s">
        <v>267</v>
      </c>
      <c r="D911" t="s">
        <v>508</v>
      </c>
      <c r="E911" t="s">
        <v>18703</v>
      </c>
      <c r="F911" t="s">
        <v>18704</v>
      </c>
      <c r="G911">
        <v>9049422290</v>
      </c>
      <c r="H911" t="s">
        <v>164</v>
      </c>
      <c r="I911" t="s">
        <v>18705</v>
      </c>
      <c r="J911" t="s">
        <v>166</v>
      </c>
      <c r="K911" t="s">
        <v>18706</v>
      </c>
      <c r="L911" t="s">
        <v>18707</v>
      </c>
      <c r="M911" t="s">
        <v>18708</v>
      </c>
      <c r="N911" t="s">
        <v>170</v>
      </c>
      <c r="AI911" t="s">
        <v>18709</v>
      </c>
      <c r="AJ911" t="s">
        <v>18710</v>
      </c>
      <c r="AK911" t="s">
        <v>767</v>
      </c>
      <c r="AL911">
        <v>74.53</v>
      </c>
      <c r="AN911">
        <v>2004</v>
      </c>
      <c r="AO911" t="s">
        <v>174</v>
      </c>
      <c r="AP911" t="s">
        <v>18711</v>
      </c>
      <c r="AQ911" t="s">
        <v>18712</v>
      </c>
      <c r="AR911" t="s">
        <v>18713</v>
      </c>
      <c r="AS911">
        <v>58.67</v>
      </c>
      <c r="AU911">
        <v>2006</v>
      </c>
      <c r="AV911" t="s">
        <v>170</v>
      </c>
      <c r="BC911" t="s">
        <v>174</v>
      </c>
      <c r="BD911" t="s">
        <v>18714</v>
      </c>
      <c r="BE911" t="s">
        <v>18715</v>
      </c>
      <c r="BF911" t="s">
        <v>18716</v>
      </c>
      <c r="BG911">
        <v>60</v>
      </c>
      <c r="BI911">
        <v>2011</v>
      </c>
      <c r="BJ911">
        <v>19</v>
      </c>
      <c r="BK911" t="s">
        <v>807</v>
      </c>
      <c r="BL911">
        <v>23</v>
      </c>
      <c r="BN911" t="s">
        <v>174</v>
      </c>
      <c r="BO911" t="s">
        <v>18714</v>
      </c>
      <c r="BP911" t="s">
        <v>18717</v>
      </c>
      <c r="BQ911" t="s">
        <v>527</v>
      </c>
      <c r="BR911">
        <v>67.25</v>
      </c>
      <c r="BT911">
        <v>2013</v>
      </c>
      <c r="BU911">
        <v>31</v>
      </c>
      <c r="BV911" t="s">
        <v>1564</v>
      </c>
      <c r="BW911">
        <v>23</v>
      </c>
      <c r="BY911" t="s">
        <v>170</v>
      </c>
      <c r="CF911" t="s">
        <v>174</v>
      </c>
      <c r="CG911" t="s">
        <v>2073</v>
      </c>
      <c r="CH911" t="s">
        <v>18714</v>
      </c>
      <c r="CI911" t="s">
        <v>193</v>
      </c>
      <c r="CJ911">
        <v>2021</v>
      </c>
      <c r="CL911" t="s">
        <v>174</v>
      </c>
      <c r="CM911" t="s">
        <v>18718</v>
      </c>
      <c r="CN911" t="s">
        <v>170</v>
      </c>
      <c r="CP911" t="s">
        <v>18719</v>
      </c>
      <c r="CQ911" t="s">
        <v>174</v>
      </c>
      <c r="CR911">
        <v>0</v>
      </c>
      <c r="CS911">
        <v>2</v>
      </c>
      <c r="CT911">
        <v>5</v>
      </c>
      <c r="CU911" t="s">
        <v>18720</v>
      </c>
      <c r="CV911" t="s">
        <v>170</v>
      </c>
      <c r="CZ911" t="s">
        <v>170</v>
      </c>
      <c r="DB911" t="s">
        <v>18721</v>
      </c>
      <c r="DC911" t="s">
        <v>18722</v>
      </c>
      <c r="DD911" t="s">
        <v>170</v>
      </c>
      <c r="DF911" t="s">
        <v>170</v>
      </c>
      <c r="DL911" t="s">
        <v>170</v>
      </c>
      <c r="DN911" t="s">
        <v>174</v>
      </c>
      <c r="DO911" t="s">
        <v>18723</v>
      </c>
      <c r="DP911" t="s">
        <v>18724</v>
      </c>
      <c r="DQ911" t="str">
        <f>HYPERLINK("https://nconnect.nicmar.ac.in/storage/profile/69a6b91918f69.png","Download")</f>
        <v>0</v>
      </c>
      <c r="DR911" t="str">
        <f>HYPERLINK("https://nconnect.nicmar.ac.in/pdf/940_resume_1772560606.pdf/Y2FyZWVy","View Resume")</f>
        <v>0</v>
      </c>
      <c r="DS911" t="s">
        <v>2244</v>
      </c>
      <c r="DT911" t="s">
        <v>18725</v>
      </c>
      <c r="DU911" t="s">
        <v>211</v>
      </c>
      <c r="DV911" t="s">
        <v>818</v>
      </c>
      <c r="DW911" t="s">
        <v>246</v>
      </c>
      <c r="DX911" t="s">
        <v>2433</v>
      </c>
      <c r="DY911" t="s">
        <v>209</v>
      </c>
      <c r="DZ911" t="s">
        <v>906</v>
      </c>
      <c r="EA911" t="s">
        <v>18726</v>
      </c>
      <c r="EB911" t="s">
        <v>211</v>
      </c>
      <c r="EC911" t="s">
        <v>18727</v>
      </c>
      <c r="ED911" t="s">
        <v>246</v>
      </c>
      <c r="EE911" t="s">
        <v>904</v>
      </c>
      <c r="EF911" t="s">
        <v>2528</v>
      </c>
      <c r="EG911" t="s">
        <v>2926</v>
      </c>
    </row>
    <row r="912" spans="1:158">
      <c r="A912" t="s">
        <v>1062</v>
      </c>
      <c r="B912" t="s">
        <v>507</v>
      </c>
      <c r="C912" t="s">
        <v>212</v>
      </c>
      <c r="D912" t="s">
        <v>213</v>
      </c>
      <c r="E912" t="s">
        <v>18572</v>
      </c>
      <c r="F912" t="s">
        <v>18573</v>
      </c>
      <c r="G912">
        <v>9657889035</v>
      </c>
      <c r="H912" t="s">
        <v>271</v>
      </c>
      <c r="I912" t="s">
        <v>761</v>
      </c>
      <c r="J912" t="s">
        <v>217</v>
      </c>
      <c r="K912" t="s">
        <v>18574</v>
      </c>
      <c r="L912" t="s">
        <v>18575</v>
      </c>
      <c r="M912" t="s">
        <v>18576</v>
      </c>
      <c r="N912" t="s">
        <v>170</v>
      </c>
      <c r="AI912" t="s">
        <v>18577</v>
      </c>
      <c r="AJ912" t="s">
        <v>18578</v>
      </c>
      <c r="AK912" t="s">
        <v>18579</v>
      </c>
      <c r="AL912">
        <v>55.33</v>
      </c>
      <c r="AN912">
        <v>2001</v>
      </c>
      <c r="AO912" t="s">
        <v>174</v>
      </c>
      <c r="AP912" t="s">
        <v>18577</v>
      </c>
      <c r="AQ912" t="s">
        <v>2383</v>
      </c>
      <c r="AR912" t="s">
        <v>18580</v>
      </c>
      <c r="AS912">
        <v>52.67</v>
      </c>
      <c r="AU912">
        <v>2003</v>
      </c>
      <c r="AV912" t="s">
        <v>170</v>
      </c>
      <c r="BC912" t="s">
        <v>174</v>
      </c>
      <c r="BD912" t="s">
        <v>5947</v>
      </c>
      <c r="BE912" t="s">
        <v>18581</v>
      </c>
      <c r="BF912" t="s">
        <v>18582</v>
      </c>
      <c r="BG912">
        <v>70.13</v>
      </c>
      <c r="BI912">
        <v>2008</v>
      </c>
      <c r="BJ912">
        <v>2</v>
      </c>
      <c r="BL912">
        <v>9</v>
      </c>
      <c r="BN912" t="s">
        <v>174</v>
      </c>
      <c r="BO912" t="s">
        <v>3569</v>
      </c>
      <c r="BP912" t="s">
        <v>3569</v>
      </c>
      <c r="BQ912" t="s">
        <v>213</v>
      </c>
      <c r="BR912">
        <v>73.3</v>
      </c>
      <c r="BS912">
        <v>7.33</v>
      </c>
      <c r="BT912">
        <v>2010</v>
      </c>
      <c r="BU912">
        <v>14</v>
      </c>
      <c r="BW912">
        <v>47</v>
      </c>
      <c r="BY912" t="s">
        <v>170</v>
      </c>
      <c r="CF912" t="s">
        <v>174</v>
      </c>
      <c r="CG912" t="s">
        <v>18583</v>
      </c>
      <c r="CH912" t="s">
        <v>3569</v>
      </c>
      <c r="CI912" t="s">
        <v>193</v>
      </c>
      <c r="CJ912">
        <v>2020</v>
      </c>
      <c r="CL912" t="s">
        <v>170</v>
      </c>
      <c r="CN912" t="s">
        <v>174</v>
      </c>
      <c r="CO912" t="s">
        <v>18584</v>
      </c>
      <c r="CP912" t="s">
        <v>18585</v>
      </c>
      <c r="CQ912" t="s">
        <v>174</v>
      </c>
      <c r="CR912">
        <v>4</v>
      </c>
      <c r="CS912">
        <v>0</v>
      </c>
      <c r="CT912">
        <v>3</v>
      </c>
      <c r="CU912" t="s">
        <v>18586</v>
      </c>
      <c r="CV912" t="s">
        <v>170</v>
      </c>
      <c r="CZ912" t="s">
        <v>170</v>
      </c>
      <c r="DB912" t="s">
        <v>18587</v>
      </c>
      <c r="DC912" t="s">
        <v>326</v>
      </c>
      <c r="DD912" t="s">
        <v>170</v>
      </c>
      <c r="DF912" t="s">
        <v>170</v>
      </c>
      <c r="DL912" t="s">
        <v>170</v>
      </c>
      <c r="DN912" t="s">
        <v>170</v>
      </c>
      <c r="DP912" t="s">
        <v>18728</v>
      </c>
      <c r="DQ912" t="str">
        <f>HYPERLINK("https://nconnect.nicmar.ac.in/storage/profile/699d48addfe13.png","Download")</f>
        <v>0</v>
      </c>
      <c r="DR912" t="str">
        <f>HYPERLINK("https://nconnect.nicmar.ac.in/pdf/611_resume_1772558914.pdf/Y2FyZWVy","View Resume")</f>
        <v>0</v>
      </c>
      <c r="DS912" t="s">
        <v>7764</v>
      </c>
      <c r="DT912" t="s">
        <v>18589</v>
      </c>
      <c r="DU912" t="s">
        <v>18590</v>
      </c>
      <c r="DV912" t="s">
        <v>1001</v>
      </c>
      <c r="DW912" t="s">
        <v>207</v>
      </c>
      <c r="DX912" t="s">
        <v>505</v>
      </c>
      <c r="DY912" t="s">
        <v>209</v>
      </c>
      <c r="DZ912" t="s">
        <v>691</v>
      </c>
      <c r="EA912" t="s">
        <v>2126</v>
      </c>
      <c r="EB912" t="s">
        <v>18591</v>
      </c>
      <c r="EC912" t="s">
        <v>4866</v>
      </c>
      <c r="ED912" t="s">
        <v>246</v>
      </c>
      <c r="EE912" t="s">
        <v>1982</v>
      </c>
      <c r="EF912" t="s">
        <v>825</v>
      </c>
      <c r="EG912" t="s">
        <v>2131</v>
      </c>
      <c r="EH912" t="s">
        <v>18592</v>
      </c>
      <c r="EI912" t="s">
        <v>1282</v>
      </c>
      <c r="EJ912" t="s">
        <v>4866</v>
      </c>
      <c r="EK912" t="s">
        <v>246</v>
      </c>
      <c r="EL912" t="s">
        <v>2206</v>
      </c>
      <c r="EM912" t="s">
        <v>1135</v>
      </c>
      <c r="EN912" t="s">
        <v>8000</v>
      </c>
    </row>
    <row r="913" spans="1:158">
      <c r="A913" t="s">
        <v>1062</v>
      </c>
      <c r="B913" t="s">
        <v>507</v>
      </c>
      <c r="C913" t="s">
        <v>212</v>
      </c>
      <c r="D913" t="s">
        <v>213</v>
      </c>
      <c r="E913" t="s">
        <v>18729</v>
      </c>
      <c r="F913" t="s">
        <v>18730</v>
      </c>
      <c r="G913">
        <v>8791643057</v>
      </c>
      <c r="H913" t="s">
        <v>164</v>
      </c>
      <c r="I913" t="s">
        <v>18731</v>
      </c>
      <c r="J913" t="s">
        <v>166</v>
      </c>
      <c r="K913" t="s">
        <v>831</v>
      </c>
      <c r="L913" t="s">
        <v>18732</v>
      </c>
      <c r="M913" t="s">
        <v>18733</v>
      </c>
      <c r="N913" t="s">
        <v>170</v>
      </c>
      <c r="AI913" t="s">
        <v>18734</v>
      </c>
      <c r="AJ913" t="s">
        <v>18735</v>
      </c>
      <c r="AK913" t="s">
        <v>18736</v>
      </c>
      <c r="AL913">
        <v>68.96</v>
      </c>
      <c r="AN913">
        <v>2003</v>
      </c>
      <c r="AO913" t="s">
        <v>174</v>
      </c>
      <c r="AP913" t="s">
        <v>18737</v>
      </c>
      <c r="AQ913" t="s">
        <v>18738</v>
      </c>
      <c r="AR913" t="s">
        <v>18739</v>
      </c>
      <c r="AS913">
        <v>69.33</v>
      </c>
      <c r="AU913">
        <v>2005</v>
      </c>
      <c r="AV913" t="s">
        <v>170</v>
      </c>
      <c r="BC913" t="s">
        <v>174</v>
      </c>
      <c r="BD913" t="s">
        <v>4698</v>
      </c>
      <c r="BE913" t="s">
        <v>18740</v>
      </c>
      <c r="BF913" t="s">
        <v>229</v>
      </c>
      <c r="BG913">
        <v>78.71</v>
      </c>
      <c r="BI913">
        <v>2009</v>
      </c>
      <c r="BJ913">
        <v>2</v>
      </c>
      <c r="BL913">
        <v>9</v>
      </c>
      <c r="BN913" t="s">
        <v>174</v>
      </c>
      <c r="BO913" t="s">
        <v>4698</v>
      </c>
      <c r="BP913" t="s">
        <v>18741</v>
      </c>
      <c r="BQ913" t="s">
        <v>231</v>
      </c>
      <c r="BR913">
        <v>87.75</v>
      </c>
      <c r="BS913">
        <v>9.5</v>
      </c>
      <c r="BT913">
        <v>2013</v>
      </c>
      <c r="BU913">
        <v>31</v>
      </c>
      <c r="BV913" t="s">
        <v>18742</v>
      </c>
      <c r="BW913">
        <v>47</v>
      </c>
      <c r="BY913" t="s">
        <v>170</v>
      </c>
      <c r="CF913" t="s">
        <v>174</v>
      </c>
      <c r="CG913" t="s">
        <v>231</v>
      </c>
      <c r="CH913" t="s">
        <v>18743</v>
      </c>
      <c r="CI913" t="s">
        <v>193</v>
      </c>
      <c r="CJ913">
        <v>2022</v>
      </c>
      <c r="CL913" t="s">
        <v>170</v>
      </c>
      <c r="CN913" t="s">
        <v>174</v>
      </c>
      <c r="CO913" t="s">
        <v>18744</v>
      </c>
      <c r="CP913" t="s">
        <v>18745</v>
      </c>
      <c r="CQ913" t="s">
        <v>174</v>
      </c>
      <c r="CR913">
        <v>3</v>
      </c>
      <c r="CS913">
        <v>0</v>
      </c>
      <c r="CT913">
        <v>4</v>
      </c>
      <c r="CU913" t="s">
        <v>18746</v>
      </c>
      <c r="CV913" t="s">
        <v>170</v>
      </c>
      <c r="CZ913" t="s">
        <v>174</v>
      </c>
      <c r="DA913" t="s">
        <v>18747</v>
      </c>
      <c r="DB913" t="s">
        <v>18748</v>
      </c>
      <c r="DC913" t="s">
        <v>18749</v>
      </c>
      <c r="DD913" t="s">
        <v>170</v>
      </c>
      <c r="DF913" t="s">
        <v>170</v>
      </c>
      <c r="DL913" t="s">
        <v>174</v>
      </c>
      <c r="DM913" t="s">
        <v>18750</v>
      </c>
      <c r="DN913" t="s">
        <v>174</v>
      </c>
      <c r="DO913" t="s">
        <v>18751</v>
      </c>
      <c r="DP913" t="s">
        <v>18752</v>
      </c>
      <c r="DQ913" t="str">
        <f>HYPERLINK("https://nconnect.nicmar.ac.in/storage/profile/69a72093d00b3.png","Download")</f>
        <v>0</v>
      </c>
      <c r="DR913" t="str">
        <f>HYPERLINK("https://nconnect.nicmar.ac.in/pdf/935_resume_1772560797.pdf/Y2FyZWVy","View Resume")</f>
        <v>0</v>
      </c>
      <c r="DS913" t="s">
        <v>8624</v>
      </c>
      <c r="DT913" t="s">
        <v>18753</v>
      </c>
      <c r="DU913" t="s">
        <v>507</v>
      </c>
      <c r="DV913" t="s">
        <v>18754</v>
      </c>
      <c r="DW913" t="s">
        <v>246</v>
      </c>
      <c r="DX913" t="s">
        <v>8184</v>
      </c>
      <c r="DY913" t="s">
        <v>209</v>
      </c>
      <c r="DZ913" t="s">
        <v>898</v>
      </c>
      <c r="EA913" t="s">
        <v>2972</v>
      </c>
      <c r="EB913" t="s">
        <v>1984</v>
      </c>
      <c r="EC913" t="s">
        <v>2981</v>
      </c>
      <c r="ED913" t="s">
        <v>246</v>
      </c>
      <c r="EE913" t="s">
        <v>579</v>
      </c>
      <c r="EF913" t="s">
        <v>647</v>
      </c>
      <c r="EG913" t="s">
        <v>10074</v>
      </c>
      <c r="EH913" t="s">
        <v>17770</v>
      </c>
      <c r="EI913" t="s">
        <v>211</v>
      </c>
      <c r="EJ913" t="s">
        <v>18755</v>
      </c>
      <c r="EK913" t="s">
        <v>246</v>
      </c>
      <c r="EL913" t="s">
        <v>992</v>
      </c>
      <c r="EM913" t="s">
        <v>579</v>
      </c>
      <c r="EN913" t="s">
        <v>821</v>
      </c>
      <c r="EO913" t="s">
        <v>18756</v>
      </c>
      <c r="EP913" t="s">
        <v>351</v>
      </c>
      <c r="EQ913" t="s">
        <v>18757</v>
      </c>
      <c r="ER913" t="s">
        <v>246</v>
      </c>
      <c r="ES913" t="s">
        <v>2024</v>
      </c>
      <c r="ET913" t="s">
        <v>792</v>
      </c>
      <c r="EU913" t="s">
        <v>460</v>
      </c>
      <c r="EV913" t="s">
        <v>18758</v>
      </c>
      <c r="EW913" t="s">
        <v>7077</v>
      </c>
      <c r="EX913" t="s">
        <v>537</v>
      </c>
      <c r="EY913" t="s">
        <v>207</v>
      </c>
      <c r="EZ913" t="s">
        <v>2205</v>
      </c>
      <c r="FA913" t="s">
        <v>859</v>
      </c>
      <c r="FB913" t="s">
        <v>908</v>
      </c>
    </row>
    <row r="914" spans="1:158">
      <c r="A914" t="s">
        <v>356</v>
      </c>
      <c r="B914" t="s">
        <v>211</v>
      </c>
      <c r="C914" t="s">
        <v>267</v>
      </c>
      <c r="D914" t="s">
        <v>357</v>
      </c>
      <c r="E914" t="s">
        <v>18759</v>
      </c>
      <c r="F914" t="s">
        <v>18760</v>
      </c>
      <c r="G914">
        <v>9399184353</v>
      </c>
      <c r="H914" t="s">
        <v>164</v>
      </c>
      <c r="I914" t="s">
        <v>18761</v>
      </c>
      <c r="J914" t="s">
        <v>217</v>
      </c>
      <c r="K914" t="s">
        <v>18762</v>
      </c>
      <c r="L914" t="s">
        <v>18763</v>
      </c>
      <c r="M914" t="s">
        <v>18764</v>
      </c>
      <c r="N914" t="s">
        <v>174</v>
      </c>
      <c r="O914" t="s">
        <v>18765</v>
      </c>
      <c r="P914" t="s">
        <v>18766</v>
      </c>
      <c r="AI914" t="s">
        <v>18767</v>
      </c>
      <c r="AJ914" t="s">
        <v>18768</v>
      </c>
      <c r="AK914" t="s">
        <v>18769</v>
      </c>
      <c r="AL914">
        <v>60.8</v>
      </c>
      <c r="AN914">
        <v>2002</v>
      </c>
      <c r="AO914" t="s">
        <v>174</v>
      </c>
      <c r="AP914" t="s">
        <v>18767</v>
      </c>
      <c r="AQ914" t="s">
        <v>18768</v>
      </c>
      <c r="AR914" t="s">
        <v>18770</v>
      </c>
      <c r="AS914">
        <v>68.66</v>
      </c>
      <c r="AU914">
        <v>2004</v>
      </c>
      <c r="AV914" t="s">
        <v>170</v>
      </c>
      <c r="BC914" t="s">
        <v>174</v>
      </c>
      <c r="BD914" t="s">
        <v>18771</v>
      </c>
      <c r="BE914" t="s">
        <v>18772</v>
      </c>
      <c r="BF914" t="s">
        <v>4115</v>
      </c>
      <c r="BG914">
        <v>68.33</v>
      </c>
      <c r="BI914">
        <v>2009</v>
      </c>
      <c r="BJ914">
        <v>19</v>
      </c>
      <c r="BK914" t="s">
        <v>18773</v>
      </c>
      <c r="BL914">
        <v>52</v>
      </c>
      <c r="BN914" t="s">
        <v>174</v>
      </c>
      <c r="BO914" t="s">
        <v>18774</v>
      </c>
      <c r="BP914" t="s">
        <v>18775</v>
      </c>
      <c r="BQ914" t="s">
        <v>2570</v>
      </c>
      <c r="BR914">
        <v>83.16</v>
      </c>
      <c r="BT914">
        <v>2012</v>
      </c>
      <c r="BU914">
        <v>31</v>
      </c>
      <c r="BV914" t="s">
        <v>528</v>
      </c>
      <c r="BW914">
        <v>53</v>
      </c>
      <c r="BX914" t="s">
        <v>2570</v>
      </c>
      <c r="BY914" t="s">
        <v>170</v>
      </c>
      <c r="CF914" t="s">
        <v>174</v>
      </c>
      <c r="CG914" t="s">
        <v>1336</v>
      </c>
      <c r="CH914" t="s">
        <v>18776</v>
      </c>
      <c r="CI914" t="s">
        <v>193</v>
      </c>
      <c r="CJ914">
        <v>2021</v>
      </c>
      <c r="CL914" t="s">
        <v>174</v>
      </c>
      <c r="CN914" t="s">
        <v>170</v>
      </c>
      <c r="CP914" t="s">
        <v>18777</v>
      </c>
      <c r="CQ914" t="s">
        <v>174</v>
      </c>
      <c r="CR914" t="s">
        <v>18778</v>
      </c>
      <c r="CS914" t="s">
        <v>678</v>
      </c>
      <c r="CU914" t="s">
        <v>18779</v>
      </c>
      <c r="CV914" t="s">
        <v>170</v>
      </c>
      <c r="CZ914" t="s">
        <v>170</v>
      </c>
      <c r="DB914" t="s">
        <v>18780</v>
      </c>
      <c r="DC914" t="s">
        <v>326</v>
      </c>
      <c r="DD914" t="s">
        <v>170</v>
      </c>
      <c r="DF914" t="s">
        <v>170</v>
      </c>
      <c r="DL914" t="s">
        <v>170</v>
      </c>
      <c r="DN914" t="s">
        <v>170</v>
      </c>
      <c r="DP914" t="s">
        <v>18781</v>
      </c>
      <c r="DQ914" t="str">
        <f>HYPERLINK("https://nconnect.nicmar.ac.in/storage/profile/69a71f5bb9979.png","Download")</f>
        <v>0</v>
      </c>
      <c r="DR914" t="str">
        <f>HYPERLINK("https://nconnect.nicmar.ac.in/pdf/507_resume_1772560160.pdf/Y2FyZWVy","View Resume")</f>
        <v>0</v>
      </c>
      <c r="DS914" t="s">
        <v>8000</v>
      </c>
      <c r="DT914" t="s">
        <v>18782</v>
      </c>
      <c r="DU914" t="s">
        <v>14545</v>
      </c>
      <c r="DV914" t="s">
        <v>818</v>
      </c>
      <c r="DW914" t="s">
        <v>246</v>
      </c>
      <c r="DX914" t="s">
        <v>463</v>
      </c>
      <c r="DY914" t="s">
        <v>209</v>
      </c>
      <c r="DZ914" t="s">
        <v>460</v>
      </c>
      <c r="EA914" t="s">
        <v>18783</v>
      </c>
      <c r="EB914" t="s">
        <v>18784</v>
      </c>
      <c r="EC914" t="s">
        <v>18785</v>
      </c>
      <c r="ED914" t="s">
        <v>246</v>
      </c>
      <c r="EE914" t="s">
        <v>500</v>
      </c>
      <c r="EF914" t="s">
        <v>2433</v>
      </c>
      <c r="EG914" t="s">
        <v>949</v>
      </c>
      <c r="EH914" t="s">
        <v>18786</v>
      </c>
      <c r="EI914" t="s">
        <v>211</v>
      </c>
      <c r="EJ914" t="s">
        <v>7886</v>
      </c>
      <c r="EK914" t="s">
        <v>246</v>
      </c>
      <c r="EL914" t="s">
        <v>418</v>
      </c>
      <c r="EM914" t="s">
        <v>500</v>
      </c>
      <c r="EN914" t="s">
        <v>949</v>
      </c>
      <c r="EO914" t="s">
        <v>18787</v>
      </c>
      <c r="EP914" t="s">
        <v>4749</v>
      </c>
      <c r="EQ914" t="s">
        <v>9454</v>
      </c>
      <c r="ER914" t="s">
        <v>246</v>
      </c>
      <c r="ES914" t="s">
        <v>820</v>
      </c>
      <c r="ET914" t="s">
        <v>418</v>
      </c>
      <c r="EU914" t="s">
        <v>465</v>
      </c>
      <c r="EV914" t="s">
        <v>18788</v>
      </c>
      <c r="EW914" t="s">
        <v>211</v>
      </c>
      <c r="EX914" t="s">
        <v>7886</v>
      </c>
      <c r="EY914" t="s">
        <v>246</v>
      </c>
      <c r="EZ914" t="s">
        <v>948</v>
      </c>
      <c r="FA914" t="s">
        <v>1093</v>
      </c>
      <c r="FB914" t="s">
        <v>248</v>
      </c>
    </row>
    <row r="915" spans="1:158">
      <c r="A915" t="s">
        <v>581</v>
      </c>
      <c r="B915" t="s">
        <v>211</v>
      </c>
      <c r="C915" t="s">
        <v>471</v>
      </c>
      <c r="D915" t="s">
        <v>582</v>
      </c>
      <c r="E915" t="s">
        <v>18789</v>
      </c>
      <c r="F915" t="s">
        <v>18790</v>
      </c>
      <c r="G915">
        <v>8250986192</v>
      </c>
      <c r="H915" t="s">
        <v>164</v>
      </c>
      <c r="I915" t="s">
        <v>18791</v>
      </c>
      <c r="J915" t="s">
        <v>217</v>
      </c>
      <c r="K915" t="s">
        <v>3791</v>
      </c>
      <c r="L915" t="s">
        <v>18792</v>
      </c>
      <c r="M915" t="s">
        <v>18793</v>
      </c>
      <c r="N915" t="s">
        <v>170</v>
      </c>
      <c r="AI915" t="s">
        <v>18794</v>
      </c>
      <c r="AJ915" t="s">
        <v>18795</v>
      </c>
      <c r="AK915" t="s">
        <v>18796</v>
      </c>
      <c r="AL915">
        <v>60.8</v>
      </c>
      <c r="AM915">
        <v>6.4</v>
      </c>
      <c r="AN915">
        <v>2012</v>
      </c>
      <c r="AO915" t="s">
        <v>174</v>
      </c>
      <c r="AP915" t="s">
        <v>18797</v>
      </c>
      <c r="AQ915" t="s">
        <v>18798</v>
      </c>
      <c r="AR915" t="s">
        <v>18799</v>
      </c>
      <c r="AS915">
        <v>61.5</v>
      </c>
      <c r="AU915">
        <v>2014</v>
      </c>
      <c r="AV915" t="s">
        <v>170</v>
      </c>
      <c r="BC915" t="s">
        <v>174</v>
      </c>
      <c r="BD915" t="s">
        <v>1518</v>
      </c>
      <c r="BE915" t="s">
        <v>18800</v>
      </c>
      <c r="BF915" t="s">
        <v>485</v>
      </c>
      <c r="BG915">
        <v>61.4</v>
      </c>
      <c r="BH915">
        <v>6.14</v>
      </c>
      <c r="BI915">
        <v>2018</v>
      </c>
      <c r="BJ915">
        <v>1</v>
      </c>
      <c r="BL915">
        <v>9</v>
      </c>
      <c r="BN915" t="s">
        <v>174</v>
      </c>
      <c r="BO915" t="s">
        <v>967</v>
      </c>
      <c r="BP915" t="s">
        <v>18801</v>
      </c>
      <c r="BQ915" t="s">
        <v>969</v>
      </c>
      <c r="BR915">
        <v>98.8</v>
      </c>
      <c r="BS915">
        <v>9.88</v>
      </c>
      <c r="BT915">
        <v>2020</v>
      </c>
      <c r="BU915">
        <v>12</v>
      </c>
      <c r="BW915">
        <v>15</v>
      </c>
      <c r="BY915" t="s">
        <v>170</v>
      </c>
      <c r="CF915" t="s">
        <v>174</v>
      </c>
      <c r="CG915" t="s">
        <v>8589</v>
      </c>
      <c r="CH915" t="s">
        <v>6424</v>
      </c>
      <c r="CI915" t="s">
        <v>373</v>
      </c>
      <c r="CJ915">
        <v>2026</v>
      </c>
      <c r="CK915" t="s">
        <v>174</v>
      </c>
      <c r="CL915" t="s">
        <v>174</v>
      </c>
      <c r="CM915" t="s">
        <v>18802</v>
      </c>
      <c r="CN915" t="s">
        <v>174</v>
      </c>
      <c r="CO915" t="s">
        <v>18803</v>
      </c>
      <c r="CP915" t="s">
        <v>18804</v>
      </c>
      <c r="CQ915" t="s">
        <v>174</v>
      </c>
      <c r="CR915">
        <v>3</v>
      </c>
      <c r="CS915">
        <v>6</v>
      </c>
      <c r="CU915" t="s">
        <v>18805</v>
      </c>
      <c r="CV915" t="s">
        <v>170</v>
      </c>
      <c r="CZ915" t="s">
        <v>170</v>
      </c>
      <c r="DC915" t="s">
        <v>6428</v>
      </c>
      <c r="DD915" t="s">
        <v>174</v>
      </c>
      <c r="DE915" t="s">
        <v>18806</v>
      </c>
      <c r="DF915" t="s">
        <v>170</v>
      </c>
      <c r="DL915" t="s">
        <v>174</v>
      </c>
      <c r="DM915" t="s">
        <v>18803</v>
      </c>
      <c r="DN915" t="s">
        <v>170</v>
      </c>
      <c r="DP915" t="s">
        <v>18807</v>
      </c>
      <c r="DQ915" t="s">
        <v>202</v>
      </c>
      <c r="DR915" t="str">
        <f>HYPERLINK("https://nconnect.nicmar.ac.in/pdf/978_resume_1772561899.pdf/Y2FyZWVy","View Resume")</f>
        <v>0</v>
      </c>
      <c r="DS915" t="s">
        <v>292</v>
      </c>
    </row>
    <row r="916" spans="1:158">
      <c r="A916" t="s">
        <v>584</v>
      </c>
      <c r="B916" t="s">
        <v>211</v>
      </c>
      <c r="C916" t="s">
        <v>471</v>
      </c>
      <c r="D916" t="s">
        <v>585</v>
      </c>
      <c r="E916" t="s">
        <v>18789</v>
      </c>
      <c r="F916" t="s">
        <v>18790</v>
      </c>
      <c r="G916">
        <v>8250986192</v>
      </c>
      <c r="H916" t="s">
        <v>164</v>
      </c>
      <c r="I916" t="s">
        <v>18791</v>
      </c>
      <c r="J916" t="s">
        <v>217</v>
      </c>
      <c r="K916" t="s">
        <v>3791</v>
      </c>
      <c r="L916" t="s">
        <v>18792</v>
      </c>
      <c r="M916" t="s">
        <v>18793</v>
      </c>
      <c r="N916" t="s">
        <v>170</v>
      </c>
      <c r="AI916" t="s">
        <v>18794</v>
      </c>
      <c r="AJ916" t="s">
        <v>18795</v>
      </c>
      <c r="AK916" t="s">
        <v>18796</v>
      </c>
      <c r="AL916">
        <v>60.8</v>
      </c>
      <c r="AM916">
        <v>6.4</v>
      </c>
      <c r="AN916">
        <v>2012</v>
      </c>
      <c r="AO916" t="s">
        <v>174</v>
      </c>
      <c r="AP916" t="s">
        <v>18797</v>
      </c>
      <c r="AQ916" t="s">
        <v>18798</v>
      </c>
      <c r="AR916" t="s">
        <v>18799</v>
      </c>
      <c r="AS916">
        <v>61.5</v>
      </c>
      <c r="AU916">
        <v>2014</v>
      </c>
      <c r="AV916" t="s">
        <v>170</v>
      </c>
      <c r="BC916" t="s">
        <v>174</v>
      </c>
      <c r="BD916" t="s">
        <v>1518</v>
      </c>
      <c r="BE916" t="s">
        <v>18800</v>
      </c>
      <c r="BF916" t="s">
        <v>485</v>
      </c>
      <c r="BG916">
        <v>61.4</v>
      </c>
      <c r="BH916">
        <v>6.14</v>
      </c>
      <c r="BI916">
        <v>2018</v>
      </c>
      <c r="BJ916">
        <v>1</v>
      </c>
      <c r="BL916">
        <v>9</v>
      </c>
      <c r="BN916" t="s">
        <v>174</v>
      </c>
      <c r="BO916" t="s">
        <v>967</v>
      </c>
      <c r="BP916" t="s">
        <v>18801</v>
      </c>
      <c r="BQ916" t="s">
        <v>969</v>
      </c>
      <c r="BR916">
        <v>98.8</v>
      </c>
      <c r="BS916">
        <v>9.88</v>
      </c>
      <c r="BT916">
        <v>2020</v>
      </c>
      <c r="BU916">
        <v>12</v>
      </c>
      <c r="BW916">
        <v>15</v>
      </c>
      <c r="BY916" t="s">
        <v>170</v>
      </c>
      <c r="CF916" t="s">
        <v>174</v>
      </c>
      <c r="CG916" t="s">
        <v>8589</v>
      </c>
      <c r="CH916" t="s">
        <v>6424</v>
      </c>
      <c r="CI916" t="s">
        <v>373</v>
      </c>
      <c r="CJ916">
        <v>2026</v>
      </c>
      <c r="CK916" t="s">
        <v>174</v>
      </c>
      <c r="CL916" t="s">
        <v>174</v>
      </c>
      <c r="CM916" t="s">
        <v>18802</v>
      </c>
      <c r="CN916" t="s">
        <v>174</v>
      </c>
      <c r="CO916" t="s">
        <v>18803</v>
      </c>
      <c r="CP916" t="s">
        <v>18804</v>
      </c>
      <c r="CQ916" t="s">
        <v>174</v>
      </c>
      <c r="CR916">
        <v>3</v>
      </c>
      <c r="CS916">
        <v>6</v>
      </c>
      <c r="CU916" t="s">
        <v>18805</v>
      </c>
      <c r="CV916" t="s">
        <v>170</v>
      </c>
      <c r="CZ916" t="s">
        <v>170</v>
      </c>
      <c r="DC916" t="s">
        <v>6428</v>
      </c>
      <c r="DD916" t="s">
        <v>174</v>
      </c>
      <c r="DE916" t="s">
        <v>18806</v>
      </c>
      <c r="DF916" t="s">
        <v>170</v>
      </c>
      <c r="DL916" t="s">
        <v>174</v>
      </c>
      <c r="DM916" t="s">
        <v>18803</v>
      </c>
      <c r="DN916" t="s">
        <v>170</v>
      </c>
      <c r="DP916" t="s">
        <v>18808</v>
      </c>
      <c r="DQ916" t="s">
        <v>202</v>
      </c>
      <c r="DR916" t="str">
        <f>HYPERLINK("https://nconnect.nicmar.ac.in/pdf/978_resume_1772561899.pdf/Y2FyZWVy","View Resume")</f>
        <v>0</v>
      </c>
      <c r="DS916" t="s">
        <v>292</v>
      </c>
    </row>
    <row r="917" spans="1:158">
      <c r="A917" t="s">
        <v>1470</v>
      </c>
      <c r="B917" t="s">
        <v>507</v>
      </c>
      <c r="C917" t="s">
        <v>212</v>
      </c>
      <c r="D917" t="s">
        <v>1471</v>
      </c>
      <c r="E917" t="s">
        <v>18809</v>
      </c>
      <c r="F917" t="s">
        <v>18810</v>
      </c>
      <c r="G917">
        <v>9370121042</v>
      </c>
      <c r="H917" t="s">
        <v>164</v>
      </c>
      <c r="I917" t="s">
        <v>18811</v>
      </c>
      <c r="J917" t="s">
        <v>166</v>
      </c>
      <c r="K917" t="s">
        <v>18812</v>
      </c>
      <c r="L917" t="s">
        <v>18813</v>
      </c>
      <c r="M917" t="s">
        <v>18814</v>
      </c>
      <c r="N917" t="s">
        <v>170</v>
      </c>
      <c r="AI917" t="s">
        <v>18815</v>
      </c>
      <c r="AJ917" t="s">
        <v>12921</v>
      </c>
      <c r="AK917" t="s">
        <v>18816</v>
      </c>
      <c r="AL917">
        <v>61.73</v>
      </c>
      <c r="AN917">
        <v>2001</v>
      </c>
      <c r="AO917" t="s">
        <v>174</v>
      </c>
      <c r="AP917" t="s">
        <v>18817</v>
      </c>
      <c r="AQ917" t="s">
        <v>9626</v>
      </c>
      <c r="AR917" t="s">
        <v>18818</v>
      </c>
      <c r="AS917">
        <v>48.5</v>
      </c>
      <c r="AU917">
        <v>2003</v>
      </c>
      <c r="AV917" t="s">
        <v>170</v>
      </c>
      <c r="BC917" t="s">
        <v>174</v>
      </c>
      <c r="BD917" t="s">
        <v>4873</v>
      </c>
      <c r="BE917" t="s">
        <v>18819</v>
      </c>
      <c r="BF917" t="s">
        <v>18820</v>
      </c>
      <c r="BG917">
        <v>72.31</v>
      </c>
      <c r="BI917">
        <v>2009</v>
      </c>
      <c r="BJ917">
        <v>2</v>
      </c>
      <c r="BL917">
        <v>9</v>
      </c>
      <c r="BN917" t="s">
        <v>174</v>
      </c>
      <c r="BO917" t="s">
        <v>18821</v>
      </c>
      <c r="BP917" t="s">
        <v>18822</v>
      </c>
      <c r="BQ917" t="s">
        <v>18823</v>
      </c>
      <c r="BR917">
        <v>67.61</v>
      </c>
      <c r="BT917">
        <v>2012</v>
      </c>
      <c r="BU917">
        <v>31</v>
      </c>
      <c r="BV917" t="s">
        <v>18824</v>
      </c>
      <c r="BW917">
        <v>47</v>
      </c>
      <c r="BY917" t="s">
        <v>170</v>
      </c>
      <c r="CF917" t="s">
        <v>174</v>
      </c>
      <c r="CG917" t="s">
        <v>18825</v>
      </c>
      <c r="CH917" t="s">
        <v>18826</v>
      </c>
      <c r="CI917" t="s">
        <v>193</v>
      </c>
      <c r="CJ917">
        <v>2018</v>
      </c>
      <c r="CL917" t="s">
        <v>170</v>
      </c>
      <c r="CN917" t="s">
        <v>170</v>
      </c>
      <c r="CP917" t="s">
        <v>18827</v>
      </c>
      <c r="CQ917" t="s">
        <v>174</v>
      </c>
      <c r="CR917">
        <v>4</v>
      </c>
      <c r="CS917">
        <v>5</v>
      </c>
      <c r="CT917">
        <v>1</v>
      </c>
      <c r="CU917" t="s">
        <v>18828</v>
      </c>
      <c r="CV917" t="s">
        <v>170</v>
      </c>
      <c r="CZ917" t="s">
        <v>170</v>
      </c>
      <c r="DB917" t="s">
        <v>18829</v>
      </c>
      <c r="DC917" t="s">
        <v>18830</v>
      </c>
      <c r="DD917" t="s">
        <v>174</v>
      </c>
      <c r="DE917" t="s">
        <v>18831</v>
      </c>
      <c r="DF917" t="s">
        <v>174</v>
      </c>
      <c r="DG917" t="s">
        <v>18832</v>
      </c>
      <c r="DH917" t="s">
        <v>18833</v>
      </c>
      <c r="DI917" t="s">
        <v>18834</v>
      </c>
      <c r="DJ917" t="s">
        <v>2680</v>
      </c>
      <c r="DK917">
        <v>7</v>
      </c>
      <c r="DL917" t="s">
        <v>170</v>
      </c>
      <c r="DN917" t="s">
        <v>170</v>
      </c>
      <c r="DP917" t="s">
        <v>18835</v>
      </c>
      <c r="DQ917" t="str">
        <f>HYPERLINK("https://nconnect.nicmar.ac.in/storage/profile/69a6bdffac584.png","Download")</f>
        <v>0</v>
      </c>
      <c r="DR917" t="str">
        <f>HYPERLINK("https://nconnect.nicmar.ac.in/pdf/941_resume_1772562240.pdf/Y2FyZWVy","View Resume")</f>
        <v>0</v>
      </c>
      <c r="DS917" t="s">
        <v>5006</v>
      </c>
      <c r="DT917" t="s">
        <v>14141</v>
      </c>
      <c r="DU917" t="s">
        <v>211</v>
      </c>
      <c r="DV917" t="s">
        <v>818</v>
      </c>
      <c r="DW917" t="s">
        <v>246</v>
      </c>
      <c r="DX917" t="s">
        <v>504</v>
      </c>
      <c r="DY917" t="s">
        <v>209</v>
      </c>
      <c r="DZ917" t="s">
        <v>2244</v>
      </c>
      <c r="EA917" t="s">
        <v>18836</v>
      </c>
      <c r="EB917" t="s">
        <v>211</v>
      </c>
      <c r="EC917" t="s">
        <v>818</v>
      </c>
      <c r="ED917" t="s">
        <v>246</v>
      </c>
      <c r="EE917" t="s">
        <v>251</v>
      </c>
      <c r="EF917" t="s">
        <v>951</v>
      </c>
      <c r="EG917" t="s">
        <v>2131</v>
      </c>
      <c r="EH917" t="s">
        <v>18837</v>
      </c>
      <c r="EI917" t="s">
        <v>211</v>
      </c>
      <c r="EJ917" t="s">
        <v>18838</v>
      </c>
      <c r="EK917" t="s">
        <v>246</v>
      </c>
      <c r="EL917" t="s">
        <v>208</v>
      </c>
      <c r="EM917" t="s">
        <v>251</v>
      </c>
      <c r="EN917" t="s">
        <v>2053</v>
      </c>
      <c r="EO917" t="s">
        <v>18839</v>
      </c>
      <c r="EP917" t="s">
        <v>211</v>
      </c>
      <c r="EQ917" t="s">
        <v>818</v>
      </c>
      <c r="ER917" t="s">
        <v>246</v>
      </c>
      <c r="ES917" t="s">
        <v>3869</v>
      </c>
      <c r="ET917" t="s">
        <v>2318</v>
      </c>
      <c r="EU917" t="s">
        <v>4014</v>
      </c>
      <c r="EV917" t="s">
        <v>18836</v>
      </c>
      <c r="EW917" t="s">
        <v>211</v>
      </c>
      <c r="EX917" t="s">
        <v>818</v>
      </c>
      <c r="EY917" t="s">
        <v>246</v>
      </c>
      <c r="EZ917" t="s">
        <v>2318</v>
      </c>
      <c r="FA917" t="s">
        <v>208</v>
      </c>
      <c r="FB917" t="s">
        <v>2053</v>
      </c>
    </row>
    <row r="918" spans="1:158">
      <c r="A918" t="s">
        <v>1062</v>
      </c>
      <c r="B918" t="s">
        <v>507</v>
      </c>
      <c r="C918" t="s">
        <v>212</v>
      </c>
      <c r="D918" t="s">
        <v>213</v>
      </c>
      <c r="E918" t="s">
        <v>18809</v>
      </c>
      <c r="F918" t="s">
        <v>18810</v>
      </c>
      <c r="G918">
        <v>9370121042</v>
      </c>
      <c r="H918" t="s">
        <v>164</v>
      </c>
      <c r="I918" t="s">
        <v>18811</v>
      </c>
      <c r="J918" t="s">
        <v>166</v>
      </c>
      <c r="K918" t="s">
        <v>18812</v>
      </c>
      <c r="L918" t="s">
        <v>18813</v>
      </c>
      <c r="M918" t="s">
        <v>18814</v>
      </c>
      <c r="N918" t="s">
        <v>170</v>
      </c>
      <c r="AI918" t="s">
        <v>18815</v>
      </c>
      <c r="AJ918" t="s">
        <v>12921</v>
      </c>
      <c r="AK918" t="s">
        <v>18816</v>
      </c>
      <c r="AL918">
        <v>61.73</v>
      </c>
      <c r="AN918">
        <v>2001</v>
      </c>
      <c r="AO918" t="s">
        <v>174</v>
      </c>
      <c r="AP918" t="s">
        <v>18817</v>
      </c>
      <c r="AQ918" t="s">
        <v>9626</v>
      </c>
      <c r="AR918" t="s">
        <v>18818</v>
      </c>
      <c r="AS918">
        <v>48.5</v>
      </c>
      <c r="AU918">
        <v>2003</v>
      </c>
      <c r="AV918" t="s">
        <v>170</v>
      </c>
      <c r="BC918" t="s">
        <v>174</v>
      </c>
      <c r="BD918" t="s">
        <v>4873</v>
      </c>
      <c r="BE918" t="s">
        <v>18819</v>
      </c>
      <c r="BF918" t="s">
        <v>18820</v>
      </c>
      <c r="BG918">
        <v>72.31</v>
      </c>
      <c r="BI918">
        <v>2009</v>
      </c>
      <c r="BJ918">
        <v>2</v>
      </c>
      <c r="BL918">
        <v>9</v>
      </c>
      <c r="BN918" t="s">
        <v>174</v>
      </c>
      <c r="BO918" t="s">
        <v>18821</v>
      </c>
      <c r="BP918" t="s">
        <v>18822</v>
      </c>
      <c r="BQ918" t="s">
        <v>18823</v>
      </c>
      <c r="BR918">
        <v>67.61</v>
      </c>
      <c r="BT918">
        <v>2012</v>
      </c>
      <c r="BU918">
        <v>31</v>
      </c>
      <c r="BV918" t="s">
        <v>18824</v>
      </c>
      <c r="BW918">
        <v>47</v>
      </c>
      <c r="BY918" t="s">
        <v>170</v>
      </c>
      <c r="CF918" t="s">
        <v>174</v>
      </c>
      <c r="CG918" t="s">
        <v>18825</v>
      </c>
      <c r="CH918" t="s">
        <v>18826</v>
      </c>
      <c r="CI918" t="s">
        <v>193</v>
      </c>
      <c r="CJ918">
        <v>2018</v>
      </c>
      <c r="CL918" t="s">
        <v>170</v>
      </c>
      <c r="CN918" t="s">
        <v>170</v>
      </c>
      <c r="CP918" t="s">
        <v>18827</v>
      </c>
      <c r="CQ918" t="s">
        <v>174</v>
      </c>
      <c r="CR918">
        <v>4</v>
      </c>
      <c r="CS918">
        <v>5</v>
      </c>
      <c r="CT918">
        <v>1</v>
      </c>
      <c r="CU918" t="s">
        <v>18828</v>
      </c>
      <c r="CV918" t="s">
        <v>170</v>
      </c>
      <c r="CZ918" t="s">
        <v>170</v>
      </c>
      <c r="DB918" t="s">
        <v>18829</v>
      </c>
      <c r="DC918" t="s">
        <v>18830</v>
      </c>
      <c r="DD918" t="s">
        <v>174</v>
      </c>
      <c r="DE918" t="s">
        <v>18831</v>
      </c>
      <c r="DF918" t="s">
        <v>174</v>
      </c>
      <c r="DG918" t="s">
        <v>18832</v>
      </c>
      <c r="DH918" t="s">
        <v>18833</v>
      </c>
      <c r="DI918" t="s">
        <v>18834</v>
      </c>
      <c r="DJ918" t="s">
        <v>2680</v>
      </c>
      <c r="DK918">
        <v>7</v>
      </c>
      <c r="DL918" t="s">
        <v>170</v>
      </c>
      <c r="DN918" t="s">
        <v>170</v>
      </c>
      <c r="DP918" t="s">
        <v>18840</v>
      </c>
      <c r="DQ918" t="str">
        <f>HYPERLINK("https://nconnect.nicmar.ac.in/storage/profile/69a6bdffac584.png","Download")</f>
        <v>0</v>
      </c>
      <c r="DR918" t="str">
        <f>HYPERLINK("https://nconnect.nicmar.ac.in/pdf/941_resume_1772562240.pdf/Y2FyZWVy","View Resume")</f>
        <v>0</v>
      </c>
      <c r="DS918" t="s">
        <v>5006</v>
      </c>
      <c r="DT918" t="s">
        <v>14141</v>
      </c>
      <c r="DU918" t="s">
        <v>211</v>
      </c>
      <c r="DV918" t="s">
        <v>818</v>
      </c>
      <c r="DW918" t="s">
        <v>246</v>
      </c>
      <c r="DX918" t="s">
        <v>504</v>
      </c>
      <c r="DY918" t="s">
        <v>209</v>
      </c>
      <c r="DZ918" t="s">
        <v>2244</v>
      </c>
      <c r="EA918" t="s">
        <v>18836</v>
      </c>
      <c r="EB918" t="s">
        <v>211</v>
      </c>
      <c r="EC918" t="s">
        <v>818</v>
      </c>
      <c r="ED918" t="s">
        <v>246</v>
      </c>
      <c r="EE918" t="s">
        <v>251</v>
      </c>
      <c r="EF918" t="s">
        <v>951</v>
      </c>
      <c r="EG918" t="s">
        <v>2131</v>
      </c>
      <c r="EH918" t="s">
        <v>18837</v>
      </c>
      <c r="EI918" t="s">
        <v>211</v>
      </c>
      <c r="EJ918" t="s">
        <v>18838</v>
      </c>
      <c r="EK918" t="s">
        <v>246</v>
      </c>
      <c r="EL918" t="s">
        <v>208</v>
      </c>
      <c r="EM918" t="s">
        <v>251</v>
      </c>
      <c r="EN918" t="s">
        <v>2053</v>
      </c>
      <c r="EO918" t="s">
        <v>18839</v>
      </c>
      <c r="EP918" t="s">
        <v>211</v>
      </c>
      <c r="EQ918" t="s">
        <v>818</v>
      </c>
      <c r="ER918" t="s">
        <v>246</v>
      </c>
      <c r="ES918" t="s">
        <v>3869</v>
      </c>
      <c r="ET918" t="s">
        <v>2318</v>
      </c>
      <c r="EU918" t="s">
        <v>4014</v>
      </c>
      <c r="EV918" t="s">
        <v>18836</v>
      </c>
      <c r="EW918" t="s">
        <v>211</v>
      </c>
      <c r="EX918" t="s">
        <v>818</v>
      </c>
      <c r="EY918" t="s">
        <v>246</v>
      </c>
      <c r="EZ918" t="s">
        <v>2318</v>
      </c>
      <c r="FA918" t="s">
        <v>208</v>
      </c>
      <c r="FB918" t="s">
        <v>2053</v>
      </c>
    </row>
    <row r="919" spans="1:158">
      <c r="A919" t="s">
        <v>1136</v>
      </c>
      <c r="B919" t="s">
        <v>211</v>
      </c>
      <c r="C919" t="s">
        <v>1137</v>
      </c>
      <c r="D919" t="s">
        <v>1138</v>
      </c>
      <c r="E919" t="s">
        <v>18841</v>
      </c>
      <c r="F919" t="s">
        <v>18842</v>
      </c>
      <c r="G919">
        <v>9560464192</v>
      </c>
      <c r="H919" t="s">
        <v>271</v>
      </c>
      <c r="I919" t="s">
        <v>18843</v>
      </c>
      <c r="J919" t="s">
        <v>166</v>
      </c>
      <c r="K919" t="s">
        <v>797</v>
      </c>
      <c r="L919" t="s">
        <v>18844</v>
      </c>
      <c r="M919" t="s">
        <v>18845</v>
      </c>
      <c r="N919" t="s">
        <v>170</v>
      </c>
      <c r="AI919" t="s">
        <v>18846</v>
      </c>
      <c r="AJ919" t="s">
        <v>18847</v>
      </c>
      <c r="AK919" t="s">
        <v>18848</v>
      </c>
      <c r="AL919">
        <v>93</v>
      </c>
      <c r="AM919">
        <v>9.6</v>
      </c>
      <c r="AN919">
        <v>2010</v>
      </c>
      <c r="AO919" t="s">
        <v>174</v>
      </c>
      <c r="AP919" t="s">
        <v>18846</v>
      </c>
      <c r="AQ919" t="s">
        <v>18847</v>
      </c>
      <c r="AR919" t="s">
        <v>18849</v>
      </c>
      <c r="AS919">
        <v>72</v>
      </c>
      <c r="AU919">
        <v>2012</v>
      </c>
      <c r="AV919" t="s">
        <v>170</v>
      </c>
      <c r="BC919" t="s">
        <v>174</v>
      </c>
      <c r="BD919" t="s">
        <v>3372</v>
      </c>
      <c r="BE919" t="s">
        <v>3372</v>
      </c>
      <c r="BF919" t="s">
        <v>18850</v>
      </c>
      <c r="BG919">
        <v>72</v>
      </c>
      <c r="BI919">
        <v>2016</v>
      </c>
      <c r="BJ919">
        <v>10</v>
      </c>
      <c r="BL919">
        <v>35</v>
      </c>
      <c r="BN919" t="s">
        <v>174</v>
      </c>
      <c r="BO919" t="s">
        <v>3372</v>
      </c>
      <c r="BP919" t="s">
        <v>3372</v>
      </c>
      <c r="BQ919" t="s">
        <v>18851</v>
      </c>
      <c r="BR919">
        <v>80</v>
      </c>
      <c r="BS919">
        <v>8</v>
      </c>
      <c r="BT919">
        <v>2018</v>
      </c>
      <c r="BU919">
        <v>24</v>
      </c>
      <c r="BW919">
        <v>53</v>
      </c>
      <c r="BX919" t="s">
        <v>18852</v>
      </c>
      <c r="BY919" t="s">
        <v>170</v>
      </c>
      <c r="CF919" t="s">
        <v>174</v>
      </c>
      <c r="CG919" t="s">
        <v>18853</v>
      </c>
      <c r="CH919" t="s">
        <v>5618</v>
      </c>
      <c r="CI919" t="s">
        <v>373</v>
      </c>
      <c r="CK919" t="s">
        <v>170</v>
      </c>
      <c r="CL919" t="s">
        <v>174</v>
      </c>
      <c r="CM919" t="s">
        <v>18854</v>
      </c>
      <c r="CN919" t="s">
        <v>174</v>
      </c>
      <c r="CO919" t="s">
        <v>18855</v>
      </c>
      <c r="CP919" t="s">
        <v>18856</v>
      </c>
      <c r="CQ919" t="s">
        <v>174</v>
      </c>
      <c r="CR919">
        <v>0</v>
      </c>
      <c r="CS919">
        <v>0</v>
      </c>
      <c r="CT919">
        <v>1</v>
      </c>
      <c r="CU919" t="s">
        <v>18857</v>
      </c>
      <c r="CV919" t="s">
        <v>170</v>
      </c>
      <c r="CW919" t="s">
        <v>18858</v>
      </c>
      <c r="CX919" t="s">
        <v>373</v>
      </c>
      <c r="CZ919" t="s">
        <v>170</v>
      </c>
      <c r="DB919" t="s">
        <v>18859</v>
      </c>
      <c r="DC919" t="s">
        <v>6763</v>
      </c>
      <c r="DD919" t="s">
        <v>174</v>
      </c>
      <c r="DE919" t="s">
        <v>18860</v>
      </c>
      <c r="DF919" t="s">
        <v>170</v>
      </c>
      <c r="DL919" t="s">
        <v>174</v>
      </c>
      <c r="DM919" t="s">
        <v>18861</v>
      </c>
      <c r="DN919" t="s">
        <v>170</v>
      </c>
      <c r="DP919" t="s">
        <v>18862</v>
      </c>
      <c r="DQ919" t="str">
        <f>HYPERLINK("https://nconnect.nicmar.ac.in/storage/profile/69a71d15aac0f.png","Download")</f>
        <v>0</v>
      </c>
      <c r="DR919" t="str">
        <f>HYPERLINK("https://nconnect.nicmar.ac.in/pdf/976_resume_1772562788.pdf/Y2FyZWVy","View Resume")</f>
        <v>0</v>
      </c>
      <c r="DS919" t="s">
        <v>697</v>
      </c>
      <c r="DT919" t="s">
        <v>9335</v>
      </c>
      <c r="DU919" t="s">
        <v>13846</v>
      </c>
      <c r="DV919" t="s">
        <v>818</v>
      </c>
      <c r="DW919" t="s">
        <v>246</v>
      </c>
      <c r="DX919" t="s">
        <v>980</v>
      </c>
      <c r="DY919" t="s">
        <v>209</v>
      </c>
      <c r="DZ919" t="s">
        <v>989</v>
      </c>
      <c r="EA919" t="s">
        <v>18863</v>
      </c>
      <c r="EB919" t="s">
        <v>4349</v>
      </c>
      <c r="EC919" t="s">
        <v>2036</v>
      </c>
      <c r="ED919" t="s">
        <v>207</v>
      </c>
      <c r="EE919" t="s">
        <v>2980</v>
      </c>
      <c r="EF919" t="s">
        <v>1982</v>
      </c>
      <c r="EG919" t="s">
        <v>3195</v>
      </c>
    </row>
    <row r="920" spans="1:158">
      <c r="A920" t="s">
        <v>210</v>
      </c>
      <c r="B920" t="s">
        <v>211</v>
      </c>
      <c r="C920" t="s">
        <v>212</v>
      </c>
      <c r="D920" t="s">
        <v>213</v>
      </c>
      <c r="E920" t="s">
        <v>18864</v>
      </c>
      <c r="F920" t="s">
        <v>18865</v>
      </c>
      <c r="G920">
        <v>9595454995</v>
      </c>
      <c r="H920" t="s">
        <v>164</v>
      </c>
      <c r="I920" t="s">
        <v>18866</v>
      </c>
      <c r="J920" t="s">
        <v>217</v>
      </c>
      <c r="K920" t="s">
        <v>831</v>
      </c>
      <c r="L920" t="s">
        <v>18867</v>
      </c>
      <c r="M920" t="s">
        <v>18868</v>
      </c>
      <c r="N920" t="s">
        <v>170</v>
      </c>
      <c r="AI920" t="s">
        <v>18869</v>
      </c>
      <c r="AJ920" t="s">
        <v>14074</v>
      </c>
      <c r="AK920" t="s">
        <v>438</v>
      </c>
      <c r="AL920">
        <v>81.46</v>
      </c>
      <c r="AN920">
        <v>2004</v>
      </c>
      <c r="AO920" t="s">
        <v>174</v>
      </c>
      <c r="AP920" t="s">
        <v>18870</v>
      </c>
      <c r="AQ920" t="s">
        <v>548</v>
      </c>
      <c r="AR920" t="s">
        <v>18871</v>
      </c>
      <c r="AS920">
        <v>79.5</v>
      </c>
      <c r="AU920">
        <v>2006</v>
      </c>
      <c r="AV920" t="s">
        <v>170</v>
      </c>
      <c r="BC920" t="s">
        <v>174</v>
      </c>
      <c r="BD920" t="s">
        <v>18872</v>
      </c>
      <c r="BE920" t="s">
        <v>18873</v>
      </c>
      <c r="BF920" t="s">
        <v>18874</v>
      </c>
      <c r="BG920">
        <v>68.73</v>
      </c>
      <c r="BI920">
        <v>2010</v>
      </c>
      <c r="BJ920">
        <v>2</v>
      </c>
      <c r="BL920">
        <v>9</v>
      </c>
      <c r="BN920" t="s">
        <v>174</v>
      </c>
      <c r="BO920" t="s">
        <v>4363</v>
      </c>
      <c r="BP920" t="s">
        <v>18875</v>
      </c>
      <c r="BQ920" t="s">
        <v>18876</v>
      </c>
      <c r="BR920">
        <v>7.9</v>
      </c>
      <c r="BS920">
        <v>7.9</v>
      </c>
      <c r="BT920">
        <v>2013</v>
      </c>
      <c r="BU920">
        <v>31</v>
      </c>
      <c r="BV920" t="s">
        <v>18686</v>
      </c>
      <c r="BW920">
        <v>47</v>
      </c>
      <c r="BY920" t="s">
        <v>170</v>
      </c>
      <c r="CF920" t="s">
        <v>174</v>
      </c>
      <c r="CG920" t="s">
        <v>213</v>
      </c>
      <c r="CH920" t="s">
        <v>3616</v>
      </c>
      <c r="CI920" t="s">
        <v>193</v>
      </c>
      <c r="CJ920">
        <v>2025</v>
      </c>
      <c r="CL920" t="s">
        <v>170</v>
      </c>
      <c r="CM920" t="s">
        <v>18877</v>
      </c>
      <c r="CN920" t="s">
        <v>174</v>
      </c>
      <c r="CO920" t="s">
        <v>18878</v>
      </c>
      <c r="CP920" t="s">
        <v>18879</v>
      </c>
      <c r="CQ920" t="s">
        <v>174</v>
      </c>
      <c r="CR920" t="s">
        <v>18880</v>
      </c>
      <c r="CS920" t="s">
        <v>18881</v>
      </c>
      <c r="CT920">
        <v>3</v>
      </c>
      <c r="CV920" t="s">
        <v>170</v>
      </c>
      <c r="CZ920" t="s">
        <v>170</v>
      </c>
      <c r="DB920" t="s">
        <v>18882</v>
      </c>
      <c r="DC920" t="s">
        <v>18883</v>
      </c>
      <c r="DD920" t="s">
        <v>174</v>
      </c>
      <c r="DE920" t="s">
        <v>18884</v>
      </c>
      <c r="DF920" t="s">
        <v>174</v>
      </c>
      <c r="DG920" t="s">
        <v>18885</v>
      </c>
      <c r="DH920" t="s">
        <v>18886</v>
      </c>
      <c r="DI920" t="s">
        <v>18887</v>
      </c>
      <c r="DJ920" t="s">
        <v>2680</v>
      </c>
      <c r="DK920">
        <v>10</v>
      </c>
      <c r="DL920" t="s">
        <v>174</v>
      </c>
      <c r="DM920" t="s">
        <v>18888</v>
      </c>
      <c r="DN920" t="s">
        <v>170</v>
      </c>
      <c r="DP920" t="s">
        <v>18889</v>
      </c>
      <c r="DQ920" t="str">
        <f>HYPERLINK("https://nconnect.nicmar.ac.in/storage/profile/69a71335e4453.png","Download")</f>
        <v>0</v>
      </c>
      <c r="DR920" t="str">
        <f>HYPERLINK("https://nconnect.nicmar.ac.in/pdf/396_resume_1772562849.pdf/Y2FyZWVy","View Resume")</f>
        <v>0</v>
      </c>
      <c r="DS920" t="s">
        <v>10460</v>
      </c>
      <c r="DT920" t="s">
        <v>18890</v>
      </c>
      <c r="DU920" t="s">
        <v>211</v>
      </c>
      <c r="DV920" t="s">
        <v>2839</v>
      </c>
      <c r="DW920" t="s">
        <v>246</v>
      </c>
      <c r="DX920" t="s">
        <v>5757</v>
      </c>
      <c r="DY920" t="s">
        <v>209</v>
      </c>
      <c r="DZ920" t="s">
        <v>10460</v>
      </c>
    </row>
    <row r="921" spans="1:158">
      <c r="A921" t="s">
        <v>506</v>
      </c>
      <c r="B921" t="s">
        <v>507</v>
      </c>
      <c r="C921" t="s">
        <v>267</v>
      </c>
      <c r="D921" t="s">
        <v>508</v>
      </c>
      <c r="E921" t="s">
        <v>18891</v>
      </c>
      <c r="F921" t="s">
        <v>18892</v>
      </c>
      <c r="G921">
        <v>9579873744</v>
      </c>
      <c r="H921" t="s">
        <v>164</v>
      </c>
      <c r="I921" t="s">
        <v>18893</v>
      </c>
      <c r="J921" t="s">
        <v>166</v>
      </c>
      <c r="K921" t="s">
        <v>831</v>
      </c>
      <c r="L921" t="s">
        <v>2289</v>
      </c>
      <c r="M921" t="s">
        <v>18894</v>
      </c>
      <c r="N921" t="s">
        <v>170</v>
      </c>
      <c r="AI921" t="s">
        <v>18895</v>
      </c>
      <c r="AJ921" t="s">
        <v>18896</v>
      </c>
      <c r="AK921" t="s">
        <v>18897</v>
      </c>
      <c r="AL921">
        <v>69</v>
      </c>
      <c r="AN921">
        <v>2003</v>
      </c>
      <c r="AO921" t="s">
        <v>174</v>
      </c>
      <c r="AP921" t="s">
        <v>18898</v>
      </c>
      <c r="AQ921" t="s">
        <v>18899</v>
      </c>
      <c r="AR921" t="s">
        <v>714</v>
      </c>
      <c r="AS921">
        <v>69</v>
      </c>
      <c r="AU921">
        <v>2005</v>
      </c>
      <c r="AV921" t="s">
        <v>170</v>
      </c>
      <c r="BC921" t="s">
        <v>174</v>
      </c>
      <c r="BD921" t="s">
        <v>440</v>
      </c>
      <c r="BE921" t="s">
        <v>18900</v>
      </c>
      <c r="BF921" t="s">
        <v>18901</v>
      </c>
      <c r="BG921">
        <v>71.75</v>
      </c>
      <c r="BI921">
        <v>2008</v>
      </c>
      <c r="BJ921">
        <v>19</v>
      </c>
      <c r="BK921" t="s">
        <v>807</v>
      </c>
      <c r="BL921">
        <v>23</v>
      </c>
      <c r="BN921" t="s">
        <v>174</v>
      </c>
      <c r="BO921" t="s">
        <v>440</v>
      </c>
      <c r="BP921" t="s">
        <v>18902</v>
      </c>
      <c r="BQ921" t="s">
        <v>527</v>
      </c>
      <c r="BR921">
        <v>60.14</v>
      </c>
      <c r="BT921">
        <v>2011</v>
      </c>
      <c r="BU921">
        <v>31</v>
      </c>
      <c r="BV921" t="s">
        <v>528</v>
      </c>
      <c r="BW921">
        <v>23</v>
      </c>
      <c r="BY921" t="s">
        <v>174</v>
      </c>
      <c r="BZ921" t="s">
        <v>4637</v>
      </c>
      <c r="CA921" t="s">
        <v>18903</v>
      </c>
      <c r="CB921" t="s">
        <v>18904</v>
      </c>
      <c r="CC921">
        <v>78</v>
      </c>
      <c r="CD921">
        <v>8.25</v>
      </c>
      <c r="CE921">
        <v>2023</v>
      </c>
      <c r="CF921" t="s">
        <v>174</v>
      </c>
      <c r="CG921" t="s">
        <v>18905</v>
      </c>
      <c r="CH921" t="s">
        <v>18906</v>
      </c>
      <c r="CI921" t="s">
        <v>193</v>
      </c>
      <c r="CJ921">
        <v>2021</v>
      </c>
      <c r="CL921" t="s">
        <v>174</v>
      </c>
      <c r="CM921" t="s">
        <v>18907</v>
      </c>
      <c r="CN921" t="s">
        <v>174</v>
      </c>
      <c r="CO921" t="s">
        <v>18908</v>
      </c>
      <c r="CP921" t="s">
        <v>721</v>
      </c>
      <c r="CQ921" t="s">
        <v>174</v>
      </c>
      <c r="CR921">
        <v>0</v>
      </c>
      <c r="CS921">
        <v>14</v>
      </c>
      <c r="CT921">
        <v>25</v>
      </c>
      <c r="CU921" t="s">
        <v>18909</v>
      </c>
      <c r="CV921" t="s">
        <v>170</v>
      </c>
      <c r="CZ921" t="s">
        <v>170</v>
      </c>
      <c r="DB921" t="s">
        <v>18910</v>
      </c>
      <c r="DC921" t="s">
        <v>18911</v>
      </c>
      <c r="DD921" t="s">
        <v>174</v>
      </c>
      <c r="DE921" t="s">
        <v>18912</v>
      </c>
      <c r="DF921" t="s">
        <v>174</v>
      </c>
      <c r="DG921" t="s">
        <v>18913</v>
      </c>
      <c r="DH921" t="s">
        <v>18914</v>
      </c>
      <c r="DI921" t="s">
        <v>18915</v>
      </c>
      <c r="DJ921" t="s">
        <v>1972</v>
      </c>
      <c r="DK921">
        <v>8</v>
      </c>
      <c r="DL921" t="s">
        <v>174</v>
      </c>
      <c r="DM921" t="s">
        <v>18916</v>
      </c>
      <c r="DN921" t="s">
        <v>170</v>
      </c>
      <c r="DP921" t="s">
        <v>18917</v>
      </c>
      <c r="DQ921" t="str">
        <f>HYPERLINK("https://nconnect.nicmar.ac.in/storage/profile/69a29cd841b4e.png","Download")</f>
        <v>0</v>
      </c>
      <c r="DR921" t="str">
        <f>HYPERLINK("https://nconnect.nicmar.ac.in/pdf/787_resume_1772563042.pdf/Y2FyZWVy","View Resume")</f>
        <v>0</v>
      </c>
      <c r="DS921" t="s">
        <v>855</v>
      </c>
      <c r="DT921" t="s">
        <v>18918</v>
      </c>
      <c r="DU921" t="s">
        <v>2850</v>
      </c>
      <c r="DV921" t="s">
        <v>818</v>
      </c>
      <c r="DW921" t="s">
        <v>246</v>
      </c>
      <c r="DX921" t="s">
        <v>418</v>
      </c>
      <c r="DY921" t="s">
        <v>209</v>
      </c>
      <c r="DZ921" t="s">
        <v>865</v>
      </c>
      <c r="EA921" t="s">
        <v>18919</v>
      </c>
      <c r="EB921" t="s">
        <v>211</v>
      </c>
      <c r="EC921" t="s">
        <v>818</v>
      </c>
      <c r="ED921" t="s">
        <v>246</v>
      </c>
      <c r="EE921" t="s">
        <v>951</v>
      </c>
      <c r="EF921" t="s">
        <v>820</v>
      </c>
      <c r="EG921" t="s">
        <v>501</v>
      </c>
      <c r="EH921" t="s">
        <v>4637</v>
      </c>
      <c r="EI921" t="s">
        <v>211</v>
      </c>
      <c r="EJ921" t="s">
        <v>548</v>
      </c>
      <c r="EK921" t="s">
        <v>246</v>
      </c>
      <c r="EL921" t="s">
        <v>6641</v>
      </c>
      <c r="EM921" t="s">
        <v>951</v>
      </c>
      <c r="EN921" t="s">
        <v>12969</v>
      </c>
      <c r="EO921" t="s">
        <v>4637</v>
      </c>
      <c r="EP921" t="s">
        <v>18920</v>
      </c>
      <c r="EQ921" t="s">
        <v>548</v>
      </c>
      <c r="ER921" t="s">
        <v>246</v>
      </c>
      <c r="ES921" t="s">
        <v>824</v>
      </c>
      <c r="ET921" t="s">
        <v>951</v>
      </c>
      <c r="EU921" t="s">
        <v>2053</v>
      </c>
    </row>
    <row r="922" spans="1:158">
      <c r="A922" t="s">
        <v>793</v>
      </c>
      <c r="B922" t="s">
        <v>211</v>
      </c>
      <c r="C922" t="s">
        <v>267</v>
      </c>
      <c r="D922" t="s">
        <v>508</v>
      </c>
      <c r="E922" t="s">
        <v>18891</v>
      </c>
      <c r="F922" t="s">
        <v>18892</v>
      </c>
      <c r="G922">
        <v>9579873744</v>
      </c>
      <c r="H922" t="s">
        <v>164</v>
      </c>
      <c r="I922" t="s">
        <v>18893</v>
      </c>
      <c r="J922" t="s">
        <v>166</v>
      </c>
      <c r="K922" t="s">
        <v>831</v>
      </c>
      <c r="L922" t="s">
        <v>2289</v>
      </c>
      <c r="M922" t="s">
        <v>18894</v>
      </c>
      <c r="N922" t="s">
        <v>170</v>
      </c>
      <c r="AI922" t="s">
        <v>18895</v>
      </c>
      <c r="AJ922" t="s">
        <v>18896</v>
      </c>
      <c r="AK922" t="s">
        <v>18897</v>
      </c>
      <c r="AL922">
        <v>69</v>
      </c>
      <c r="AN922">
        <v>2003</v>
      </c>
      <c r="AO922" t="s">
        <v>174</v>
      </c>
      <c r="AP922" t="s">
        <v>18898</v>
      </c>
      <c r="AQ922" t="s">
        <v>18899</v>
      </c>
      <c r="AR922" t="s">
        <v>714</v>
      </c>
      <c r="AS922">
        <v>69</v>
      </c>
      <c r="AU922">
        <v>2005</v>
      </c>
      <c r="AV922" t="s">
        <v>170</v>
      </c>
      <c r="BC922" t="s">
        <v>174</v>
      </c>
      <c r="BD922" t="s">
        <v>440</v>
      </c>
      <c r="BE922" t="s">
        <v>18900</v>
      </c>
      <c r="BF922" t="s">
        <v>18901</v>
      </c>
      <c r="BG922">
        <v>71.75</v>
      </c>
      <c r="BI922">
        <v>2008</v>
      </c>
      <c r="BJ922">
        <v>19</v>
      </c>
      <c r="BK922" t="s">
        <v>807</v>
      </c>
      <c r="BL922">
        <v>23</v>
      </c>
      <c r="BN922" t="s">
        <v>174</v>
      </c>
      <c r="BO922" t="s">
        <v>440</v>
      </c>
      <c r="BP922" t="s">
        <v>18902</v>
      </c>
      <c r="BQ922" t="s">
        <v>527</v>
      </c>
      <c r="BR922">
        <v>60.14</v>
      </c>
      <c r="BT922">
        <v>2011</v>
      </c>
      <c r="BU922">
        <v>31</v>
      </c>
      <c r="BV922" t="s">
        <v>528</v>
      </c>
      <c r="BW922">
        <v>23</v>
      </c>
      <c r="BY922" t="s">
        <v>174</v>
      </c>
      <c r="BZ922" t="s">
        <v>4637</v>
      </c>
      <c r="CA922" t="s">
        <v>18903</v>
      </c>
      <c r="CB922" t="s">
        <v>18904</v>
      </c>
      <c r="CC922">
        <v>78</v>
      </c>
      <c r="CD922">
        <v>8.25</v>
      </c>
      <c r="CE922">
        <v>2023</v>
      </c>
      <c r="CF922" t="s">
        <v>174</v>
      </c>
      <c r="CG922" t="s">
        <v>18905</v>
      </c>
      <c r="CH922" t="s">
        <v>18906</v>
      </c>
      <c r="CI922" t="s">
        <v>193</v>
      </c>
      <c r="CJ922">
        <v>2021</v>
      </c>
      <c r="CL922" t="s">
        <v>174</v>
      </c>
      <c r="CM922" t="s">
        <v>18907</v>
      </c>
      <c r="CN922" t="s">
        <v>174</v>
      </c>
      <c r="CO922" t="s">
        <v>18908</v>
      </c>
      <c r="CP922" t="s">
        <v>721</v>
      </c>
      <c r="CQ922" t="s">
        <v>174</v>
      </c>
      <c r="CR922">
        <v>0</v>
      </c>
      <c r="CS922">
        <v>14</v>
      </c>
      <c r="CT922">
        <v>25</v>
      </c>
      <c r="CU922" t="s">
        <v>18909</v>
      </c>
      <c r="CV922" t="s">
        <v>170</v>
      </c>
      <c r="CZ922" t="s">
        <v>170</v>
      </c>
      <c r="DB922" t="s">
        <v>18910</v>
      </c>
      <c r="DC922" t="s">
        <v>18911</v>
      </c>
      <c r="DD922" t="s">
        <v>174</v>
      </c>
      <c r="DE922" t="s">
        <v>18912</v>
      </c>
      <c r="DF922" t="s">
        <v>174</v>
      </c>
      <c r="DG922" t="s">
        <v>18913</v>
      </c>
      <c r="DH922" t="s">
        <v>18914</v>
      </c>
      <c r="DI922" t="s">
        <v>18915</v>
      </c>
      <c r="DJ922" t="s">
        <v>1972</v>
      </c>
      <c r="DK922">
        <v>8</v>
      </c>
      <c r="DL922" t="s">
        <v>174</v>
      </c>
      <c r="DM922" t="s">
        <v>18916</v>
      </c>
      <c r="DN922" t="s">
        <v>170</v>
      </c>
      <c r="DP922" t="s">
        <v>18917</v>
      </c>
      <c r="DQ922" t="str">
        <f>HYPERLINK("https://nconnect.nicmar.ac.in/storage/profile/69a29cd841b4e.png","Download")</f>
        <v>0</v>
      </c>
      <c r="DR922" t="str">
        <f>HYPERLINK("https://nconnect.nicmar.ac.in/pdf/787_resume_1772563042.pdf/Y2FyZWVy","View Resume")</f>
        <v>0</v>
      </c>
      <c r="DS922" t="s">
        <v>855</v>
      </c>
      <c r="DT922" t="s">
        <v>18918</v>
      </c>
      <c r="DU922" t="s">
        <v>2850</v>
      </c>
      <c r="DV922" t="s">
        <v>818</v>
      </c>
      <c r="DW922" t="s">
        <v>246</v>
      </c>
      <c r="DX922" t="s">
        <v>418</v>
      </c>
      <c r="DY922" t="s">
        <v>209</v>
      </c>
      <c r="DZ922" t="s">
        <v>865</v>
      </c>
      <c r="EA922" t="s">
        <v>18919</v>
      </c>
      <c r="EB922" t="s">
        <v>211</v>
      </c>
      <c r="EC922" t="s">
        <v>818</v>
      </c>
      <c r="ED922" t="s">
        <v>246</v>
      </c>
      <c r="EE922" t="s">
        <v>951</v>
      </c>
      <c r="EF922" t="s">
        <v>820</v>
      </c>
      <c r="EG922" t="s">
        <v>501</v>
      </c>
      <c r="EH922" t="s">
        <v>4637</v>
      </c>
      <c r="EI922" t="s">
        <v>211</v>
      </c>
      <c r="EJ922" t="s">
        <v>548</v>
      </c>
      <c r="EK922" t="s">
        <v>246</v>
      </c>
      <c r="EL922" t="s">
        <v>6641</v>
      </c>
      <c r="EM922" t="s">
        <v>951</v>
      </c>
      <c r="EN922" t="s">
        <v>12969</v>
      </c>
      <c r="EO922" t="s">
        <v>4637</v>
      </c>
      <c r="EP922" t="s">
        <v>18920</v>
      </c>
      <c r="EQ922" t="s">
        <v>548</v>
      </c>
      <c r="ER922" t="s">
        <v>246</v>
      </c>
      <c r="ES922" t="s">
        <v>824</v>
      </c>
      <c r="ET922" t="s">
        <v>951</v>
      </c>
      <c r="EU922" t="s">
        <v>2053</v>
      </c>
    </row>
    <row r="923" spans="1:158">
      <c r="A923" t="s">
        <v>158</v>
      </c>
      <c r="B923" t="s">
        <v>159</v>
      </c>
      <c r="C923" t="s">
        <v>160</v>
      </c>
      <c r="D923" t="s">
        <v>161</v>
      </c>
      <c r="E923" t="s">
        <v>18921</v>
      </c>
      <c r="F923" t="s">
        <v>18922</v>
      </c>
      <c r="G923">
        <v>9959057305</v>
      </c>
      <c r="H923" t="s">
        <v>164</v>
      </c>
      <c r="I923" t="s">
        <v>5045</v>
      </c>
      <c r="J923" t="s">
        <v>166</v>
      </c>
      <c r="K923" t="s">
        <v>18923</v>
      </c>
      <c r="L923" t="s">
        <v>18924</v>
      </c>
      <c r="M923" t="s">
        <v>18925</v>
      </c>
      <c r="N923" t="s">
        <v>170</v>
      </c>
      <c r="AI923" t="s">
        <v>18926</v>
      </c>
      <c r="AJ923" t="s">
        <v>18927</v>
      </c>
      <c r="AK923" t="s">
        <v>18928</v>
      </c>
      <c r="AL923">
        <v>82</v>
      </c>
      <c r="AN923">
        <v>1999</v>
      </c>
      <c r="AO923" t="s">
        <v>174</v>
      </c>
      <c r="AP923" t="s">
        <v>18929</v>
      </c>
      <c r="AQ923" t="s">
        <v>18927</v>
      </c>
      <c r="AR923" t="s">
        <v>2995</v>
      </c>
      <c r="AS923">
        <v>82</v>
      </c>
      <c r="AU923">
        <v>2001</v>
      </c>
      <c r="AV923" t="s">
        <v>170</v>
      </c>
      <c r="BC923" t="s">
        <v>174</v>
      </c>
      <c r="BD923" t="s">
        <v>18930</v>
      </c>
      <c r="BE923" t="s">
        <v>18927</v>
      </c>
      <c r="BF923" t="s">
        <v>18931</v>
      </c>
      <c r="BG923">
        <v>67</v>
      </c>
      <c r="BI923">
        <v>2005</v>
      </c>
      <c r="BJ923">
        <v>2</v>
      </c>
      <c r="BL923">
        <v>9</v>
      </c>
      <c r="BN923" t="s">
        <v>174</v>
      </c>
      <c r="BO923" t="s">
        <v>18932</v>
      </c>
      <c r="BP923" t="s">
        <v>18927</v>
      </c>
      <c r="BQ923" t="s">
        <v>11336</v>
      </c>
      <c r="BR923">
        <v>74</v>
      </c>
      <c r="BT923">
        <v>2016</v>
      </c>
      <c r="BU923">
        <v>24</v>
      </c>
      <c r="BW923">
        <v>35</v>
      </c>
      <c r="BY923" t="s">
        <v>170</v>
      </c>
      <c r="CF923" t="s">
        <v>170</v>
      </c>
      <c r="CL923" t="s">
        <v>174</v>
      </c>
      <c r="CM923" t="s">
        <v>18933</v>
      </c>
      <c r="CN923" t="s">
        <v>174</v>
      </c>
      <c r="CO923" t="s">
        <v>18934</v>
      </c>
      <c r="CP923" t="s">
        <v>18935</v>
      </c>
      <c r="CQ923" t="s">
        <v>170</v>
      </c>
      <c r="CV923" t="s">
        <v>170</v>
      </c>
      <c r="CZ923" t="s">
        <v>174</v>
      </c>
      <c r="DA923" t="s">
        <v>18936</v>
      </c>
      <c r="DB923" t="s">
        <v>161</v>
      </c>
      <c r="DC923" t="s">
        <v>5372</v>
      </c>
      <c r="DD923" t="s">
        <v>174</v>
      </c>
      <c r="DE923" t="s">
        <v>3786</v>
      </c>
      <c r="DF923" t="s">
        <v>174</v>
      </c>
      <c r="DG923" t="s">
        <v>18937</v>
      </c>
      <c r="DH923" t="s">
        <v>18938</v>
      </c>
      <c r="DI923" t="s">
        <v>191</v>
      </c>
      <c r="DJ923" t="s">
        <v>3130</v>
      </c>
      <c r="DK923">
        <v>10</v>
      </c>
      <c r="DL923" t="s">
        <v>174</v>
      </c>
      <c r="DM923" t="s">
        <v>18939</v>
      </c>
      <c r="DN923" t="s">
        <v>174</v>
      </c>
      <c r="DO923" t="s">
        <v>18940</v>
      </c>
      <c r="DP923" t="s">
        <v>18941</v>
      </c>
      <c r="DQ923" t="s">
        <v>202</v>
      </c>
      <c r="DR923" t="str">
        <f>HYPERLINK("https://nconnect.nicmar.ac.in/pdf/980_resume_1772563963.pdf/Y2FyZWVy","View Resume")</f>
        <v>0</v>
      </c>
      <c r="DS923" t="s">
        <v>7256</v>
      </c>
      <c r="DT923" t="s">
        <v>18942</v>
      </c>
      <c r="DU923" t="s">
        <v>18943</v>
      </c>
      <c r="DV923" t="s">
        <v>3197</v>
      </c>
      <c r="DW923" t="s">
        <v>246</v>
      </c>
      <c r="DX923" t="s">
        <v>1135</v>
      </c>
      <c r="DY923" t="s">
        <v>209</v>
      </c>
      <c r="DZ923" t="s">
        <v>7256</v>
      </c>
    </row>
    <row r="924" spans="1:158">
      <c r="A924" t="s">
        <v>3910</v>
      </c>
      <c r="B924" t="s">
        <v>211</v>
      </c>
      <c r="C924" t="s">
        <v>471</v>
      </c>
      <c r="D924" t="s">
        <v>3911</v>
      </c>
      <c r="E924" t="s">
        <v>18921</v>
      </c>
      <c r="F924" t="s">
        <v>18922</v>
      </c>
      <c r="G924">
        <v>9959057305</v>
      </c>
      <c r="H924" t="s">
        <v>164</v>
      </c>
      <c r="I924" t="s">
        <v>5045</v>
      </c>
      <c r="J924" t="s">
        <v>166</v>
      </c>
      <c r="K924" t="s">
        <v>18923</v>
      </c>
      <c r="L924" t="s">
        <v>18924</v>
      </c>
      <c r="M924" t="s">
        <v>18925</v>
      </c>
      <c r="N924" t="s">
        <v>170</v>
      </c>
      <c r="AI924" t="s">
        <v>18926</v>
      </c>
      <c r="AJ924" t="s">
        <v>18927</v>
      </c>
      <c r="AK924" t="s">
        <v>18928</v>
      </c>
      <c r="AL924">
        <v>82</v>
      </c>
      <c r="AN924">
        <v>1999</v>
      </c>
      <c r="AO924" t="s">
        <v>174</v>
      </c>
      <c r="AP924" t="s">
        <v>18929</v>
      </c>
      <c r="AQ924" t="s">
        <v>18927</v>
      </c>
      <c r="AR924" t="s">
        <v>2995</v>
      </c>
      <c r="AS924">
        <v>82</v>
      </c>
      <c r="AU924">
        <v>2001</v>
      </c>
      <c r="AV924" t="s">
        <v>170</v>
      </c>
      <c r="BC924" t="s">
        <v>174</v>
      </c>
      <c r="BD924" t="s">
        <v>18930</v>
      </c>
      <c r="BE924" t="s">
        <v>18927</v>
      </c>
      <c r="BF924" t="s">
        <v>18931</v>
      </c>
      <c r="BG924">
        <v>67</v>
      </c>
      <c r="BI924">
        <v>2005</v>
      </c>
      <c r="BJ924">
        <v>2</v>
      </c>
      <c r="BL924">
        <v>9</v>
      </c>
      <c r="BN924" t="s">
        <v>174</v>
      </c>
      <c r="BO924" t="s">
        <v>18932</v>
      </c>
      <c r="BP924" t="s">
        <v>18927</v>
      </c>
      <c r="BQ924" t="s">
        <v>11336</v>
      </c>
      <c r="BR924">
        <v>74</v>
      </c>
      <c r="BT924">
        <v>2016</v>
      </c>
      <c r="BU924">
        <v>24</v>
      </c>
      <c r="BW924">
        <v>35</v>
      </c>
      <c r="BY924" t="s">
        <v>170</v>
      </c>
      <c r="CF924" t="s">
        <v>170</v>
      </c>
      <c r="CL924" t="s">
        <v>174</v>
      </c>
      <c r="CM924" t="s">
        <v>18933</v>
      </c>
      <c r="CN924" t="s">
        <v>174</v>
      </c>
      <c r="CO924" t="s">
        <v>18934</v>
      </c>
      <c r="CP924" t="s">
        <v>18935</v>
      </c>
      <c r="CQ924" t="s">
        <v>170</v>
      </c>
      <c r="CV924" t="s">
        <v>170</v>
      </c>
      <c r="CZ924" t="s">
        <v>174</v>
      </c>
      <c r="DA924" t="s">
        <v>18936</v>
      </c>
      <c r="DB924" t="s">
        <v>161</v>
      </c>
      <c r="DC924" t="s">
        <v>5372</v>
      </c>
      <c r="DD924" t="s">
        <v>174</v>
      </c>
      <c r="DE924" t="s">
        <v>3786</v>
      </c>
      <c r="DF924" t="s">
        <v>174</v>
      </c>
      <c r="DG924" t="s">
        <v>18937</v>
      </c>
      <c r="DH924" t="s">
        <v>18938</v>
      </c>
      <c r="DI924" t="s">
        <v>191</v>
      </c>
      <c r="DJ924" t="s">
        <v>3130</v>
      </c>
      <c r="DK924">
        <v>10</v>
      </c>
      <c r="DL924" t="s">
        <v>174</v>
      </c>
      <c r="DM924" t="s">
        <v>18939</v>
      </c>
      <c r="DN924" t="s">
        <v>174</v>
      </c>
      <c r="DO924" t="s">
        <v>18940</v>
      </c>
      <c r="DP924" t="s">
        <v>18944</v>
      </c>
      <c r="DQ924" t="s">
        <v>202</v>
      </c>
      <c r="DR924" t="str">
        <f>HYPERLINK("https://nconnect.nicmar.ac.in/pdf/980_resume_1772563963.pdf/Y2FyZWVy","View Resume")</f>
        <v>0</v>
      </c>
      <c r="DS924" t="s">
        <v>7256</v>
      </c>
      <c r="DT924" t="s">
        <v>18942</v>
      </c>
      <c r="DU924" t="s">
        <v>18943</v>
      </c>
      <c r="DV924" t="s">
        <v>3197</v>
      </c>
      <c r="DW924" t="s">
        <v>246</v>
      </c>
      <c r="DX924" t="s">
        <v>1135</v>
      </c>
      <c r="DY924" t="s">
        <v>209</v>
      </c>
      <c r="DZ924" t="s">
        <v>7256</v>
      </c>
    </row>
    <row r="925" spans="1:158">
      <c r="A925" t="s">
        <v>584</v>
      </c>
      <c r="B925" t="s">
        <v>211</v>
      </c>
      <c r="C925" t="s">
        <v>471</v>
      </c>
      <c r="D925" t="s">
        <v>585</v>
      </c>
      <c r="E925" t="s">
        <v>18921</v>
      </c>
      <c r="F925" t="s">
        <v>18922</v>
      </c>
      <c r="G925">
        <v>9959057305</v>
      </c>
      <c r="H925" t="s">
        <v>164</v>
      </c>
      <c r="I925" t="s">
        <v>5045</v>
      </c>
      <c r="J925" t="s">
        <v>166</v>
      </c>
      <c r="K925" t="s">
        <v>18923</v>
      </c>
      <c r="L925" t="s">
        <v>18924</v>
      </c>
      <c r="M925" t="s">
        <v>18925</v>
      </c>
      <c r="N925" t="s">
        <v>170</v>
      </c>
      <c r="AI925" t="s">
        <v>18926</v>
      </c>
      <c r="AJ925" t="s">
        <v>18927</v>
      </c>
      <c r="AK925" t="s">
        <v>18928</v>
      </c>
      <c r="AL925">
        <v>82</v>
      </c>
      <c r="AN925">
        <v>1999</v>
      </c>
      <c r="AO925" t="s">
        <v>174</v>
      </c>
      <c r="AP925" t="s">
        <v>18929</v>
      </c>
      <c r="AQ925" t="s">
        <v>18927</v>
      </c>
      <c r="AR925" t="s">
        <v>2995</v>
      </c>
      <c r="AS925">
        <v>82</v>
      </c>
      <c r="AU925">
        <v>2001</v>
      </c>
      <c r="AV925" t="s">
        <v>170</v>
      </c>
      <c r="BC925" t="s">
        <v>174</v>
      </c>
      <c r="BD925" t="s">
        <v>18930</v>
      </c>
      <c r="BE925" t="s">
        <v>18927</v>
      </c>
      <c r="BF925" t="s">
        <v>18931</v>
      </c>
      <c r="BG925">
        <v>67</v>
      </c>
      <c r="BI925">
        <v>2005</v>
      </c>
      <c r="BJ925">
        <v>2</v>
      </c>
      <c r="BL925">
        <v>9</v>
      </c>
      <c r="BN925" t="s">
        <v>174</v>
      </c>
      <c r="BO925" t="s">
        <v>18932</v>
      </c>
      <c r="BP925" t="s">
        <v>18927</v>
      </c>
      <c r="BQ925" t="s">
        <v>11336</v>
      </c>
      <c r="BR925">
        <v>74</v>
      </c>
      <c r="BT925">
        <v>2016</v>
      </c>
      <c r="BU925">
        <v>24</v>
      </c>
      <c r="BW925">
        <v>35</v>
      </c>
      <c r="BY925" t="s">
        <v>170</v>
      </c>
      <c r="CF925" t="s">
        <v>170</v>
      </c>
      <c r="CL925" t="s">
        <v>174</v>
      </c>
      <c r="CM925" t="s">
        <v>18933</v>
      </c>
      <c r="CN925" t="s">
        <v>174</v>
      </c>
      <c r="CO925" t="s">
        <v>18934</v>
      </c>
      <c r="CP925" t="s">
        <v>18935</v>
      </c>
      <c r="CQ925" t="s">
        <v>170</v>
      </c>
      <c r="CV925" t="s">
        <v>170</v>
      </c>
      <c r="CZ925" t="s">
        <v>174</v>
      </c>
      <c r="DA925" t="s">
        <v>18936</v>
      </c>
      <c r="DB925" t="s">
        <v>161</v>
      </c>
      <c r="DC925" t="s">
        <v>5372</v>
      </c>
      <c r="DD925" t="s">
        <v>174</v>
      </c>
      <c r="DE925" t="s">
        <v>3786</v>
      </c>
      <c r="DF925" t="s">
        <v>174</v>
      </c>
      <c r="DG925" t="s">
        <v>18937</v>
      </c>
      <c r="DH925" t="s">
        <v>18938</v>
      </c>
      <c r="DI925" t="s">
        <v>191</v>
      </c>
      <c r="DJ925" t="s">
        <v>3130</v>
      </c>
      <c r="DK925">
        <v>10</v>
      </c>
      <c r="DL925" t="s">
        <v>174</v>
      </c>
      <c r="DM925" t="s">
        <v>18939</v>
      </c>
      <c r="DN925" t="s">
        <v>174</v>
      </c>
      <c r="DO925" t="s">
        <v>18940</v>
      </c>
      <c r="DP925" t="s">
        <v>18944</v>
      </c>
      <c r="DQ925" t="s">
        <v>202</v>
      </c>
      <c r="DR925" t="str">
        <f>HYPERLINK("https://nconnect.nicmar.ac.in/pdf/980_resume_1772563963.pdf/Y2FyZWVy","View Resume")</f>
        <v>0</v>
      </c>
      <c r="DS925" t="s">
        <v>7256</v>
      </c>
      <c r="DT925" t="s">
        <v>18942</v>
      </c>
      <c r="DU925" t="s">
        <v>18943</v>
      </c>
      <c r="DV925" t="s">
        <v>3197</v>
      </c>
      <c r="DW925" t="s">
        <v>246</v>
      </c>
      <c r="DX925" t="s">
        <v>1135</v>
      </c>
      <c r="DY925" t="s">
        <v>209</v>
      </c>
      <c r="DZ925" t="s">
        <v>7256</v>
      </c>
    </row>
    <row r="926" spans="1:158">
      <c r="A926" t="s">
        <v>5429</v>
      </c>
      <c r="B926" t="s">
        <v>5430</v>
      </c>
      <c r="C926" t="s">
        <v>471</v>
      </c>
      <c r="D926" t="s">
        <v>472</v>
      </c>
      <c r="E926" t="s">
        <v>18921</v>
      </c>
      <c r="F926" t="s">
        <v>18922</v>
      </c>
      <c r="G926">
        <v>9959057305</v>
      </c>
      <c r="H926" t="s">
        <v>164</v>
      </c>
      <c r="I926" t="s">
        <v>5045</v>
      </c>
      <c r="J926" t="s">
        <v>166</v>
      </c>
      <c r="K926" t="s">
        <v>18923</v>
      </c>
      <c r="L926" t="s">
        <v>18924</v>
      </c>
      <c r="M926" t="s">
        <v>18925</v>
      </c>
      <c r="N926" t="s">
        <v>170</v>
      </c>
      <c r="AI926" t="s">
        <v>18926</v>
      </c>
      <c r="AJ926" t="s">
        <v>18927</v>
      </c>
      <c r="AK926" t="s">
        <v>18928</v>
      </c>
      <c r="AL926">
        <v>82</v>
      </c>
      <c r="AN926">
        <v>1999</v>
      </c>
      <c r="AO926" t="s">
        <v>174</v>
      </c>
      <c r="AP926" t="s">
        <v>18929</v>
      </c>
      <c r="AQ926" t="s">
        <v>18927</v>
      </c>
      <c r="AR926" t="s">
        <v>2995</v>
      </c>
      <c r="AS926">
        <v>82</v>
      </c>
      <c r="AU926">
        <v>2001</v>
      </c>
      <c r="AV926" t="s">
        <v>170</v>
      </c>
      <c r="BC926" t="s">
        <v>174</v>
      </c>
      <c r="BD926" t="s">
        <v>18930</v>
      </c>
      <c r="BE926" t="s">
        <v>18927</v>
      </c>
      <c r="BF926" t="s">
        <v>18931</v>
      </c>
      <c r="BG926">
        <v>67</v>
      </c>
      <c r="BI926">
        <v>2005</v>
      </c>
      <c r="BJ926">
        <v>2</v>
      </c>
      <c r="BL926">
        <v>9</v>
      </c>
      <c r="BN926" t="s">
        <v>174</v>
      </c>
      <c r="BO926" t="s">
        <v>18932</v>
      </c>
      <c r="BP926" t="s">
        <v>18927</v>
      </c>
      <c r="BQ926" t="s">
        <v>11336</v>
      </c>
      <c r="BR926">
        <v>74</v>
      </c>
      <c r="BT926">
        <v>2016</v>
      </c>
      <c r="BU926">
        <v>24</v>
      </c>
      <c r="BW926">
        <v>35</v>
      </c>
      <c r="BY926" t="s">
        <v>170</v>
      </c>
      <c r="CF926" t="s">
        <v>170</v>
      </c>
      <c r="CL926" t="s">
        <v>174</v>
      </c>
      <c r="CM926" t="s">
        <v>18933</v>
      </c>
      <c r="CN926" t="s">
        <v>174</v>
      </c>
      <c r="CO926" t="s">
        <v>18934</v>
      </c>
      <c r="CP926" t="s">
        <v>18935</v>
      </c>
      <c r="CQ926" t="s">
        <v>170</v>
      </c>
      <c r="CV926" t="s">
        <v>170</v>
      </c>
      <c r="CZ926" t="s">
        <v>174</v>
      </c>
      <c r="DA926" t="s">
        <v>18936</v>
      </c>
      <c r="DB926" t="s">
        <v>161</v>
      </c>
      <c r="DC926" t="s">
        <v>5372</v>
      </c>
      <c r="DD926" t="s">
        <v>174</v>
      </c>
      <c r="DE926" t="s">
        <v>3786</v>
      </c>
      <c r="DF926" t="s">
        <v>174</v>
      </c>
      <c r="DG926" t="s">
        <v>18937</v>
      </c>
      <c r="DH926" t="s">
        <v>18938</v>
      </c>
      <c r="DI926" t="s">
        <v>191</v>
      </c>
      <c r="DJ926" t="s">
        <v>3130</v>
      </c>
      <c r="DK926">
        <v>10</v>
      </c>
      <c r="DL926" t="s">
        <v>174</v>
      </c>
      <c r="DM926" t="s">
        <v>18939</v>
      </c>
      <c r="DN926" t="s">
        <v>174</v>
      </c>
      <c r="DO926" t="s">
        <v>18940</v>
      </c>
      <c r="DP926" t="s">
        <v>18944</v>
      </c>
      <c r="DQ926" t="s">
        <v>202</v>
      </c>
      <c r="DR926" t="str">
        <f>HYPERLINK("https://nconnect.nicmar.ac.in/pdf/980_resume_1772563963.pdf/Y2FyZWVy","View Resume")</f>
        <v>0</v>
      </c>
      <c r="DS926" t="s">
        <v>7256</v>
      </c>
      <c r="DT926" t="s">
        <v>18942</v>
      </c>
      <c r="DU926" t="s">
        <v>18943</v>
      </c>
      <c r="DV926" t="s">
        <v>3197</v>
      </c>
      <c r="DW926" t="s">
        <v>246</v>
      </c>
      <c r="DX926" t="s">
        <v>1135</v>
      </c>
      <c r="DY926" t="s">
        <v>209</v>
      </c>
      <c r="DZ926" t="s">
        <v>7256</v>
      </c>
    </row>
    <row r="927" spans="1:158">
      <c r="A927" t="s">
        <v>1136</v>
      </c>
      <c r="B927" t="s">
        <v>211</v>
      </c>
      <c r="C927" t="s">
        <v>1137</v>
      </c>
      <c r="D927" t="s">
        <v>1138</v>
      </c>
      <c r="E927" t="s">
        <v>18921</v>
      </c>
      <c r="F927" t="s">
        <v>18922</v>
      </c>
      <c r="G927">
        <v>9959057305</v>
      </c>
      <c r="H927" t="s">
        <v>164</v>
      </c>
      <c r="I927" t="s">
        <v>5045</v>
      </c>
      <c r="J927" t="s">
        <v>166</v>
      </c>
      <c r="K927" t="s">
        <v>18923</v>
      </c>
      <c r="L927" t="s">
        <v>18924</v>
      </c>
      <c r="M927" t="s">
        <v>18925</v>
      </c>
      <c r="N927" t="s">
        <v>170</v>
      </c>
      <c r="AI927" t="s">
        <v>18926</v>
      </c>
      <c r="AJ927" t="s">
        <v>18927</v>
      </c>
      <c r="AK927" t="s">
        <v>18928</v>
      </c>
      <c r="AL927">
        <v>82</v>
      </c>
      <c r="AN927">
        <v>1999</v>
      </c>
      <c r="AO927" t="s">
        <v>174</v>
      </c>
      <c r="AP927" t="s">
        <v>18929</v>
      </c>
      <c r="AQ927" t="s">
        <v>18927</v>
      </c>
      <c r="AR927" t="s">
        <v>2995</v>
      </c>
      <c r="AS927">
        <v>82</v>
      </c>
      <c r="AU927">
        <v>2001</v>
      </c>
      <c r="AV927" t="s">
        <v>170</v>
      </c>
      <c r="BC927" t="s">
        <v>174</v>
      </c>
      <c r="BD927" t="s">
        <v>18930</v>
      </c>
      <c r="BE927" t="s">
        <v>18927</v>
      </c>
      <c r="BF927" t="s">
        <v>18931</v>
      </c>
      <c r="BG927">
        <v>67</v>
      </c>
      <c r="BI927">
        <v>2005</v>
      </c>
      <c r="BJ927">
        <v>2</v>
      </c>
      <c r="BL927">
        <v>9</v>
      </c>
      <c r="BN927" t="s">
        <v>174</v>
      </c>
      <c r="BO927" t="s">
        <v>18932</v>
      </c>
      <c r="BP927" t="s">
        <v>18927</v>
      </c>
      <c r="BQ927" t="s">
        <v>11336</v>
      </c>
      <c r="BR927">
        <v>74</v>
      </c>
      <c r="BT927">
        <v>2016</v>
      </c>
      <c r="BU927">
        <v>24</v>
      </c>
      <c r="BW927">
        <v>35</v>
      </c>
      <c r="BY927" t="s">
        <v>170</v>
      </c>
      <c r="CF927" t="s">
        <v>170</v>
      </c>
      <c r="CL927" t="s">
        <v>174</v>
      </c>
      <c r="CM927" t="s">
        <v>18933</v>
      </c>
      <c r="CN927" t="s">
        <v>174</v>
      </c>
      <c r="CO927" t="s">
        <v>18934</v>
      </c>
      <c r="CP927" t="s">
        <v>18935</v>
      </c>
      <c r="CQ927" t="s">
        <v>170</v>
      </c>
      <c r="CV927" t="s">
        <v>170</v>
      </c>
      <c r="CZ927" t="s">
        <v>174</v>
      </c>
      <c r="DA927" t="s">
        <v>18936</v>
      </c>
      <c r="DB927" t="s">
        <v>161</v>
      </c>
      <c r="DC927" t="s">
        <v>5372</v>
      </c>
      <c r="DD927" t="s">
        <v>174</v>
      </c>
      <c r="DE927" t="s">
        <v>3786</v>
      </c>
      <c r="DF927" t="s">
        <v>174</v>
      </c>
      <c r="DG927" t="s">
        <v>18937</v>
      </c>
      <c r="DH927" t="s">
        <v>18938</v>
      </c>
      <c r="DI927" t="s">
        <v>191</v>
      </c>
      <c r="DJ927" t="s">
        <v>3130</v>
      </c>
      <c r="DK927">
        <v>10</v>
      </c>
      <c r="DL927" t="s">
        <v>174</v>
      </c>
      <c r="DM927" t="s">
        <v>18939</v>
      </c>
      <c r="DN927" t="s">
        <v>174</v>
      </c>
      <c r="DO927" t="s">
        <v>18940</v>
      </c>
      <c r="DP927" t="s">
        <v>18945</v>
      </c>
      <c r="DQ927" t="s">
        <v>202</v>
      </c>
      <c r="DR927" t="str">
        <f>HYPERLINK("https://nconnect.nicmar.ac.in/pdf/980_resume_1772563963.pdf/Y2FyZWVy","View Resume")</f>
        <v>0</v>
      </c>
      <c r="DS927" t="s">
        <v>7256</v>
      </c>
      <c r="DT927" t="s">
        <v>18942</v>
      </c>
      <c r="DU927" t="s">
        <v>18943</v>
      </c>
      <c r="DV927" t="s">
        <v>3197</v>
      </c>
      <c r="DW927" t="s">
        <v>246</v>
      </c>
      <c r="DX927" t="s">
        <v>1135</v>
      </c>
      <c r="DY927" t="s">
        <v>209</v>
      </c>
      <c r="DZ927" t="s">
        <v>7256</v>
      </c>
    </row>
    <row r="928" spans="1:158">
      <c r="A928" t="s">
        <v>15918</v>
      </c>
      <c r="B928" t="s">
        <v>211</v>
      </c>
      <c r="C928" t="s">
        <v>1137</v>
      </c>
      <c r="D928" t="s">
        <v>15919</v>
      </c>
      <c r="E928" t="s">
        <v>18921</v>
      </c>
      <c r="F928" t="s">
        <v>18922</v>
      </c>
      <c r="G928">
        <v>9959057305</v>
      </c>
      <c r="H928" t="s">
        <v>164</v>
      </c>
      <c r="I928" t="s">
        <v>5045</v>
      </c>
      <c r="J928" t="s">
        <v>166</v>
      </c>
      <c r="K928" t="s">
        <v>18923</v>
      </c>
      <c r="L928" t="s">
        <v>18924</v>
      </c>
      <c r="M928" t="s">
        <v>18925</v>
      </c>
      <c r="N928" t="s">
        <v>170</v>
      </c>
      <c r="AI928" t="s">
        <v>18926</v>
      </c>
      <c r="AJ928" t="s">
        <v>18927</v>
      </c>
      <c r="AK928" t="s">
        <v>18928</v>
      </c>
      <c r="AL928">
        <v>82</v>
      </c>
      <c r="AN928">
        <v>1999</v>
      </c>
      <c r="AO928" t="s">
        <v>174</v>
      </c>
      <c r="AP928" t="s">
        <v>18929</v>
      </c>
      <c r="AQ928" t="s">
        <v>18927</v>
      </c>
      <c r="AR928" t="s">
        <v>2995</v>
      </c>
      <c r="AS928">
        <v>82</v>
      </c>
      <c r="AU928">
        <v>2001</v>
      </c>
      <c r="AV928" t="s">
        <v>170</v>
      </c>
      <c r="BC928" t="s">
        <v>174</v>
      </c>
      <c r="BD928" t="s">
        <v>18930</v>
      </c>
      <c r="BE928" t="s">
        <v>18927</v>
      </c>
      <c r="BF928" t="s">
        <v>18931</v>
      </c>
      <c r="BG928">
        <v>67</v>
      </c>
      <c r="BI928">
        <v>2005</v>
      </c>
      <c r="BJ928">
        <v>2</v>
      </c>
      <c r="BL928">
        <v>9</v>
      </c>
      <c r="BN928" t="s">
        <v>174</v>
      </c>
      <c r="BO928" t="s">
        <v>18932</v>
      </c>
      <c r="BP928" t="s">
        <v>18927</v>
      </c>
      <c r="BQ928" t="s">
        <v>11336</v>
      </c>
      <c r="BR928">
        <v>74</v>
      </c>
      <c r="BT928">
        <v>2016</v>
      </c>
      <c r="BU928">
        <v>24</v>
      </c>
      <c r="BW928">
        <v>35</v>
      </c>
      <c r="BY928" t="s">
        <v>170</v>
      </c>
      <c r="CF928" t="s">
        <v>170</v>
      </c>
      <c r="CL928" t="s">
        <v>174</v>
      </c>
      <c r="CM928" t="s">
        <v>18933</v>
      </c>
      <c r="CN928" t="s">
        <v>174</v>
      </c>
      <c r="CO928" t="s">
        <v>18934</v>
      </c>
      <c r="CP928" t="s">
        <v>18935</v>
      </c>
      <c r="CQ928" t="s">
        <v>170</v>
      </c>
      <c r="CV928" t="s">
        <v>170</v>
      </c>
      <c r="CZ928" t="s">
        <v>174</v>
      </c>
      <c r="DA928" t="s">
        <v>18936</v>
      </c>
      <c r="DB928" t="s">
        <v>161</v>
      </c>
      <c r="DC928" t="s">
        <v>5372</v>
      </c>
      <c r="DD928" t="s">
        <v>174</v>
      </c>
      <c r="DE928" t="s">
        <v>3786</v>
      </c>
      <c r="DF928" t="s">
        <v>174</v>
      </c>
      <c r="DG928" t="s">
        <v>18937</v>
      </c>
      <c r="DH928" t="s">
        <v>18938</v>
      </c>
      <c r="DI928" t="s">
        <v>191</v>
      </c>
      <c r="DJ928" t="s">
        <v>3130</v>
      </c>
      <c r="DK928">
        <v>10</v>
      </c>
      <c r="DL928" t="s">
        <v>174</v>
      </c>
      <c r="DM928" t="s">
        <v>18939</v>
      </c>
      <c r="DN928" t="s">
        <v>174</v>
      </c>
      <c r="DO928" t="s">
        <v>18940</v>
      </c>
      <c r="DP928" t="s">
        <v>18945</v>
      </c>
      <c r="DQ928" t="s">
        <v>202</v>
      </c>
      <c r="DR928" t="str">
        <f>HYPERLINK("https://nconnect.nicmar.ac.in/pdf/980_resume_1772563963.pdf/Y2FyZWVy","View Resume")</f>
        <v>0</v>
      </c>
      <c r="DS928" t="s">
        <v>7256</v>
      </c>
      <c r="DT928" t="s">
        <v>18942</v>
      </c>
      <c r="DU928" t="s">
        <v>18943</v>
      </c>
      <c r="DV928" t="s">
        <v>3197</v>
      </c>
      <c r="DW928" t="s">
        <v>246</v>
      </c>
      <c r="DX928" t="s">
        <v>1135</v>
      </c>
      <c r="DY928" t="s">
        <v>209</v>
      </c>
      <c r="DZ928" t="s">
        <v>7256</v>
      </c>
    </row>
    <row r="929" spans="1:158">
      <c r="A929" t="s">
        <v>1244</v>
      </c>
      <c r="B929" t="s">
        <v>159</v>
      </c>
      <c r="C929" t="s">
        <v>1137</v>
      </c>
      <c r="D929" t="s">
        <v>1245</v>
      </c>
      <c r="E929" t="s">
        <v>18921</v>
      </c>
      <c r="F929" t="s">
        <v>18922</v>
      </c>
      <c r="G929">
        <v>9959057305</v>
      </c>
      <c r="H929" t="s">
        <v>164</v>
      </c>
      <c r="I929" t="s">
        <v>5045</v>
      </c>
      <c r="J929" t="s">
        <v>166</v>
      </c>
      <c r="K929" t="s">
        <v>18923</v>
      </c>
      <c r="L929" t="s">
        <v>18924</v>
      </c>
      <c r="M929" t="s">
        <v>18925</v>
      </c>
      <c r="N929" t="s">
        <v>170</v>
      </c>
      <c r="AI929" t="s">
        <v>18926</v>
      </c>
      <c r="AJ929" t="s">
        <v>18927</v>
      </c>
      <c r="AK929" t="s">
        <v>18928</v>
      </c>
      <c r="AL929">
        <v>82</v>
      </c>
      <c r="AN929">
        <v>1999</v>
      </c>
      <c r="AO929" t="s">
        <v>174</v>
      </c>
      <c r="AP929" t="s">
        <v>18929</v>
      </c>
      <c r="AQ929" t="s">
        <v>18927</v>
      </c>
      <c r="AR929" t="s">
        <v>2995</v>
      </c>
      <c r="AS929">
        <v>82</v>
      </c>
      <c r="AU929">
        <v>2001</v>
      </c>
      <c r="AV929" t="s">
        <v>170</v>
      </c>
      <c r="BC929" t="s">
        <v>174</v>
      </c>
      <c r="BD929" t="s">
        <v>18930</v>
      </c>
      <c r="BE929" t="s">
        <v>18927</v>
      </c>
      <c r="BF929" t="s">
        <v>18931</v>
      </c>
      <c r="BG929">
        <v>67</v>
      </c>
      <c r="BI929">
        <v>2005</v>
      </c>
      <c r="BJ929">
        <v>2</v>
      </c>
      <c r="BL929">
        <v>9</v>
      </c>
      <c r="BN929" t="s">
        <v>174</v>
      </c>
      <c r="BO929" t="s">
        <v>18932</v>
      </c>
      <c r="BP929" t="s">
        <v>18927</v>
      </c>
      <c r="BQ929" t="s">
        <v>11336</v>
      </c>
      <c r="BR929">
        <v>74</v>
      </c>
      <c r="BT929">
        <v>2016</v>
      </c>
      <c r="BU929">
        <v>24</v>
      </c>
      <c r="BW929">
        <v>35</v>
      </c>
      <c r="BY929" t="s">
        <v>170</v>
      </c>
      <c r="CF929" t="s">
        <v>170</v>
      </c>
      <c r="CL929" t="s">
        <v>174</v>
      </c>
      <c r="CM929" t="s">
        <v>18933</v>
      </c>
      <c r="CN929" t="s">
        <v>174</v>
      </c>
      <c r="CO929" t="s">
        <v>18934</v>
      </c>
      <c r="CP929" t="s">
        <v>18935</v>
      </c>
      <c r="CQ929" t="s">
        <v>170</v>
      </c>
      <c r="CV929" t="s">
        <v>170</v>
      </c>
      <c r="CZ929" t="s">
        <v>174</v>
      </c>
      <c r="DA929" t="s">
        <v>18936</v>
      </c>
      <c r="DB929" t="s">
        <v>161</v>
      </c>
      <c r="DC929" t="s">
        <v>5372</v>
      </c>
      <c r="DD929" t="s">
        <v>174</v>
      </c>
      <c r="DE929" t="s">
        <v>3786</v>
      </c>
      <c r="DF929" t="s">
        <v>174</v>
      </c>
      <c r="DG929" t="s">
        <v>18937</v>
      </c>
      <c r="DH929" t="s">
        <v>18938</v>
      </c>
      <c r="DI929" t="s">
        <v>191</v>
      </c>
      <c r="DJ929" t="s">
        <v>3130</v>
      </c>
      <c r="DK929">
        <v>10</v>
      </c>
      <c r="DL929" t="s">
        <v>174</v>
      </c>
      <c r="DM929" t="s">
        <v>18939</v>
      </c>
      <c r="DN929" t="s">
        <v>174</v>
      </c>
      <c r="DO929" t="s">
        <v>18940</v>
      </c>
      <c r="DP929" t="s">
        <v>18946</v>
      </c>
      <c r="DQ929" t="s">
        <v>202</v>
      </c>
      <c r="DR929" t="str">
        <f>HYPERLINK("https://nconnect.nicmar.ac.in/pdf/980_resume_1772563963.pdf/Y2FyZWVy","View Resume")</f>
        <v>0</v>
      </c>
      <c r="DS929" t="s">
        <v>7256</v>
      </c>
      <c r="DT929" t="s">
        <v>18942</v>
      </c>
      <c r="DU929" t="s">
        <v>18943</v>
      </c>
      <c r="DV929" t="s">
        <v>3197</v>
      </c>
      <c r="DW929" t="s">
        <v>246</v>
      </c>
      <c r="DX929" t="s">
        <v>1135</v>
      </c>
      <c r="DY929" t="s">
        <v>209</v>
      </c>
      <c r="DZ929" t="s">
        <v>7256</v>
      </c>
    </row>
    <row r="930" spans="1:158">
      <c r="A930" t="s">
        <v>539</v>
      </c>
      <c r="B930" t="s">
        <v>159</v>
      </c>
      <c r="C930" t="s">
        <v>471</v>
      </c>
      <c r="D930" t="s">
        <v>540</v>
      </c>
      <c r="E930" t="s">
        <v>18921</v>
      </c>
      <c r="F930" t="s">
        <v>18922</v>
      </c>
      <c r="G930">
        <v>9959057305</v>
      </c>
      <c r="H930" t="s">
        <v>164</v>
      </c>
      <c r="I930" t="s">
        <v>5045</v>
      </c>
      <c r="J930" t="s">
        <v>166</v>
      </c>
      <c r="K930" t="s">
        <v>18923</v>
      </c>
      <c r="L930" t="s">
        <v>18924</v>
      </c>
      <c r="M930" t="s">
        <v>18925</v>
      </c>
      <c r="N930" t="s">
        <v>170</v>
      </c>
      <c r="AI930" t="s">
        <v>18926</v>
      </c>
      <c r="AJ930" t="s">
        <v>18927</v>
      </c>
      <c r="AK930" t="s">
        <v>18928</v>
      </c>
      <c r="AL930">
        <v>82</v>
      </c>
      <c r="AN930">
        <v>1999</v>
      </c>
      <c r="AO930" t="s">
        <v>174</v>
      </c>
      <c r="AP930" t="s">
        <v>18929</v>
      </c>
      <c r="AQ930" t="s">
        <v>18927</v>
      </c>
      <c r="AR930" t="s">
        <v>2995</v>
      </c>
      <c r="AS930">
        <v>82</v>
      </c>
      <c r="AU930">
        <v>2001</v>
      </c>
      <c r="AV930" t="s">
        <v>170</v>
      </c>
      <c r="BC930" t="s">
        <v>174</v>
      </c>
      <c r="BD930" t="s">
        <v>18930</v>
      </c>
      <c r="BE930" t="s">
        <v>18927</v>
      </c>
      <c r="BF930" t="s">
        <v>18931</v>
      </c>
      <c r="BG930">
        <v>67</v>
      </c>
      <c r="BI930">
        <v>2005</v>
      </c>
      <c r="BJ930">
        <v>2</v>
      </c>
      <c r="BL930">
        <v>9</v>
      </c>
      <c r="BN930" t="s">
        <v>174</v>
      </c>
      <c r="BO930" t="s">
        <v>18932</v>
      </c>
      <c r="BP930" t="s">
        <v>18927</v>
      </c>
      <c r="BQ930" t="s">
        <v>11336</v>
      </c>
      <c r="BR930">
        <v>74</v>
      </c>
      <c r="BT930">
        <v>2016</v>
      </c>
      <c r="BU930">
        <v>24</v>
      </c>
      <c r="BW930">
        <v>35</v>
      </c>
      <c r="BY930" t="s">
        <v>170</v>
      </c>
      <c r="CF930" t="s">
        <v>170</v>
      </c>
      <c r="CL930" t="s">
        <v>174</v>
      </c>
      <c r="CM930" t="s">
        <v>18933</v>
      </c>
      <c r="CN930" t="s">
        <v>174</v>
      </c>
      <c r="CO930" t="s">
        <v>18934</v>
      </c>
      <c r="CP930" t="s">
        <v>18935</v>
      </c>
      <c r="CQ930" t="s">
        <v>170</v>
      </c>
      <c r="CV930" t="s">
        <v>170</v>
      </c>
      <c r="CZ930" t="s">
        <v>174</v>
      </c>
      <c r="DA930" t="s">
        <v>18936</v>
      </c>
      <c r="DB930" t="s">
        <v>161</v>
      </c>
      <c r="DC930" t="s">
        <v>5372</v>
      </c>
      <c r="DD930" t="s">
        <v>174</v>
      </c>
      <c r="DE930" t="s">
        <v>3786</v>
      </c>
      <c r="DF930" t="s">
        <v>174</v>
      </c>
      <c r="DG930" t="s">
        <v>18937</v>
      </c>
      <c r="DH930" t="s">
        <v>18938</v>
      </c>
      <c r="DI930" t="s">
        <v>191</v>
      </c>
      <c r="DJ930" t="s">
        <v>3130</v>
      </c>
      <c r="DK930">
        <v>10</v>
      </c>
      <c r="DL930" t="s">
        <v>174</v>
      </c>
      <c r="DM930" t="s">
        <v>18939</v>
      </c>
      <c r="DN930" t="s">
        <v>174</v>
      </c>
      <c r="DO930" t="s">
        <v>18940</v>
      </c>
      <c r="DP930" t="s">
        <v>18947</v>
      </c>
      <c r="DQ930" t="s">
        <v>202</v>
      </c>
      <c r="DR930" t="str">
        <f>HYPERLINK("https://nconnect.nicmar.ac.in/pdf/980_resume_1772563963.pdf/Y2FyZWVy","View Resume")</f>
        <v>0</v>
      </c>
      <c r="DS930" t="s">
        <v>7256</v>
      </c>
      <c r="DT930" t="s">
        <v>18942</v>
      </c>
      <c r="DU930" t="s">
        <v>18943</v>
      </c>
      <c r="DV930" t="s">
        <v>3197</v>
      </c>
      <c r="DW930" t="s">
        <v>246</v>
      </c>
      <c r="DX930" t="s">
        <v>1135</v>
      </c>
      <c r="DY930" t="s">
        <v>209</v>
      </c>
      <c r="DZ930" t="s">
        <v>7256</v>
      </c>
    </row>
    <row r="931" spans="1:158">
      <c r="A931" t="s">
        <v>1136</v>
      </c>
      <c r="B931" t="s">
        <v>211</v>
      </c>
      <c r="C931" t="s">
        <v>1137</v>
      </c>
      <c r="D931" t="s">
        <v>1138</v>
      </c>
      <c r="E931" t="s">
        <v>18948</v>
      </c>
      <c r="F931" t="s">
        <v>18949</v>
      </c>
      <c r="G931">
        <v>9847121235</v>
      </c>
      <c r="H931" t="s">
        <v>271</v>
      </c>
      <c r="I931" t="s">
        <v>18950</v>
      </c>
      <c r="J931" t="s">
        <v>166</v>
      </c>
      <c r="K931" t="s">
        <v>361</v>
      </c>
      <c r="L931" t="s">
        <v>18951</v>
      </c>
      <c r="M931" t="s">
        <v>18952</v>
      </c>
      <c r="N931" t="s">
        <v>170</v>
      </c>
      <c r="AI931" t="s">
        <v>18953</v>
      </c>
      <c r="AJ931" t="s">
        <v>18954</v>
      </c>
      <c r="AK931" t="s">
        <v>18955</v>
      </c>
      <c r="AL931">
        <v>93.1</v>
      </c>
      <c r="AM931">
        <v>9.8</v>
      </c>
      <c r="AN931">
        <v>2010</v>
      </c>
      <c r="AO931" t="s">
        <v>174</v>
      </c>
      <c r="AP931" t="s">
        <v>18953</v>
      </c>
      <c r="AQ931" t="s">
        <v>18954</v>
      </c>
      <c r="AR931" t="s">
        <v>18956</v>
      </c>
      <c r="AS931">
        <v>95.6</v>
      </c>
      <c r="AU931">
        <v>2012</v>
      </c>
      <c r="AV931" t="s">
        <v>170</v>
      </c>
      <c r="BC931" t="s">
        <v>174</v>
      </c>
      <c r="BD931" t="s">
        <v>18957</v>
      </c>
      <c r="BE931" t="s">
        <v>18958</v>
      </c>
      <c r="BF931" t="s">
        <v>229</v>
      </c>
      <c r="BG931">
        <v>83.5</v>
      </c>
      <c r="BH931">
        <v>8.35</v>
      </c>
      <c r="BI931">
        <v>2016</v>
      </c>
      <c r="BJ931">
        <v>2</v>
      </c>
      <c r="BL931">
        <v>9</v>
      </c>
      <c r="BN931" t="s">
        <v>174</v>
      </c>
      <c r="BO931" t="s">
        <v>18959</v>
      </c>
      <c r="BP931" t="s">
        <v>18959</v>
      </c>
      <c r="BQ931" t="s">
        <v>18960</v>
      </c>
      <c r="BR931">
        <v>86.2</v>
      </c>
      <c r="BS931">
        <v>8.62</v>
      </c>
      <c r="BT931">
        <v>2018</v>
      </c>
      <c r="BU931">
        <v>24</v>
      </c>
      <c r="BW931">
        <v>35</v>
      </c>
      <c r="BY931" t="s">
        <v>170</v>
      </c>
      <c r="CF931" t="s">
        <v>174</v>
      </c>
      <c r="CG931" t="s">
        <v>3204</v>
      </c>
      <c r="CH931" t="s">
        <v>6256</v>
      </c>
      <c r="CI931" t="s">
        <v>373</v>
      </c>
      <c r="CK931" t="s">
        <v>170</v>
      </c>
      <c r="CL931" t="s">
        <v>170</v>
      </c>
      <c r="CN931" t="s">
        <v>174</v>
      </c>
      <c r="CO931" t="s">
        <v>18961</v>
      </c>
      <c r="CP931" t="s">
        <v>18962</v>
      </c>
      <c r="CQ931" t="s">
        <v>174</v>
      </c>
      <c r="CR931">
        <v>0</v>
      </c>
      <c r="CS931">
        <v>0</v>
      </c>
      <c r="CT931">
        <v>1</v>
      </c>
      <c r="CU931" t="s">
        <v>18963</v>
      </c>
      <c r="CV931" t="s">
        <v>170</v>
      </c>
      <c r="CZ931" t="s">
        <v>170</v>
      </c>
      <c r="DB931" t="s">
        <v>18964</v>
      </c>
      <c r="DC931" t="s">
        <v>18965</v>
      </c>
      <c r="DD931" t="s">
        <v>174</v>
      </c>
      <c r="DE931" t="s">
        <v>18966</v>
      </c>
      <c r="DF931" t="s">
        <v>170</v>
      </c>
      <c r="DL931" t="s">
        <v>174</v>
      </c>
      <c r="DM931" t="s">
        <v>18967</v>
      </c>
      <c r="DN931" t="s">
        <v>170</v>
      </c>
      <c r="DP931" t="s">
        <v>18968</v>
      </c>
      <c r="DQ931" t="str">
        <f>HYPERLINK("https://nconnect.nicmar.ac.in/storage/profile/69a4e55584ce0.png","Download")</f>
        <v>0</v>
      </c>
      <c r="DR931" t="str">
        <f>HYPERLINK("https://nconnect.nicmar.ac.in/pdf/848_resume_1772564562.pdf/Y2FyZWVy","View Resume")</f>
        <v>0</v>
      </c>
      <c r="DS931" t="s">
        <v>989</v>
      </c>
      <c r="DT931" t="s">
        <v>15657</v>
      </c>
      <c r="DU931" t="s">
        <v>13846</v>
      </c>
      <c r="DV931" t="s">
        <v>818</v>
      </c>
      <c r="DW931" t="s">
        <v>246</v>
      </c>
      <c r="DX931" t="s">
        <v>980</v>
      </c>
      <c r="DY931" t="s">
        <v>209</v>
      </c>
      <c r="DZ931" t="s">
        <v>989</v>
      </c>
    </row>
    <row r="932" spans="1:158">
      <c r="A932" t="s">
        <v>1778</v>
      </c>
      <c r="B932" t="s">
        <v>159</v>
      </c>
      <c r="C932" t="s">
        <v>160</v>
      </c>
      <c r="D932" t="s">
        <v>1779</v>
      </c>
      <c r="E932" t="s">
        <v>18969</v>
      </c>
      <c r="F932" t="s">
        <v>18970</v>
      </c>
      <c r="G932">
        <v>8770717391</v>
      </c>
      <c r="H932" t="s">
        <v>271</v>
      </c>
      <c r="I932" t="s">
        <v>14994</v>
      </c>
      <c r="J932" t="s">
        <v>166</v>
      </c>
      <c r="K932" t="s">
        <v>7111</v>
      </c>
      <c r="L932" t="s">
        <v>18971</v>
      </c>
      <c r="M932" t="s">
        <v>18972</v>
      </c>
      <c r="N932" t="s">
        <v>170</v>
      </c>
      <c r="AI932" t="s">
        <v>18973</v>
      </c>
      <c r="AJ932" t="s">
        <v>18974</v>
      </c>
      <c r="AK932" t="s">
        <v>438</v>
      </c>
      <c r="AL932">
        <v>70</v>
      </c>
      <c r="AM932">
        <v>7</v>
      </c>
      <c r="AN932">
        <v>2010</v>
      </c>
      <c r="AO932" t="s">
        <v>174</v>
      </c>
      <c r="AP932" t="s">
        <v>18975</v>
      </c>
      <c r="AQ932" t="s">
        <v>18976</v>
      </c>
      <c r="AR932" t="s">
        <v>1074</v>
      </c>
      <c r="AS932">
        <v>75</v>
      </c>
      <c r="AT932">
        <v>7.5</v>
      </c>
      <c r="AU932">
        <v>2012</v>
      </c>
      <c r="AV932" t="s">
        <v>170</v>
      </c>
      <c r="BC932" t="s">
        <v>174</v>
      </c>
      <c r="BD932" t="s">
        <v>18977</v>
      </c>
      <c r="BE932" t="s">
        <v>18978</v>
      </c>
      <c r="BF932" t="s">
        <v>18979</v>
      </c>
      <c r="BG932">
        <v>68.08</v>
      </c>
      <c r="BH932">
        <v>6.8</v>
      </c>
      <c r="BI932">
        <v>2017</v>
      </c>
      <c r="BJ932">
        <v>8</v>
      </c>
      <c r="BL932">
        <v>2</v>
      </c>
      <c r="BN932" t="s">
        <v>174</v>
      </c>
      <c r="BO932" t="s">
        <v>18980</v>
      </c>
      <c r="BP932" t="s">
        <v>18981</v>
      </c>
      <c r="BQ932" t="s">
        <v>12127</v>
      </c>
      <c r="BR932">
        <v>71.8</v>
      </c>
      <c r="BS932">
        <v>7.2</v>
      </c>
      <c r="BT932">
        <v>2020</v>
      </c>
      <c r="BU932">
        <v>27</v>
      </c>
      <c r="BW932">
        <v>2</v>
      </c>
      <c r="BY932" t="s">
        <v>170</v>
      </c>
      <c r="CF932" t="s">
        <v>174</v>
      </c>
      <c r="CG932" t="s">
        <v>12127</v>
      </c>
      <c r="CH932" t="s">
        <v>18982</v>
      </c>
      <c r="CI932" t="s">
        <v>373</v>
      </c>
      <c r="CK932" t="s">
        <v>170</v>
      </c>
      <c r="CL932" t="s">
        <v>174</v>
      </c>
      <c r="CM932" t="s">
        <v>18983</v>
      </c>
      <c r="CN932" t="s">
        <v>174</v>
      </c>
      <c r="CO932" t="s">
        <v>18984</v>
      </c>
      <c r="CP932" t="s">
        <v>18985</v>
      </c>
      <c r="CQ932" t="s">
        <v>174</v>
      </c>
      <c r="CR932">
        <v>0</v>
      </c>
      <c r="CS932">
        <v>0</v>
      </c>
      <c r="CT932">
        <v>1</v>
      </c>
      <c r="CV932" t="s">
        <v>170</v>
      </c>
      <c r="CZ932" t="s">
        <v>170</v>
      </c>
      <c r="DB932" t="s">
        <v>18986</v>
      </c>
      <c r="DC932" t="s">
        <v>18987</v>
      </c>
      <c r="DD932" t="s">
        <v>170</v>
      </c>
      <c r="DF932" t="s">
        <v>170</v>
      </c>
      <c r="DL932" t="s">
        <v>170</v>
      </c>
      <c r="DN932" t="s">
        <v>170</v>
      </c>
      <c r="DP932" t="s">
        <v>18988</v>
      </c>
      <c r="DQ932" t="s">
        <v>202</v>
      </c>
      <c r="DR932" t="str">
        <f>HYPERLINK("https://nconnect.nicmar.ac.in/pdf/843_resume_1772565202.pdf/Y2FyZWVy","View Resume")</f>
        <v>0</v>
      </c>
      <c r="DS932" t="s">
        <v>1595</v>
      </c>
      <c r="DT932" t="s">
        <v>18989</v>
      </c>
      <c r="DU932" t="s">
        <v>18990</v>
      </c>
      <c r="DV932" t="s">
        <v>18991</v>
      </c>
      <c r="DW932" t="s">
        <v>207</v>
      </c>
      <c r="DX932" t="s">
        <v>428</v>
      </c>
      <c r="DY932" t="s">
        <v>1724</v>
      </c>
      <c r="DZ932" t="s">
        <v>821</v>
      </c>
      <c r="EA932" t="s">
        <v>18992</v>
      </c>
      <c r="EB932" t="s">
        <v>18990</v>
      </c>
      <c r="EC932" t="s">
        <v>18993</v>
      </c>
      <c r="ED932" t="s">
        <v>207</v>
      </c>
      <c r="EE932" t="s">
        <v>2319</v>
      </c>
      <c r="EF932" t="s">
        <v>1808</v>
      </c>
      <c r="EG932" t="s">
        <v>429</v>
      </c>
      <c r="EH932" t="s">
        <v>18994</v>
      </c>
      <c r="EI932" t="s">
        <v>7135</v>
      </c>
      <c r="EJ932" t="s">
        <v>18995</v>
      </c>
      <c r="EK932" t="s">
        <v>246</v>
      </c>
      <c r="EL932" t="s">
        <v>3107</v>
      </c>
      <c r="EM932" t="s">
        <v>647</v>
      </c>
      <c r="EN932" t="s">
        <v>949</v>
      </c>
      <c r="EO932" t="s">
        <v>18996</v>
      </c>
      <c r="EP932" t="s">
        <v>7135</v>
      </c>
      <c r="EQ932" t="s">
        <v>18997</v>
      </c>
      <c r="ER932" t="s">
        <v>246</v>
      </c>
      <c r="ES932" t="s">
        <v>1543</v>
      </c>
      <c r="ET932" t="s">
        <v>820</v>
      </c>
      <c r="EU932" t="s">
        <v>4211</v>
      </c>
    </row>
    <row r="933" spans="1:158">
      <c r="A933" t="s">
        <v>210</v>
      </c>
      <c r="B933" t="s">
        <v>211</v>
      </c>
      <c r="C933" t="s">
        <v>212</v>
      </c>
      <c r="D933" t="s">
        <v>213</v>
      </c>
      <c r="E933" t="s">
        <v>18998</v>
      </c>
      <c r="F933" t="s">
        <v>18999</v>
      </c>
      <c r="G933">
        <v>9836231132</v>
      </c>
      <c r="H933" t="s">
        <v>164</v>
      </c>
      <c r="I933" t="s">
        <v>19000</v>
      </c>
      <c r="J933" t="s">
        <v>166</v>
      </c>
      <c r="K933" t="s">
        <v>19001</v>
      </c>
      <c r="L933" t="s">
        <v>19002</v>
      </c>
      <c r="M933" t="s">
        <v>19003</v>
      </c>
      <c r="N933" t="s">
        <v>170</v>
      </c>
      <c r="AI933" t="s">
        <v>19004</v>
      </c>
      <c r="AJ933" t="s">
        <v>19005</v>
      </c>
      <c r="AK933" t="s">
        <v>19006</v>
      </c>
      <c r="AL933">
        <v>90</v>
      </c>
      <c r="AN933">
        <v>2008</v>
      </c>
      <c r="AO933" t="s">
        <v>174</v>
      </c>
      <c r="AP933" t="s">
        <v>19004</v>
      </c>
      <c r="AQ933" t="s">
        <v>19007</v>
      </c>
      <c r="AR933" t="s">
        <v>19008</v>
      </c>
      <c r="AS933">
        <v>83.6</v>
      </c>
      <c r="AU933">
        <v>2010</v>
      </c>
      <c r="AV933" t="s">
        <v>170</v>
      </c>
      <c r="BC933" t="s">
        <v>174</v>
      </c>
      <c r="BD933" t="s">
        <v>19009</v>
      </c>
      <c r="BE933" t="s">
        <v>19010</v>
      </c>
      <c r="BF933" t="s">
        <v>485</v>
      </c>
      <c r="BG933">
        <v>79.4</v>
      </c>
      <c r="BH933">
        <v>8.69</v>
      </c>
      <c r="BI933">
        <v>2014</v>
      </c>
      <c r="BJ933">
        <v>1</v>
      </c>
      <c r="BL933">
        <v>9</v>
      </c>
      <c r="BN933" t="s">
        <v>174</v>
      </c>
      <c r="BO933" t="s">
        <v>19011</v>
      </c>
      <c r="BP933" t="s">
        <v>19012</v>
      </c>
      <c r="BQ933" t="s">
        <v>213</v>
      </c>
      <c r="BR933">
        <v>86.5</v>
      </c>
      <c r="BS933">
        <v>9.4</v>
      </c>
      <c r="BT933">
        <v>2017</v>
      </c>
      <c r="BU933">
        <v>14</v>
      </c>
      <c r="BW933">
        <v>47</v>
      </c>
      <c r="BY933" t="s">
        <v>170</v>
      </c>
      <c r="CF933" t="s">
        <v>174</v>
      </c>
      <c r="CG933" t="s">
        <v>213</v>
      </c>
      <c r="CH933" t="s">
        <v>10195</v>
      </c>
      <c r="CI933" t="s">
        <v>193</v>
      </c>
      <c r="CJ933">
        <v>2025</v>
      </c>
      <c r="CL933" t="s">
        <v>170</v>
      </c>
      <c r="CN933" t="s">
        <v>174</v>
      </c>
      <c r="CO933" t="s">
        <v>19013</v>
      </c>
      <c r="CP933" t="s">
        <v>19014</v>
      </c>
      <c r="CQ933" t="s">
        <v>174</v>
      </c>
      <c r="CR933">
        <v>5</v>
      </c>
      <c r="CS933">
        <v>3</v>
      </c>
      <c r="CU933" t="s">
        <v>19015</v>
      </c>
      <c r="CV933" t="s">
        <v>174</v>
      </c>
      <c r="CW933" t="s">
        <v>19016</v>
      </c>
      <c r="CX933" t="s">
        <v>373</v>
      </c>
      <c r="CZ933" t="s">
        <v>170</v>
      </c>
      <c r="DC933" t="s">
        <v>19017</v>
      </c>
      <c r="DD933" t="s">
        <v>174</v>
      </c>
      <c r="DE933" t="s">
        <v>19018</v>
      </c>
      <c r="DF933" t="s">
        <v>170</v>
      </c>
      <c r="DL933" t="s">
        <v>174</v>
      </c>
      <c r="DM933" t="s">
        <v>19019</v>
      </c>
      <c r="DN933" t="s">
        <v>170</v>
      </c>
      <c r="DP933" t="s">
        <v>19020</v>
      </c>
      <c r="DQ933" t="s">
        <v>202</v>
      </c>
      <c r="DR933" t="str">
        <f>HYPERLINK("https://nconnect.nicmar.ac.in/pdf/983_resume_1772565663.pdf/Y2FyZWVy","View Resume")</f>
        <v>0</v>
      </c>
      <c r="DS933" t="s">
        <v>1497</v>
      </c>
      <c r="DT933" t="s">
        <v>11151</v>
      </c>
      <c r="DU933" t="s">
        <v>211</v>
      </c>
      <c r="DV933" t="s">
        <v>19021</v>
      </c>
      <c r="DW933" t="s">
        <v>246</v>
      </c>
      <c r="DX933" t="s">
        <v>1725</v>
      </c>
      <c r="DY933" t="s">
        <v>1462</v>
      </c>
      <c r="DZ933" t="s">
        <v>4211</v>
      </c>
      <c r="EA933" t="s">
        <v>19022</v>
      </c>
      <c r="EB933" t="s">
        <v>211</v>
      </c>
      <c r="EC933" t="s">
        <v>19023</v>
      </c>
      <c r="ED933" t="s">
        <v>246</v>
      </c>
      <c r="EE933" t="s">
        <v>428</v>
      </c>
      <c r="EF933" t="s">
        <v>1725</v>
      </c>
      <c r="EG933" t="s">
        <v>821</v>
      </c>
    </row>
    <row r="934" spans="1:158">
      <c r="A934" t="s">
        <v>295</v>
      </c>
      <c r="B934" t="s">
        <v>211</v>
      </c>
      <c r="C934" t="s">
        <v>267</v>
      </c>
      <c r="D934" t="s">
        <v>296</v>
      </c>
      <c r="E934" t="s">
        <v>19024</v>
      </c>
      <c r="F934" t="s">
        <v>19025</v>
      </c>
      <c r="G934">
        <v>8446220482</v>
      </c>
      <c r="H934" t="s">
        <v>164</v>
      </c>
      <c r="I934" t="s">
        <v>19026</v>
      </c>
      <c r="J934" t="s">
        <v>166</v>
      </c>
      <c r="K934" t="s">
        <v>19027</v>
      </c>
      <c r="L934" t="s">
        <v>19028</v>
      </c>
      <c r="M934" t="s">
        <v>19029</v>
      </c>
      <c r="N934" t="s">
        <v>170</v>
      </c>
      <c r="AI934" t="s">
        <v>19030</v>
      </c>
      <c r="AJ934" t="s">
        <v>19031</v>
      </c>
      <c r="AK934" t="s">
        <v>438</v>
      </c>
      <c r="AL934">
        <v>60</v>
      </c>
      <c r="AN934">
        <v>1997</v>
      </c>
      <c r="AO934" t="s">
        <v>174</v>
      </c>
      <c r="AP934" t="s">
        <v>19032</v>
      </c>
      <c r="AQ934" t="s">
        <v>19031</v>
      </c>
      <c r="AR934" t="s">
        <v>19033</v>
      </c>
      <c r="AS934">
        <v>60</v>
      </c>
      <c r="AU934">
        <v>2000</v>
      </c>
      <c r="AV934" t="s">
        <v>170</v>
      </c>
      <c r="BC934" t="s">
        <v>174</v>
      </c>
      <c r="BD934" t="s">
        <v>4489</v>
      </c>
      <c r="BE934" t="s">
        <v>19034</v>
      </c>
      <c r="BF934" t="s">
        <v>19035</v>
      </c>
      <c r="BG934">
        <v>60</v>
      </c>
      <c r="BI934">
        <v>2005</v>
      </c>
      <c r="BJ934">
        <v>19</v>
      </c>
      <c r="BK934" t="s">
        <v>524</v>
      </c>
      <c r="BL934">
        <v>11</v>
      </c>
      <c r="BN934" t="s">
        <v>174</v>
      </c>
      <c r="BO934" t="s">
        <v>4489</v>
      </c>
      <c r="BP934" t="s">
        <v>19036</v>
      </c>
      <c r="BQ934" t="s">
        <v>1184</v>
      </c>
      <c r="BR934">
        <v>63.96</v>
      </c>
      <c r="BT934">
        <v>2007</v>
      </c>
      <c r="BU934">
        <v>31</v>
      </c>
      <c r="BV934" t="s">
        <v>528</v>
      </c>
      <c r="BW934">
        <v>33</v>
      </c>
      <c r="BY934" t="s">
        <v>170</v>
      </c>
      <c r="CF934" t="s">
        <v>174</v>
      </c>
      <c r="CG934" t="s">
        <v>19037</v>
      </c>
      <c r="CH934" t="s">
        <v>19036</v>
      </c>
      <c r="CI934" t="s">
        <v>193</v>
      </c>
      <c r="CJ934">
        <v>2018</v>
      </c>
      <c r="CL934" t="s">
        <v>174</v>
      </c>
      <c r="CM934" t="s">
        <v>19038</v>
      </c>
      <c r="CN934" t="s">
        <v>174</v>
      </c>
      <c r="CO934" t="s">
        <v>19039</v>
      </c>
      <c r="CP934" t="s">
        <v>19040</v>
      </c>
      <c r="CQ934" t="s">
        <v>174</v>
      </c>
      <c r="CR934">
        <v>1</v>
      </c>
      <c r="CS934">
        <v>0</v>
      </c>
      <c r="CT934">
        <v>36</v>
      </c>
      <c r="CU934" t="s">
        <v>19041</v>
      </c>
      <c r="CV934" t="s">
        <v>170</v>
      </c>
      <c r="CZ934" t="s">
        <v>174</v>
      </c>
      <c r="DA934" t="s">
        <v>19042</v>
      </c>
      <c r="DB934" t="s">
        <v>19043</v>
      </c>
      <c r="DC934" t="s">
        <v>19044</v>
      </c>
      <c r="DD934" t="s">
        <v>174</v>
      </c>
      <c r="DE934" t="s">
        <v>332</v>
      </c>
      <c r="DF934" t="s">
        <v>174</v>
      </c>
      <c r="DG934" t="s">
        <v>19045</v>
      </c>
      <c r="DH934" t="s">
        <v>378</v>
      </c>
      <c r="DI934" t="s">
        <v>19046</v>
      </c>
      <c r="DJ934" t="s">
        <v>378</v>
      </c>
      <c r="DK934">
        <v>9</v>
      </c>
      <c r="DL934" t="s">
        <v>170</v>
      </c>
      <c r="DN934" t="s">
        <v>170</v>
      </c>
      <c r="DP934" t="s">
        <v>19047</v>
      </c>
      <c r="DQ934" t="str">
        <f>HYPERLINK("https://nconnect.nicmar.ac.in/storage/profile/699984ea91cf8.png","Download")</f>
        <v>0</v>
      </c>
      <c r="DR934" t="str">
        <f>HYPERLINK("https://nconnect.nicmar.ac.in/pdf/438_resume_1772566548.pdf/Y2FyZWVy","View Resume")</f>
        <v>0</v>
      </c>
      <c r="DS934" t="s">
        <v>19048</v>
      </c>
      <c r="DT934" t="s">
        <v>19049</v>
      </c>
      <c r="DU934" t="s">
        <v>507</v>
      </c>
      <c r="DV934" t="s">
        <v>818</v>
      </c>
      <c r="DW934" t="s">
        <v>246</v>
      </c>
      <c r="DX934" t="s">
        <v>4747</v>
      </c>
      <c r="DY934" t="s">
        <v>209</v>
      </c>
      <c r="DZ934" t="s">
        <v>5177</v>
      </c>
      <c r="EA934" t="s">
        <v>19050</v>
      </c>
      <c r="EB934" t="s">
        <v>211</v>
      </c>
      <c r="EC934" t="s">
        <v>818</v>
      </c>
      <c r="ED934" t="s">
        <v>246</v>
      </c>
      <c r="EE934" t="s">
        <v>2201</v>
      </c>
      <c r="EF934" t="s">
        <v>4747</v>
      </c>
      <c r="EG934" t="s">
        <v>8000</v>
      </c>
      <c r="EH934" t="s">
        <v>19051</v>
      </c>
      <c r="EI934" t="s">
        <v>351</v>
      </c>
      <c r="EJ934" t="s">
        <v>6082</v>
      </c>
      <c r="EK934" t="s">
        <v>246</v>
      </c>
      <c r="EL934" t="s">
        <v>2693</v>
      </c>
      <c r="EM934" t="s">
        <v>2206</v>
      </c>
      <c r="EN934" t="s">
        <v>945</v>
      </c>
      <c r="EO934" t="s">
        <v>19052</v>
      </c>
      <c r="EP934" t="s">
        <v>7107</v>
      </c>
      <c r="EQ934" t="s">
        <v>2839</v>
      </c>
      <c r="ER934" t="s">
        <v>207</v>
      </c>
      <c r="ES934" t="s">
        <v>3257</v>
      </c>
      <c r="ET934" t="s">
        <v>3905</v>
      </c>
      <c r="EU934" t="s">
        <v>821</v>
      </c>
    </row>
    <row r="935" spans="1:158">
      <c r="A935" t="s">
        <v>266</v>
      </c>
      <c r="B935" t="s">
        <v>211</v>
      </c>
      <c r="C935" t="s">
        <v>267</v>
      </c>
      <c r="D935" t="s">
        <v>268</v>
      </c>
      <c r="E935" t="s">
        <v>19053</v>
      </c>
      <c r="F935" t="s">
        <v>19054</v>
      </c>
      <c r="G935">
        <v>7069261893</v>
      </c>
      <c r="H935" t="s">
        <v>271</v>
      </c>
      <c r="I935" t="s">
        <v>19055</v>
      </c>
      <c r="J935" t="s">
        <v>217</v>
      </c>
      <c r="K935" t="s">
        <v>218</v>
      </c>
      <c r="L935" t="s">
        <v>19056</v>
      </c>
      <c r="M935" t="s">
        <v>19057</v>
      </c>
      <c r="N935" t="s">
        <v>170</v>
      </c>
      <c r="AI935" t="s">
        <v>19058</v>
      </c>
      <c r="AJ935" t="s">
        <v>19059</v>
      </c>
      <c r="AK935" t="s">
        <v>1254</v>
      </c>
      <c r="AL935">
        <v>95</v>
      </c>
      <c r="AM935">
        <v>10</v>
      </c>
      <c r="AN935">
        <v>2013</v>
      </c>
      <c r="AO935" t="s">
        <v>174</v>
      </c>
      <c r="AP935" t="s">
        <v>19058</v>
      </c>
      <c r="AQ935" t="s">
        <v>19059</v>
      </c>
      <c r="AR935" t="s">
        <v>919</v>
      </c>
      <c r="AS935">
        <v>91</v>
      </c>
      <c r="AU935">
        <v>2015</v>
      </c>
      <c r="AV935" t="s">
        <v>170</v>
      </c>
      <c r="BC935" t="s">
        <v>174</v>
      </c>
      <c r="BD935" t="s">
        <v>6862</v>
      </c>
      <c r="BE935" t="s">
        <v>19060</v>
      </c>
      <c r="BF935" t="s">
        <v>485</v>
      </c>
      <c r="BG935">
        <v>75.8</v>
      </c>
      <c r="BH935">
        <v>8.08</v>
      </c>
      <c r="BI935">
        <v>2019</v>
      </c>
      <c r="BJ935">
        <v>1</v>
      </c>
      <c r="BL935">
        <v>9</v>
      </c>
      <c r="BN935" t="s">
        <v>174</v>
      </c>
      <c r="BO935" t="s">
        <v>8560</v>
      </c>
      <c r="BP935" t="s">
        <v>19061</v>
      </c>
      <c r="BQ935" t="s">
        <v>19062</v>
      </c>
      <c r="BR935">
        <v>79.4</v>
      </c>
      <c r="BS935">
        <v>7.94</v>
      </c>
      <c r="BT935">
        <v>2021</v>
      </c>
      <c r="BU935">
        <v>31</v>
      </c>
      <c r="BV935" t="s">
        <v>19063</v>
      </c>
      <c r="BW935">
        <v>53</v>
      </c>
      <c r="BX935" t="s">
        <v>19064</v>
      </c>
      <c r="BY935" t="s">
        <v>170</v>
      </c>
      <c r="CF935" t="s">
        <v>174</v>
      </c>
      <c r="CG935" t="s">
        <v>19065</v>
      </c>
      <c r="CH935" t="s">
        <v>19066</v>
      </c>
      <c r="CI935" t="s">
        <v>373</v>
      </c>
      <c r="CK935" t="s">
        <v>170</v>
      </c>
      <c r="CL935" t="s">
        <v>174</v>
      </c>
      <c r="CM935" t="s">
        <v>19067</v>
      </c>
      <c r="CN935" t="s">
        <v>174</v>
      </c>
      <c r="CO935" t="s">
        <v>19068</v>
      </c>
      <c r="CP935" t="s">
        <v>19069</v>
      </c>
      <c r="CQ935" t="s">
        <v>174</v>
      </c>
      <c r="CR935">
        <v>1</v>
      </c>
      <c r="CS935">
        <v>0</v>
      </c>
      <c r="CT935">
        <v>0</v>
      </c>
      <c r="CU935" t="s">
        <v>19070</v>
      </c>
      <c r="CV935" t="s">
        <v>170</v>
      </c>
      <c r="CZ935" t="s">
        <v>170</v>
      </c>
      <c r="DB935" t="s">
        <v>783</v>
      </c>
      <c r="DC935" t="s">
        <v>2626</v>
      </c>
      <c r="DD935" t="s">
        <v>170</v>
      </c>
      <c r="DF935" t="s">
        <v>170</v>
      </c>
      <c r="DL935" t="s">
        <v>170</v>
      </c>
      <c r="DN935" t="s">
        <v>170</v>
      </c>
      <c r="DP935" t="s">
        <v>19071</v>
      </c>
      <c r="DQ935" t="s">
        <v>202</v>
      </c>
      <c r="DR935" t="str">
        <f>HYPERLINK("https://nconnect.nicmar.ac.in/pdf/982_resume_1772566748.pdf/Y2FyZWVy","View Resume")</f>
        <v>0</v>
      </c>
      <c r="DS935" t="s">
        <v>292</v>
      </c>
    </row>
    <row r="936" spans="1:158">
      <c r="A936" t="s">
        <v>1136</v>
      </c>
      <c r="B936" t="s">
        <v>211</v>
      </c>
      <c r="C936" t="s">
        <v>1137</v>
      </c>
      <c r="D936" t="s">
        <v>1138</v>
      </c>
      <c r="E936" t="s">
        <v>19072</v>
      </c>
      <c r="F936" t="s">
        <v>19073</v>
      </c>
      <c r="G936">
        <v>9130863852</v>
      </c>
      <c r="H936" t="s">
        <v>164</v>
      </c>
      <c r="I936" t="s">
        <v>19074</v>
      </c>
      <c r="J936" t="s">
        <v>166</v>
      </c>
      <c r="K936" t="s">
        <v>2887</v>
      </c>
      <c r="L936" t="s">
        <v>19075</v>
      </c>
      <c r="M936" t="s">
        <v>19076</v>
      </c>
      <c r="N936" t="s">
        <v>170</v>
      </c>
      <c r="AI936" t="s">
        <v>19077</v>
      </c>
      <c r="AJ936" t="s">
        <v>19078</v>
      </c>
      <c r="AK936" t="s">
        <v>19079</v>
      </c>
      <c r="AL936">
        <v>70.46</v>
      </c>
      <c r="AN936">
        <v>2007</v>
      </c>
      <c r="AO936" t="s">
        <v>174</v>
      </c>
      <c r="AP936" t="s">
        <v>19080</v>
      </c>
      <c r="AQ936" t="s">
        <v>19078</v>
      </c>
      <c r="AR936" t="s">
        <v>19081</v>
      </c>
      <c r="AS936">
        <v>65.67</v>
      </c>
      <c r="AU936">
        <v>2009</v>
      </c>
      <c r="AV936" t="s">
        <v>170</v>
      </c>
      <c r="BC936" t="s">
        <v>174</v>
      </c>
      <c r="BD936" t="s">
        <v>4637</v>
      </c>
      <c r="BE936" t="s">
        <v>19082</v>
      </c>
      <c r="BF936" t="s">
        <v>19083</v>
      </c>
      <c r="BG936">
        <v>57.37</v>
      </c>
      <c r="BI936">
        <v>2014</v>
      </c>
      <c r="BJ936">
        <v>8</v>
      </c>
      <c r="BL936">
        <v>3</v>
      </c>
      <c r="BN936" t="s">
        <v>174</v>
      </c>
      <c r="BO936" t="s">
        <v>17824</v>
      </c>
      <c r="BP936" t="s">
        <v>17824</v>
      </c>
      <c r="BQ936" t="s">
        <v>19084</v>
      </c>
      <c r="BR936">
        <v>68.47</v>
      </c>
      <c r="BT936">
        <v>2017</v>
      </c>
      <c r="BU936">
        <v>25</v>
      </c>
      <c r="BW936">
        <v>43</v>
      </c>
      <c r="BY936" t="s">
        <v>170</v>
      </c>
      <c r="CF936" t="s">
        <v>174</v>
      </c>
      <c r="CG936" t="s">
        <v>19085</v>
      </c>
      <c r="CH936" t="s">
        <v>19086</v>
      </c>
      <c r="CI936" t="s">
        <v>373</v>
      </c>
      <c r="CJ936">
        <v>2024</v>
      </c>
      <c r="CL936" t="s">
        <v>174</v>
      </c>
      <c r="CM936" t="s">
        <v>19087</v>
      </c>
      <c r="CN936" t="s">
        <v>174</v>
      </c>
      <c r="CO936" t="s">
        <v>19088</v>
      </c>
      <c r="CP936" t="s">
        <v>19089</v>
      </c>
      <c r="CQ936" t="s">
        <v>174</v>
      </c>
      <c r="CR936" t="s">
        <v>378</v>
      </c>
      <c r="CS936" t="s">
        <v>378</v>
      </c>
      <c r="CT936">
        <v>1</v>
      </c>
      <c r="CU936" t="s">
        <v>19090</v>
      </c>
      <c r="CV936" t="s">
        <v>170</v>
      </c>
      <c r="CZ936" t="s">
        <v>170</v>
      </c>
      <c r="DB936" t="s">
        <v>378</v>
      </c>
      <c r="DC936" t="s">
        <v>326</v>
      </c>
      <c r="DD936" t="s">
        <v>170</v>
      </c>
      <c r="DF936" t="s">
        <v>174</v>
      </c>
      <c r="DG936" t="s">
        <v>378</v>
      </c>
      <c r="DH936" t="s">
        <v>378</v>
      </c>
      <c r="DI936" t="s">
        <v>19091</v>
      </c>
      <c r="DJ936" t="s">
        <v>378</v>
      </c>
      <c r="DK936">
        <v>9</v>
      </c>
      <c r="DL936" t="s">
        <v>174</v>
      </c>
      <c r="DM936" t="s">
        <v>19088</v>
      </c>
      <c r="DN936" t="s">
        <v>170</v>
      </c>
      <c r="DP936" t="s">
        <v>19092</v>
      </c>
      <c r="DQ936" t="str">
        <f>HYPERLINK("https://nconnect.nicmar.ac.in/storage/profile/699f3ed7bad86.png","Download")</f>
        <v>0</v>
      </c>
      <c r="DR936" t="str">
        <f>HYPERLINK("https://nconnect.nicmar.ac.in/pdf/977_resume_1772567044.pdf/Y2FyZWVy","View Resume")</f>
        <v>0</v>
      </c>
      <c r="DS936" t="s">
        <v>14356</v>
      </c>
      <c r="DT936" t="s">
        <v>19093</v>
      </c>
      <c r="DU936" t="s">
        <v>19094</v>
      </c>
      <c r="DV936" t="s">
        <v>333</v>
      </c>
      <c r="DW936" t="s">
        <v>207</v>
      </c>
      <c r="DX936" t="s">
        <v>757</v>
      </c>
      <c r="DY936" t="s">
        <v>209</v>
      </c>
      <c r="DZ936" t="s">
        <v>355</v>
      </c>
      <c r="EA936" t="s">
        <v>19095</v>
      </c>
      <c r="EB936" t="s">
        <v>19096</v>
      </c>
      <c r="EC936" t="s">
        <v>333</v>
      </c>
      <c r="ED936" t="s">
        <v>207</v>
      </c>
      <c r="EE936" t="s">
        <v>1385</v>
      </c>
      <c r="EF936" t="s">
        <v>757</v>
      </c>
      <c r="EG936" t="s">
        <v>265</v>
      </c>
      <c r="EH936" t="s">
        <v>19097</v>
      </c>
      <c r="EI936" t="s">
        <v>19098</v>
      </c>
      <c r="EJ936" t="s">
        <v>818</v>
      </c>
      <c r="EK936" t="s">
        <v>207</v>
      </c>
      <c r="EL936" t="s">
        <v>1986</v>
      </c>
      <c r="EM936" t="s">
        <v>1385</v>
      </c>
      <c r="EN936" t="s">
        <v>3195</v>
      </c>
      <c r="EO936" t="s">
        <v>19099</v>
      </c>
      <c r="EP936" t="s">
        <v>5301</v>
      </c>
      <c r="EQ936" t="s">
        <v>333</v>
      </c>
      <c r="ER936" t="s">
        <v>207</v>
      </c>
      <c r="ES936" t="s">
        <v>2318</v>
      </c>
      <c r="ET936" t="s">
        <v>4831</v>
      </c>
      <c r="EU936" t="s">
        <v>1026</v>
      </c>
      <c r="EV936" t="s">
        <v>19100</v>
      </c>
      <c r="EW936" t="s">
        <v>19098</v>
      </c>
      <c r="EX936" t="s">
        <v>333</v>
      </c>
      <c r="EY936" t="s">
        <v>207</v>
      </c>
      <c r="EZ936" t="s">
        <v>2980</v>
      </c>
      <c r="FA936" t="s">
        <v>2318</v>
      </c>
      <c r="FB936" t="s">
        <v>2053</v>
      </c>
    </row>
    <row r="937" spans="1:158">
      <c r="A937" t="s">
        <v>5303</v>
      </c>
      <c r="B937" t="s">
        <v>507</v>
      </c>
      <c r="C937" t="s">
        <v>160</v>
      </c>
      <c r="D937" t="s">
        <v>5304</v>
      </c>
      <c r="E937" t="s">
        <v>19072</v>
      </c>
      <c r="F937" t="s">
        <v>19073</v>
      </c>
      <c r="G937">
        <v>9130863852</v>
      </c>
      <c r="H937" t="s">
        <v>164</v>
      </c>
      <c r="I937" t="s">
        <v>19074</v>
      </c>
      <c r="J937" t="s">
        <v>166</v>
      </c>
      <c r="K937" t="s">
        <v>2887</v>
      </c>
      <c r="L937" t="s">
        <v>19075</v>
      </c>
      <c r="M937" t="s">
        <v>19076</v>
      </c>
      <c r="N937" t="s">
        <v>170</v>
      </c>
      <c r="AI937" t="s">
        <v>19077</v>
      </c>
      <c r="AJ937" t="s">
        <v>19078</v>
      </c>
      <c r="AK937" t="s">
        <v>19079</v>
      </c>
      <c r="AL937">
        <v>70.46</v>
      </c>
      <c r="AN937">
        <v>2007</v>
      </c>
      <c r="AO937" t="s">
        <v>174</v>
      </c>
      <c r="AP937" t="s">
        <v>19080</v>
      </c>
      <c r="AQ937" t="s">
        <v>19078</v>
      </c>
      <c r="AR937" t="s">
        <v>19081</v>
      </c>
      <c r="AS937">
        <v>65.67</v>
      </c>
      <c r="AU937">
        <v>2009</v>
      </c>
      <c r="AV937" t="s">
        <v>170</v>
      </c>
      <c r="BC937" t="s">
        <v>174</v>
      </c>
      <c r="BD937" t="s">
        <v>4637</v>
      </c>
      <c r="BE937" t="s">
        <v>19082</v>
      </c>
      <c r="BF937" t="s">
        <v>19083</v>
      </c>
      <c r="BG937">
        <v>57.37</v>
      </c>
      <c r="BI937">
        <v>2014</v>
      </c>
      <c r="BJ937">
        <v>8</v>
      </c>
      <c r="BL937">
        <v>3</v>
      </c>
      <c r="BN937" t="s">
        <v>174</v>
      </c>
      <c r="BO937" t="s">
        <v>17824</v>
      </c>
      <c r="BP937" t="s">
        <v>17824</v>
      </c>
      <c r="BQ937" t="s">
        <v>19084</v>
      </c>
      <c r="BR937">
        <v>68.47</v>
      </c>
      <c r="BT937">
        <v>2017</v>
      </c>
      <c r="BU937">
        <v>25</v>
      </c>
      <c r="BW937">
        <v>43</v>
      </c>
      <c r="BY937" t="s">
        <v>170</v>
      </c>
      <c r="CF937" t="s">
        <v>174</v>
      </c>
      <c r="CG937" t="s">
        <v>19085</v>
      </c>
      <c r="CH937" t="s">
        <v>19086</v>
      </c>
      <c r="CI937" t="s">
        <v>373</v>
      </c>
      <c r="CJ937">
        <v>2024</v>
      </c>
      <c r="CL937" t="s">
        <v>174</v>
      </c>
      <c r="CM937" t="s">
        <v>19087</v>
      </c>
      <c r="CN937" t="s">
        <v>174</v>
      </c>
      <c r="CO937" t="s">
        <v>19088</v>
      </c>
      <c r="CP937" t="s">
        <v>19089</v>
      </c>
      <c r="CQ937" t="s">
        <v>174</v>
      </c>
      <c r="CR937" t="s">
        <v>378</v>
      </c>
      <c r="CS937" t="s">
        <v>378</v>
      </c>
      <c r="CT937">
        <v>1</v>
      </c>
      <c r="CU937" t="s">
        <v>19090</v>
      </c>
      <c r="CV937" t="s">
        <v>170</v>
      </c>
      <c r="CZ937" t="s">
        <v>170</v>
      </c>
      <c r="DB937" t="s">
        <v>378</v>
      </c>
      <c r="DC937" t="s">
        <v>326</v>
      </c>
      <c r="DD937" t="s">
        <v>170</v>
      </c>
      <c r="DF937" t="s">
        <v>174</v>
      </c>
      <c r="DG937" t="s">
        <v>378</v>
      </c>
      <c r="DH937" t="s">
        <v>378</v>
      </c>
      <c r="DI937" t="s">
        <v>19091</v>
      </c>
      <c r="DJ937" t="s">
        <v>378</v>
      </c>
      <c r="DK937">
        <v>9</v>
      </c>
      <c r="DL937" t="s">
        <v>174</v>
      </c>
      <c r="DM937" t="s">
        <v>19088</v>
      </c>
      <c r="DN937" t="s">
        <v>170</v>
      </c>
      <c r="DP937" t="s">
        <v>19101</v>
      </c>
      <c r="DQ937" t="str">
        <f>HYPERLINK("https://nconnect.nicmar.ac.in/storage/profile/699f3ed7bad86.png","Download")</f>
        <v>0</v>
      </c>
      <c r="DR937" t="str">
        <f>HYPERLINK("https://nconnect.nicmar.ac.in/pdf/977_resume_1772567044.pdf/Y2FyZWVy","View Resume")</f>
        <v>0</v>
      </c>
      <c r="DS937" t="s">
        <v>14356</v>
      </c>
      <c r="DT937" t="s">
        <v>19093</v>
      </c>
      <c r="DU937" t="s">
        <v>19094</v>
      </c>
      <c r="DV937" t="s">
        <v>333</v>
      </c>
      <c r="DW937" t="s">
        <v>207</v>
      </c>
      <c r="DX937" t="s">
        <v>757</v>
      </c>
      <c r="DY937" t="s">
        <v>209</v>
      </c>
      <c r="DZ937" t="s">
        <v>355</v>
      </c>
      <c r="EA937" t="s">
        <v>19095</v>
      </c>
      <c r="EB937" t="s">
        <v>19096</v>
      </c>
      <c r="EC937" t="s">
        <v>333</v>
      </c>
      <c r="ED937" t="s">
        <v>207</v>
      </c>
      <c r="EE937" t="s">
        <v>1385</v>
      </c>
      <c r="EF937" t="s">
        <v>757</v>
      </c>
      <c r="EG937" t="s">
        <v>265</v>
      </c>
      <c r="EH937" t="s">
        <v>19097</v>
      </c>
      <c r="EI937" t="s">
        <v>19098</v>
      </c>
      <c r="EJ937" t="s">
        <v>818</v>
      </c>
      <c r="EK937" t="s">
        <v>207</v>
      </c>
      <c r="EL937" t="s">
        <v>1986</v>
      </c>
      <c r="EM937" t="s">
        <v>1385</v>
      </c>
      <c r="EN937" t="s">
        <v>3195</v>
      </c>
      <c r="EO937" t="s">
        <v>19099</v>
      </c>
      <c r="EP937" t="s">
        <v>5301</v>
      </c>
      <c r="EQ937" t="s">
        <v>333</v>
      </c>
      <c r="ER937" t="s">
        <v>207</v>
      </c>
      <c r="ES937" t="s">
        <v>2318</v>
      </c>
      <c r="ET937" t="s">
        <v>4831</v>
      </c>
      <c r="EU937" t="s">
        <v>1026</v>
      </c>
      <c r="EV937" t="s">
        <v>19100</v>
      </c>
      <c r="EW937" t="s">
        <v>19098</v>
      </c>
      <c r="EX937" t="s">
        <v>333</v>
      </c>
      <c r="EY937" t="s">
        <v>207</v>
      </c>
      <c r="EZ937" t="s">
        <v>2980</v>
      </c>
      <c r="FA937" t="s">
        <v>2318</v>
      </c>
      <c r="FB937" t="s">
        <v>2053</v>
      </c>
    </row>
    <row r="938" spans="1:158">
      <c r="A938" t="s">
        <v>210</v>
      </c>
      <c r="B938" t="s">
        <v>211</v>
      </c>
      <c r="C938" t="s">
        <v>212</v>
      </c>
      <c r="D938" t="s">
        <v>213</v>
      </c>
      <c r="E938" t="s">
        <v>19102</v>
      </c>
      <c r="F938" t="s">
        <v>19103</v>
      </c>
      <c r="G938">
        <v>9651112854</v>
      </c>
      <c r="H938" t="s">
        <v>164</v>
      </c>
      <c r="I938" t="s">
        <v>19104</v>
      </c>
      <c r="J938" t="s">
        <v>217</v>
      </c>
      <c r="K938" t="s">
        <v>218</v>
      </c>
      <c r="L938" t="s">
        <v>19105</v>
      </c>
      <c r="M938" t="s">
        <v>19106</v>
      </c>
      <c r="N938" t="s">
        <v>170</v>
      </c>
      <c r="AI938" t="s">
        <v>19107</v>
      </c>
      <c r="AJ938" t="s">
        <v>19108</v>
      </c>
      <c r="AK938" t="s">
        <v>19109</v>
      </c>
      <c r="AL938">
        <v>92.6</v>
      </c>
      <c r="AN938">
        <v>2009</v>
      </c>
      <c r="AO938" t="s">
        <v>174</v>
      </c>
      <c r="AP938" t="s">
        <v>19110</v>
      </c>
      <c r="AQ938" t="s">
        <v>19111</v>
      </c>
      <c r="AR938" t="s">
        <v>19112</v>
      </c>
      <c r="AS938">
        <v>87.6</v>
      </c>
      <c r="AU938">
        <v>2011</v>
      </c>
      <c r="AV938" t="s">
        <v>170</v>
      </c>
      <c r="BC938" t="s">
        <v>174</v>
      </c>
      <c r="BD938" t="s">
        <v>19113</v>
      </c>
      <c r="BE938" t="s">
        <v>19114</v>
      </c>
      <c r="BF938" t="s">
        <v>229</v>
      </c>
      <c r="BG938">
        <v>88.6</v>
      </c>
      <c r="BH938">
        <v>8.86</v>
      </c>
      <c r="BI938">
        <v>2016</v>
      </c>
      <c r="BJ938">
        <v>1</v>
      </c>
      <c r="BL938">
        <v>9</v>
      </c>
      <c r="BN938" t="s">
        <v>174</v>
      </c>
      <c r="BO938" t="s">
        <v>19115</v>
      </c>
      <c r="BP938" t="s">
        <v>19116</v>
      </c>
      <c r="BQ938" t="s">
        <v>12339</v>
      </c>
      <c r="BR938">
        <v>93.5</v>
      </c>
      <c r="BS938">
        <v>9.35</v>
      </c>
      <c r="BT938">
        <v>2018</v>
      </c>
      <c r="BU938">
        <v>14</v>
      </c>
      <c r="BW938">
        <v>47</v>
      </c>
      <c r="BY938" t="s">
        <v>170</v>
      </c>
      <c r="CF938" t="s">
        <v>174</v>
      </c>
      <c r="CG938" t="s">
        <v>12339</v>
      </c>
      <c r="CH938" t="s">
        <v>19115</v>
      </c>
      <c r="CI938" t="s">
        <v>193</v>
      </c>
      <c r="CJ938">
        <v>2025</v>
      </c>
      <c r="CL938" t="s">
        <v>174</v>
      </c>
      <c r="CN938" t="s">
        <v>174</v>
      </c>
      <c r="CO938" t="s">
        <v>19117</v>
      </c>
      <c r="CP938" t="s">
        <v>19118</v>
      </c>
      <c r="CQ938" t="s">
        <v>174</v>
      </c>
      <c r="CR938">
        <v>4</v>
      </c>
      <c r="CS938">
        <v>0</v>
      </c>
      <c r="CT938">
        <v>3</v>
      </c>
      <c r="CU938" t="s">
        <v>19119</v>
      </c>
      <c r="CV938" t="s">
        <v>170</v>
      </c>
      <c r="CZ938" t="s">
        <v>170</v>
      </c>
      <c r="DB938" t="s">
        <v>19120</v>
      </c>
      <c r="DC938" t="s">
        <v>326</v>
      </c>
      <c r="DD938" t="s">
        <v>174</v>
      </c>
      <c r="DE938" t="s">
        <v>19121</v>
      </c>
      <c r="DF938" t="s">
        <v>170</v>
      </c>
      <c r="DL938" t="s">
        <v>174</v>
      </c>
      <c r="DM938" t="s">
        <v>19122</v>
      </c>
      <c r="DN938" t="s">
        <v>170</v>
      </c>
      <c r="DP938" t="s">
        <v>19123</v>
      </c>
      <c r="DQ938" t="s">
        <v>202</v>
      </c>
      <c r="DR938" t="str">
        <f>HYPERLINK("https://nconnect.nicmar.ac.in/pdf/985_resume_1772568559.pdf/Y2FyZWVy","View Resume")</f>
        <v>0</v>
      </c>
      <c r="DS938" t="s">
        <v>292</v>
      </c>
    </row>
    <row r="939" spans="1:158">
      <c r="A939" t="s">
        <v>5429</v>
      </c>
      <c r="B939" t="s">
        <v>5430</v>
      </c>
      <c r="C939" t="s">
        <v>471</v>
      </c>
      <c r="D939" t="s">
        <v>472</v>
      </c>
      <c r="E939" t="s">
        <v>19124</v>
      </c>
      <c r="F939" t="s">
        <v>19125</v>
      </c>
      <c r="G939">
        <v>8792865004</v>
      </c>
      <c r="H939" t="s">
        <v>164</v>
      </c>
      <c r="I939" t="s">
        <v>19126</v>
      </c>
      <c r="J939" t="s">
        <v>166</v>
      </c>
      <c r="K939" t="s">
        <v>19127</v>
      </c>
      <c r="L939" t="s">
        <v>19128</v>
      </c>
      <c r="M939" t="s">
        <v>19129</v>
      </c>
      <c r="N939" t="s">
        <v>170</v>
      </c>
      <c r="AI939" t="s">
        <v>9040</v>
      </c>
      <c r="AJ939" t="s">
        <v>4696</v>
      </c>
      <c r="AK939" t="s">
        <v>19130</v>
      </c>
      <c r="AL939">
        <v>64</v>
      </c>
      <c r="AN939">
        <v>1982</v>
      </c>
      <c r="AO939" t="s">
        <v>174</v>
      </c>
      <c r="AP939" t="s">
        <v>19131</v>
      </c>
      <c r="AQ939" t="s">
        <v>19132</v>
      </c>
      <c r="AR939" t="s">
        <v>15929</v>
      </c>
      <c r="AS939">
        <v>66</v>
      </c>
      <c r="AU939">
        <v>1984</v>
      </c>
      <c r="AV939" t="s">
        <v>170</v>
      </c>
      <c r="BC939" t="s">
        <v>174</v>
      </c>
      <c r="BD939" t="s">
        <v>9046</v>
      </c>
      <c r="BE939" t="s">
        <v>19133</v>
      </c>
      <c r="BF939" t="s">
        <v>485</v>
      </c>
      <c r="BG939">
        <v>62</v>
      </c>
      <c r="BI939">
        <v>1989</v>
      </c>
      <c r="BJ939">
        <v>2</v>
      </c>
      <c r="BL939">
        <v>9</v>
      </c>
      <c r="BN939" t="s">
        <v>174</v>
      </c>
      <c r="BO939" t="s">
        <v>19134</v>
      </c>
      <c r="BP939" t="s">
        <v>19132</v>
      </c>
      <c r="BQ939" t="s">
        <v>472</v>
      </c>
      <c r="BR939">
        <v>64</v>
      </c>
      <c r="BT939">
        <v>1993</v>
      </c>
      <c r="BU939">
        <v>12</v>
      </c>
      <c r="BW939">
        <v>15</v>
      </c>
      <c r="BY939" t="s">
        <v>170</v>
      </c>
      <c r="CF939" t="s">
        <v>170</v>
      </c>
      <c r="CL939" t="s">
        <v>170</v>
      </c>
      <c r="CN939" t="s">
        <v>170</v>
      </c>
      <c r="CP939" t="s">
        <v>19135</v>
      </c>
      <c r="CQ939" t="s">
        <v>170</v>
      </c>
      <c r="CV939" t="s">
        <v>170</v>
      </c>
      <c r="CZ939" t="s">
        <v>170</v>
      </c>
      <c r="DB939" t="s">
        <v>2680</v>
      </c>
      <c r="DC939" t="s">
        <v>1491</v>
      </c>
      <c r="DD939" t="s">
        <v>174</v>
      </c>
      <c r="DE939" t="s">
        <v>19136</v>
      </c>
      <c r="DF939" t="s">
        <v>174</v>
      </c>
      <c r="DG939" t="s">
        <v>19137</v>
      </c>
      <c r="DH939" t="s">
        <v>19137</v>
      </c>
      <c r="DI939" t="s">
        <v>19137</v>
      </c>
      <c r="DJ939" t="s">
        <v>19137</v>
      </c>
      <c r="DK939">
        <v>9</v>
      </c>
      <c r="DL939" t="s">
        <v>174</v>
      </c>
      <c r="DM939" t="s">
        <v>19138</v>
      </c>
      <c r="DN939" t="s">
        <v>170</v>
      </c>
      <c r="DP939" t="s">
        <v>19123</v>
      </c>
      <c r="DQ939" t="s">
        <v>202</v>
      </c>
      <c r="DR939" t="str">
        <f>HYPERLINK("https://nconnect.nicmar.ac.in/pdf/989_resume_1772568553.pdf/Y2FyZWVy","View Resume")</f>
        <v>0</v>
      </c>
      <c r="DS939" t="s">
        <v>419</v>
      </c>
      <c r="DT939" t="s">
        <v>19139</v>
      </c>
      <c r="DU939" t="s">
        <v>19140</v>
      </c>
      <c r="DV939" t="s">
        <v>19141</v>
      </c>
      <c r="DW939" t="s">
        <v>207</v>
      </c>
      <c r="DX939" t="s">
        <v>423</v>
      </c>
      <c r="DY939" t="s">
        <v>209</v>
      </c>
      <c r="DZ939" t="s">
        <v>419</v>
      </c>
    </row>
    <row r="940" spans="1:158">
      <c r="A940" t="s">
        <v>1244</v>
      </c>
      <c r="B940" t="s">
        <v>159</v>
      </c>
      <c r="C940" t="s">
        <v>1137</v>
      </c>
      <c r="D940" t="s">
        <v>1245</v>
      </c>
      <c r="E940" t="s">
        <v>19124</v>
      </c>
      <c r="F940" t="s">
        <v>19125</v>
      </c>
      <c r="G940">
        <v>8792865004</v>
      </c>
      <c r="H940" t="s">
        <v>164</v>
      </c>
      <c r="I940" t="s">
        <v>19126</v>
      </c>
      <c r="J940" t="s">
        <v>166</v>
      </c>
      <c r="K940" t="s">
        <v>19127</v>
      </c>
      <c r="L940" t="s">
        <v>19128</v>
      </c>
      <c r="M940" t="s">
        <v>19129</v>
      </c>
      <c r="N940" t="s">
        <v>170</v>
      </c>
      <c r="AI940" t="s">
        <v>9040</v>
      </c>
      <c r="AJ940" t="s">
        <v>4696</v>
      </c>
      <c r="AK940" t="s">
        <v>19130</v>
      </c>
      <c r="AL940">
        <v>64</v>
      </c>
      <c r="AN940">
        <v>1982</v>
      </c>
      <c r="AO940" t="s">
        <v>174</v>
      </c>
      <c r="AP940" t="s">
        <v>19131</v>
      </c>
      <c r="AQ940" t="s">
        <v>19132</v>
      </c>
      <c r="AR940" t="s">
        <v>15929</v>
      </c>
      <c r="AS940">
        <v>66</v>
      </c>
      <c r="AU940">
        <v>1984</v>
      </c>
      <c r="AV940" t="s">
        <v>170</v>
      </c>
      <c r="BC940" t="s">
        <v>174</v>
      </c>
      <c r="BD940" t="s">
        <v>9046</v>
      </c>
      <c r="BE940" t="s">
        <v>19133</v>
      </c>
      <c r="BF940" t="s">
        <v>485</v>
      </c>
      <c r="BG940">
        <v>62</v>
      </c>
      <c r="BI940">
        <v>1989</v>
      </c>
      <c r="BJ940">
        <v>2</v>
      </c>
      <c r="BL940">
        <v>9</v>
      </c>
      <c r="BN940" t="s">
        <v>174</v>
      </c>
      <c r="BO940" t="s">
        <v>19134</v>
      </c>
      <c r="BP940" t="s">
        <v>19132</v>
      </c>
      <c r="BQ940" t="s">
        <v>472</v>
      </c>
      <c r="BR940">
        <v>64</v>
      </c>
      <c r="BT940">
        <v>1993</v>
      </c>
      <c r="BU940">
        <v>12</v>
      </c>
      <c r="BW940">
        <v>15</v>
      </c>
      <c r="BY940" t="s">
        <v>170</v>
      </c>
      <c r="CF940" t="s">
        <v>170</v>
      </c>
      <c r="CL940" t="s">
        <v>170</v>
      </c>
      <c r="CN940" t="s">
        <v>170</v>
      </c>
      <c r="CP940" t="s">
        <v>19135</v>
      </c>
      <c r="CQ940" t="s">
        <v>170</v>
      </c>
      <c r="CV940" t="s">
        <v>170</v>
      </c>
      <c r="CZ940" t="s">
        <v>170</v>
      </c>
      <c r="DB940" t="s">
        <v>2680</v>
      </c>
      <c r="DC940" t="s">
        <v>1491</v>
      </c>
      <c r="DD940" t="s">
        <v>174</v>
      </c>
      <c r="DE940" t="s">
        <v>19136</v>
      </c>
      <c r="DF940" t="s">
        <v>174</v>
      </c>
      <c r="DG940" t="s">
        <v>19137</v>
      </c>
      <c r="DH940" t="s">
        <v>19137</v>
      </c>
      <c r="DI940" t="s">
        <v>19137</v>
      </c>
      <c r="DJ940" t="s">
        <v>19137</v>
      </c>
      <c r="DK940">
        <v>9</v>
      </c>
      <c r="DL940" t="s">
        <v>174</v>
      </c>
      <c r="DM940" t="s">
        <v>19138</v>
      </c>
      <c r="DN940" t="s">
        <v>170</v>
      </c>
      <c r="DP940" t="s">
        <v>19142</v>
      </c>
      <c r="DQ940" t="s">
        <v>202</v>
      </c>
      <c r="DR940" t="str">
        <f>HYPERLINK("https://nconnect.nicmar.ac.in/pdf/989_resume_1772568553.pdf/Y2FyZWVy","View Resume")</f>
        <v>0</v>
      </c>
      <c r="DS940" t="s">
        <v>419</v>
      </c>
      <c r="DT940" t="s">
        <v>19139</v>
      </c>
      <c r="DU940" t="s">
        <v>19140</v>
      </c>
      <c r="DV940" t="s">
        <v>19141</v>
      </c>
      <c r="DW940" t="s">
        <v>207</v>
      </c>
      <c r="DX940" t="s">
        <v>423</v>
      </c>
      <c r="DY940" t="s">
        <v>209</v>
      </c>
      <c r="DZ940" t="s">
        <v>419</v>
      </c>
    </row>
    <row r="941" spans="1:158">
      <c r="A941" t="s">
        <v>15918</v>
      </c>
      <c r="B941" t="s">
        <v>211</v>
      </c>
      <c r="C941" t="s">
        <v>1137</v>
      </c>
      <c r="D941" t="s">
        <v>15919</v>
      </c>
      <c r="E941" t="s">
        <v>19124</v>
      </c>
      <c r="F941" t="s">
        <v>19125</v>
      </c>
      <c r="G941">
        <v>8792865004</v>
      </c>
      <c r="H941" t="s">
        <v>164</v>
      </c>
      <c r="I941" t="s">
        <v>19126</v>
      </c>
      <c r="J941" t="s">
        <v>166</v>
      </c>
      <c r="K941" t="s">
        <v>19127</v>
      </c>
      <c r="L941" t="s">
        <v>19128</v>
      </c>
      <c r="M941" t="s">
        <v>19129</v>
      </c>
      <c r="N941" t="s">
        <v>170</v>
      </c>
      <c r="AI941" t="s">
        <v>9040</v>
      </c>
      <c r="AJ941" t="s">
        <v>4696</v>
      </c>
      <c r="AK941" t="s">
        <v>19130</v>
      </c>
      <c r="AL941">
        <v>64</v>
      </c>
      <c r="AN941">
        <v>1982</v>
      </c>
      <c r="AO941" t="s">
        <v>174</v>
      </c>
      <c r="AP941" t="s">
        <v>19131</v>
      </c>
      <c r="AQ941" t="s">
        <v>19132</v>
      </c>
      <c r="AR941" t="s">
        <v>15929</v>
      </c>
      <c r="AS941">
        <v>66</v>
      </c>
      <c r="AU941">
        <v>1984</v>
      </c>
      <c r="AV941" t="s">
        <v>170</v>
      </c>
      <c r="BC941" t="s">
        <v>174</v>
      </c>
      <c r="BD941" t="s">
        <v>9046</v>
      </c>
      <c r="BE941" t="s">
        <v>19133</v>
      </c>
      <c r="BF941" t="s">
        <v>485</v>
      </c>
      <c r="BG941">
        <v>62</v>
      </c>
      <c r="BI941">
        <v>1989</v>
      </c>
      <c r="BJ941">
        <v>2</v>
      </c>
      <c r="BL941">
        <v>9</v>
      </c>
      <c r="BN941" t="s">
        <v>174</v>
      </c>
      <c r="BO941" t="s">
        <v>19134</v>
      </c>
      <c r="BP941" t="s">
        <v>19132</v>
      </c>
      <c r="BQ941" t="s">
        <v>472</v>
      </c>
      <c r="BR941">
        <v>64</v>
      </c>
      <c r="BT941">
        <v>1993</v>
      </c>
      <c r="BU941">
        <v>12</v>
      </c>
      <c r="BW941">
        <v>15</v>
      </c>
      <c r="BY941" t="s">
        <v>170</v>
      </c>
      <c r="CF941" t="s">
        <v>170</v>
      </c>
      <c r="CL941" t="s">
        <v>170</v>
      </c>
      <c r="CN941" t="s">
        <v>170</v>
      </c>
      <c r="CP941" t="s">
        <v>19135</v>
      </c>
      <c r="CQ941" t="s">
        <v>170</v>
      </c>
      <c r="CV941" t="s">
        <v>170</v>
      </c>
      <c r="CZ941" t="s">
        <v>170</v>
      </c>
      <c r="DB941" t="s">
        <v>2680</v>
      </c>
      <c r="DC941" t="s">
        <v>1491</v>
      </c>
      <c r="DD941" t="s">
        <v>174</v>
      </c>
      <c r="DE941" t="s">
        <v>19136</v>
      </c>
      <c r="DF941" t="s">
        <v>174</v>
      </c>
      <c r="DG941" t="s">
        <v>19137</v>
      </c>
      <c r="DH941" t="s">
        <v>19137</v>
      </c>
      <c r="DI941" t="s">
        <v>19137</v>
      </c>
      <c r="DJ941" t="s">
        <v>19137</v>
      </c>
      <c r="DK941">
        <v>9</v>
      </c>
      <c r="DL941" t="s">
        <v>174</v>
      </c>
      <c r="DM941" t="s">
        <v>19138</v>
      </c>
      <c r="DN941" t="s">
        <v>170</v>
      </c>
      <c r="DP941" t="s">
        <v>19143</v>
      </c>
      <c r="DQ941" t="s">
        <v>202</v>
      </c>
      <c r="DR941" t="str">
        <f>HYPERLINK("https://nconnect.nicmar.ac.in/pdf/989_resume_1772568553.pdf/Y2FyZWVy","View Resume")</f>
        <v>0</v>
      </c>
      <c r="DS941" t="s">
        <v>419</v>
      </c>
      <c r="DT941" t="s">
        <v>19139</v>
      </c>
      <c r="DU941" t="s">
        <v>19140</v>
      </c>
      <c r="DV941" t="s">
        <v>19141</v>
      </c>
      <c r="DW941" t="s">
        <v>207</v>
      </c>
      <c r="DX941" t="s">
        <v>423</v>
      </c>
      <c r="DY941" t="s">
        <v>209</v>
      </c>
      <c r="DZ941" t="s">
        <v>419</v>
      </c>
    </row>
    <row r="942" spans="1:158">
      <c r="A942" t="s">
        <v>539</v>
      </c>
      <c r="B942" t="s">
        <v>159</v>
      </c>
      <c r="C942" t="s">
        <v>471</v>
      </c>
      <c r="D942" t="s">
        <v>540</v>
      </c>
      <c r="E942" t="s">
        <v>19124</v>
      </c>
      <c r="F942" t="s">
        <v>19125</v>
      </c>
      <c r="G942">
        <v>8792865004</v>
      </c>
      <c r="H942" t="s">
        <v>164</v>
      </c>
      <c r="I942" t="s">
        <v>19126</v>
      </c>
      <c r="J942" t="s">
        <v>166</v>
      </c>
      <c r="K942" t="s">
        <v>19127</v>
      </c>
      <c r="L942" t="s">
        <v>19128</v>
      </c>
      <c r="M942" t="s">
        <v>19129</v>
      </c>
      <c r="N942" t="s">
        <v>170</v>
      </c>
      <c r="AI942" t="s">
        <v>9040</v>
      </c>
      <c r="AJ942" t="s">
        <v>4696</v>
      </c>
      <c r="AK942" t="s">
        <v>19130</v>
      </c>
      <c r="AL942">
        <v>64</v>
      </c>
      <c r="AN942">
        <v>1982</v>
      </c>
      <c r="AO942" t="s">
        <v>174</v>
      </c>
      <c r="AP942" t="s">
        <v>19131</v>
      </c>
      <c r="AQ942" t="s">
        <v>19132</v>
      </c>
      <c r="AR942" t="s">
        <v>15929</v>
      </c>
      <c r="AS942">
        <v>66</v>
      </c>
      <c r="AU942">
        <v>1984</v>
      </c>
      <c r="AV942" t="s">
        <v>170</v>
      </c>
      <c r="BC942" t="s">
        <v>174</v>
      </c>
      <c r="BD942" t="s">
        <v>9046</v>
      </c>
      <c r="BE942" t="s">
        <v>19133</v>
      </c>
      <c r="BF942" t="s">
        <v>485</v>
      </c>
      <c r="BG942">
        <v>62</v>
      </c>
      <c r="BI942">
        <v>1989</v>
      </c>
      <c r="BJ942">
        <v>2</v>
      </c>
      <c r="BL942">
        <v>9</v>
      </c>
      <c r="BN942" t="s">
        <v>174</v>
      </c>
      <c r="BO942" t="s">
        <v>19134</v>
      </c>
      <c r="BP942" t="s">
        <v>19132</v>
      </c>
      <c r="BQ942" t="s">
        <v>472</v>
      </c>
      <c r="BR942">
        <v>64</v>
      </c>
      <c r="BT942">
        <v>1993</v>
      </c>
      <c r="BU942">
        <v>12</v>
      </c>
      <c r="BW942">
        <v>15</v>
      </c>
      <c r="BY942" t="s">
        <v>170</v>
      </c>
      <c r="CF942" t="s">
        <v>170</v>
      </c>
      <c r="CL942" t="s">
        <v>170</v>
      </c>
      <c r="CN942" t="s">
        <v>170</v>
      </c>
      <c r="CP942" t="s">
        <v>19135</v>
      </c>
      <c r="CQ942" t="s">
        <v>170</v>
      </c>
      <c r="CV942" t="s">
        <v>170</v>
      </c>
      <c r="CZ942" t="s">
        <v>170</v>
      </c>
      <c r="DB942" t="s">
        <v>2680</v>
      </c>
      <c r="DC942" t="s">
        <v>1491</v>
      </c>
      <c r="DD942" t="s">
        <v>174</v>
      </c>
      <c r="DE942" t="s">
        <v>19136</v>
      </c>
      <c r="DF942" t="s">
        <v>174</v>
      </c>
      <c r="DG942" t="s">
        <v>19137</v>
      </c>
      <c r="DH942" t="s">
        <v>19137</v>
      </c>
      <c r="DI942" t="s">
        <v>19137</v>
      </c>
      <c r="DJ942" t="s">
        <v>19137</v>
      </c>
      <c r="DK942">
        <v>9</v>
      </c>
      <c r="DL942" t="s">
        <v>174</v>
      </c>
      <c r="DM942" t="s">
        <v>19138</v>
      </c>
      <c r="DN942" t="s">
        <v>170</v>
      </c>
      <c r="DP942" t="s">
        <v>19143</v>
      </c>
      <c r="DQ942" t="s">
        <v>202</v>
      </c>
      <c r="DR942" t="str">
        <f>HYPERLINK("https://nconnect.nicmar.ac.in/pdf/989_resume_1772568553.pdf/Y2FyZWVy","View Resume")</f>
        <v>0</v>
      </c>
      <c r="DS942" t="s">
        <v>419</v>
      </c>
      <c r="DT942" t="s">
        <v>19139</v>
      </c>
      <c r="DU942" t="s">
        <v>19140</v>
      </c>
      <c r="DV942" t="s">
        <v>19141</v>
      </c>
      <c r="DW942" t="s">
        <v>207</v>
      </c>
      <c r="DX942" t="s">
        <v>423</v>
      </c>
      <c r="DY942" t="s">
        <v>209</v>
      </c>
      <c r="DZ942" t="s">
        <v>419</v>
      </c>
    </row>
    <row r="943" spans="1:158">
      <c r="A943" t="s">
        <v>793</v>
      </c>
      <c r="B943" t="s">
        <v>211</v>
      </c>
      <c r="C943" t="s">
        <v>267</v>
      </c>
      <c r="D943" t="s">
        <v>508</v>
      </c>
      <c r="E943" t="s">
        <v>19144</v>
      </c>
      <c r="F943" t="s">
        <v>19145</v>
      </c>
      <c r="G943">
        <v>8788728113</v>
      </c>
      <c r="H943" t="s">
        <v>271</v>
      </c>
      <c r="I943" t="s">
        <v>19146</v>
      </c>
      <c r="J943" t="s">
        <v>217</v>
      </c>
      <c r="K943" t="s">
        <v>6994</v>
      </c>
      <c r="L943" t="s">
        <v>19147</v>
      </c>
      <c r="M943" t="s">
        <v>19148</v>
      </c>
      <c r="N943" t="s">
        <v>170</v>
      </c>
      <c r="AI943" t="s">
        <v>19149</v>
      </c>
      <c r="AJ943" t="s">
        <v>16394</v>
      </c>
      <c r="AK943" t="s">
        <v>3321</v>
      </c>
      <c r="AL943">
        <v>75.6</v>
      </c>
      <c r="AN943">
        <v>1999</v>
      </c>
      <c r="AO943" t="s">
        <v>174</v>
      </c>
      <c r="AP943" t="s">
        <v>19150</v>
      </c>
      <c r="AQ943" t="s">
        <v>16394</v>
      </c>
      <c r="AR943" t="s">
        <v>1257</v>
      </c>
      <c r="AS943">
        <v>59</v>
      </c>
      <c r="AU943">
        <v>2001</v>
      </c>
      <c r="AV943" t="s">
        <v>170</v>
      </c>
      <c r="BC943" t="s">
        <v>174</v>
      </c>
      <c r="BD943" t="s">
        <v>1908</v>
      </c>
      <c r="BE943" t="s">
        <v>19151</v>
      </c>
      <c r="BF943" t="s">
        <v>19152</v>
      </c>
      <c r="BG943">
        <v>59</v>
      </c>
      <c r="BI943">
        <v>2007</v>
      </c>
      <c r="BJ943">
        <v>19</v>
      </c>
      <c r="BK943" t="s">
        <v>19153</v>
      </c>
      <c r="BL943">
        <v>18</v>
      </c>
      <c r="BN943" t="s">
        <v>174</v>
      </c>
      <c r="BO943" t="s">
        <v>1908</v>
      </c>
      <c r="BP943" t="s">
        <v>19154</v>
      </c>
      <c r="BQ943" t="s">
        <v>2073</v>
      </c>
      <c r="BR943">
        <v>56</v>
      </c>
      <c r="BT943">
        <v>2009</v>
      </c>
      <c r="BU943">
        <v>31</v>
      </c>
      <c r="BV943" t="s">
        <v>19155</v>
      </c>
      <c r="BW943">
        <v>23</v>
      </c>
      <c r="BY943" t="s">
        <v>170</v>
      </c>
      <c r="CF943" t="s">
        <v>174</v>
      </c>
      <c r="CG943" t="s">
        <v>19156</v>
      </c>
      <c r="CH943" t="s">
        <v>19157</v>
      </c>
      <c r="CI943" t="s">
        <v>373</v>
      </c>
      <c r="CK943" t="s">
        <v>170</v>
      </c>
      <c r="CL943" t="s">
        <v>174</v>
      </c>
      <c r="CM943" t="s">
        <v>19158</v>
      </c>
      <c r="CN943" t="s">
        <v>170</v>
      </c>
      <c r="CP943" t="s">
        <v>669</v>
      </c>
      <c r="CQ943" t="s">
        <v>170</v>
      </c>
      <c r="CV943" t="s">
        <v>170</v>
      </c>
      <c r="CZ943" t="s">
        <v>170</v>
      </c>
      <c r="DB943" t="s">
        <v>19159</v>
      </c>
      <c r="DC943" t="s">
        <v>19160</v>
      </c>
      <c r="DD943" t="s">
        <v>174</v>
      </c>
      <c r="DE943" t="s">
        <v>19161</v>
      </c>
      <c r="DF943" t="s">
        <v>170</v>
      </c>
      <c r="DL943" t="s">
        <v>170</v>
      </c>
      <c r="DN943" t="s">
        <v>170</v>
      </c>
      <c r="DP943" t="s">
        <v>19162</v>
      </c>
      <c r="DQ943" t="s">
        <v>202</v>
      </c>
      <c r="DR943" t="str">
        <f>HYPERLINK("https://nconnect.nicmar.ac.in/pdf/969_resume_1772569450.pdf/Y2FyZWVy","View Resume")</f>
        <v>0</v>
      </c>
      <c r="DS943" t="s">
        <v>10848</v>
      </c>
      <c r="DT943" t="s">
        <v>19163</v>
      </c>
      <c r="DU943" t="s">
        <v>211</v>
      </c>
      <c r="DV943" t="s">
        <v>818</v>
      </c>
      <c r="DW943" t="s">
        <v>246</v>
      </c>
      <c r="DX943" t="s">
        <v>1025</v>
      </c>
      <c r="DY943" t="s">
        <v>209</v>
      </c>
      <c r="DZ943" t="s">
        <v>10848</v>
      </c>
    </row>
    <row r="944" spans="1:158">
      <c r="A944" t="s">
        <v>5303</v>
      </c>
      <c r="B944" t="s">
        <v>507</v>
      </c>
      <c r="C944" t="s">
        <v>160</v>
      </c>
      <c r="D944" t="s">
        <v>5304</v>
      </c>
      <c r="E944" t="s">
        <v>19164</v>
      </c>
      <c r="F944" t="s">
        <v>19165</v>
      </c>
      <c r="G944">
        <v>7860575591</v>
      </c>
      <c r="H944" t="s">
        <v>164</v>
      </c>
      <c r="I944" t="s">
        <v>19166</v>
      </c>
      <c r="J944" t="s">
        <v>166</v>
      </c>
      <c r="K944" t="s">
        <v>797</v>
      </c>
      <c r="L944" t="s">
        <v>19167</v>
      </c>
      <c r="M944" t="s">
        <v>19168</v>
      </c>
      <c r="N944" t="s">
        <v>170</v>
      </c>
      <c r="AI944" t="s">
        <v>19169</v>
      </c>
      <c r="AJ944" t="s">
        <v>19170</v>
      </c>
      <c r="AK944" t="s">
        <v>517</v>
      </c>
      <c r="AL944">
        <v>72.3</v>
      </c>
      <c r="AN944">
        <v>1999</v>
      </c>
      <c r="AO944" t="s">
        <v>174</v>
      </c>
      <c r="AP944" t="s">
        <v>19169</v>
      </c>
      <c r="AQ944" t="s">
        <v>19170</v>
      </c>
      <c r="AR944" t="s">
        <v>19171</v>
      </c>
      <c r="AS944">
        <v>65.8</v>
      </c>
      <c r="AU944">
        <v>2001</v>
      </c>
      <c r="AV944" t="s">
        <v>170</v>
      </c>
      <c r="BC944" t="s">
        <v>174</v>
      </c>
      <c r="BD944" t="s">
        <v>19172</v>
      </c>
      <c r="BE944" t="s">
        <v>19173</v>
      </c>
      <c r="BF944" t="s">
        <v>1779</v>
      </c>
      <c r="BG944">
        <v>66.1</v>
      </c>
      <c r="BI944">
        <v>2007</v>
      </c>
      <c r="BJ944">
        <v>8</v>
      </c>
      <c r="BL944">
        <v>2</v>
      </c>
      <c r="BN944" t="s">
        <v>174</v>
      </c>
      <c r="BO944" t="s">
        <v>6256</v>
      </c>
      <c r="BP944" t="s">
        <v>19174</v>
      </c>
      <c r="BQ944" t="s">
        <v>16956</v>
      </c>
      <c r="BR944">
        <v>81.5</v>
      </c>
      <c r="BS944">
        <v>8.15</v>
      </c>
      <c r="BT944">
        <v>2012</v>
      </c>
      <c r="BU944">
        <v>31</v>
      </c>
      <c r="BV944" t="s">
        <v>19175</v>
      </c>
      <c r="BW944">
        <v>35</v>
      </c>
      <c r="BY944" t="s">
        <v>170</v>
      </c>
      <c r="CF944" t="s">
        <v>174</v>
      </c>
      <c r="CG944" t="s">
        <v>1489</v>
      </c>
      <c r="CH944" t="s">
        <v>4901</v>
      </c>
      <c r="CI944" t="s">
        <v>193</v>
      </c>
      <c r="CJ944">
        <v>2026</v>
      </c>
      <c r="CL944" t="s">
        <v>170</v>
      </c>
      <c r="CN944" t="s">
        <v>174</v>
      </c>
      <c r="CO944" t="s">
        <v>19176</v>
      </c>
      <c r="CP944" t="s">
        <v>19177</v>
      </c>
      <c r="CQ944" t="s">
        <v>174</v>
      </c>
      <c r="CR944">
        <v>1</v>
      </c>
      <c r="CS944">
        <v>1</v>
      </c>
      <c r="CT944">
        <v>2</v>
      </c>
      <c r="CU944" t="s">
        <v>19178</v>
      </c>
      <c r="CV944" t="s">
        <v>170</v>
      </c>
      <c r="CZ944" t="s">
        <v>170</v>
      </c>
      <c r="DB944" t="s">
        <v>19179</v>
      </c>
      <c r="DC944" t="s">
        <v>6428</v>
      </c>
      <c r="DD944" t="s">
        <v>174</v>
      </c>
      <c r="DE944" t="s">
        <v>19180</v>
      </c>
      <c r="DF944" t="s">
        <v>170</v>
      </c>
      <c r="DL944" t="s">
        <v>170</v>
      </c>
      <c r="DN944" t="s">
        <v>170</v>
      </c>
      <c r="DP944" t="s">
        <v>19181</v>
      </c>
      <c r="DQ944" t="s">
        <v>202</v>
      </c>
      <c r="DR944" t="str">
        <f>HYPERLINK("https://nconnect.nicmar.ac.in/pdf/988_resume_1772572080.pdf/Y2FyZWVy","View Resume")</f>
        <v>0</v>
      </c>
      <c r="DS944" t="s">
        <v>1017</v>
      </c>
      <c r="DT944" t="s">
        <v>19182</v>
      </c>
      <c r="DU944" t="s">
        <v>6237</v>
      </c>
      <c r="DV944" t="s">
        <v>2036</v>
      </c>
      <c r="DW944" t="s">
        <v>207</v>
      </c>
      <c r="DX944" t="s">
        <v>19183</v>
      </c>
      <c r="DY944" t="s">
        <v>6674</v>
      </c>
      <c r="DZ944" t="s">
        <v>1026</v>
      </c>
      <c r="EA944" t="s">
        <v>19184</v>
      </c>
      <c r="EB944" t="s">
        <v>6237</v>
      </c>
      <c r="EC944" t="s">
        <v>2036</v>
      </c>
      <c r="ED944" t="s">
        <v>207</v>
      </c>
      <c r="EE944" t="s">
        <v>5386</v>
      </c>
      <c r="EF944" t="s">
        <v>8330</v>
      </c>
      <c r="EG944" t="s">
        <v>460</v>
      </c>
      <c r="EH944" t="s">
        <v>19184</v>
      </c>
      <c r="EI944" t="s">
        <v>6237</v>
      </c>
      <c r="EJ944" t="s">
        <v>2036</v>
      </c>
      <c r="EK944" t="s">
        <v>207</v>
      </c>
      <c r="EL944" t="s">
        <v>690</v>
      </c>
      <c r="EM944" t="s">
        <v>1098</v>
      </c>
      <c r="EN944" t="s">
        <v>949</v>
      </c>
      <c r="EO944" t="s">
        <v>19185</v>
      </c>
      <c r="EP944" t="s">
        <v>19186</v>
      </c>
      <c r="EQ944" t="s">
        <v>4344</v>
      </c>
      <c r="ER944" t="s">
        <v>207</v>
      </c>
      <c r="ES944" t="s">
        <v>6641</v>
      </c>
      <c r="ET944" t="s">
        <v>3109</v>
      </c>
      <c r="EU944" t="s">
        <v>501</v>
      </c>
      <c r="EV944" t="s">
        <v>19187</v>
      </c>
      <c r="EW944" t="s">
        <v>2684</v>
      </c>
      <c r="EX944" t="s">
        <v>19188</v>
      </c>
      <c r="EY944" t="s">
        <v>246</v>
      </c>
      <c r="EZ944" t="s">
        <v>3551</v>
      </c>
      <c r="FA944" t="s">
        <v>1391</v>
      </c>
      <c r="FB944" t="s">
        <v>570</v>
      </c>
    </row>
    <row r="945" spans="1:158">
      <c r="A945" t="s">
        <v>158</v>
      </c>
      <c r="B945" t="s">
        <v>159</v>
      </c>
      <c r="C945" t="s">
        <v>160</v>
      </c>
      <c r="D945" t="s">
        <v>161</v>
      </c>
      <c r="E945" t="s">
        <v>19189</v>
      </c>
      <c r="F945" t="s">
        <v>19190</v>
      </c>
      <c r="G945">
        <v>9480514805</v>
      </c>
      <c r="H945" t="s">
        <v>164</v>
      </c>
      <c r="I945" t="s">
        <v>19191</v>
      </c>
      <c r="J945" t="s">
        <v>166</v>
      </c>
      <c r="K945" t="s">
        <v>19192</v>
      </c>
      <c r="L945" t="s">
        <v>19193</v>
      </c>
      <c r="M945" t="s">
        <v>19194</v>
      </c>
      <c r="N945" t="s">
        <v>170</v>
      </c>
      <c r="AI945" t="s">
        <v>19195</v>
      </c>
      <c r="AJ945" t="s">
        <v>1929</v>
      </c>
      <c r="AK945" t="s">
        <v>16442</v>
      </c>
      <c r="AL945">
        <v>87.6</v>
      </c>
      <c r="AN945">
        <v>1996</v>
      </c>
      <c r="AO945" t="s">
        <v>174</v>
      </c>
      <c r="AP945" t="s">
        <v>19195</v>
      </c>
      <c r="AQ945" t="s">
        <v>1929</v>
      </c>
      <c r="AR945" t="s">
        <v>16857</v>
      </c>
      <c r="AS945">
        <v>73.0</v>
      </c>
      <c r="AU945">
        <v>1998</v>
      </c>
      <c r="AV945" t="s">
        <v>170</v>
      </c>
      <c r="BC945" t="s">
        <v>174</v>
      </c>
      <c r="BD945" t="s">
        <v>6307</v>
      </c>
      <c r="BE945" t="s">
        <v>19196</v>
      </c>
      <c r="BF945" t="s">
        <v>19197</v>
      </c>
      <c r="BG945">
        <v>72.59</v>
      </c>
      <c r="BI945">
        <v>2003</v>
      </c>
      <c r="BJ945">
        <v>8</v>
      </c>
      <c r="BL945">
        <v>2</v>
      </c>
      <c r="BN945" t="s">
        <v>174</v>
      </c>
      <c r="BO945" t="s">
        <v>19198</v>
      </c>
      <c r="BP945" t="s">
        <v>19199</v>
      </c>
      <c r="BQ945" t="s">
        <v>19200</v>
      </c>
      <c r="BR945">
        <v>0</v>
      </c>
      <c r="BS945">
        <v>8.65</v>
      </c>
      <c r="BT945">
        <v>2006</v>
      </c>
      <c r="BU945">
        <v>24</v>
      </c>
      <c r="BW945">
        <v>35</v>
      </c>
      <c r="BY945" t="s">
        <v>170</v>
      </c>
      <c r="CF945" t="s">
        <v>170</v>
      </c>
      <c r="CJ945">
        <v>2014</v>
      </c>
      <c r="CL945" t="s">
        <v>174</v>
      </c>
      <c r="CM945" t="s">
        <v>19201</v>
      </c>
      <c r="CN945" t="s">
        <v>174</v>
      </c>
      <c r="CO945" t="s">
        <v>19202</v>
      </c>
      <c r="CP945" t="s">
        <v>19203</v>
      </c>
      <c r="CQ945" t="s">
        <v>174</v>
      </c>
      <c r="CR945" t="s">
        <v>19204</v>
      </c>
      <c r="CS945" t="s">
        <v>19205</v>
      </c>
      <c r="CV945" t="s">
        <v>174</v>
      </c>
      <c r="CW945" t="s">
        <v>19206</v>
      </c>
      <c r="CX945" t="s">
        <v>193</v>
      </c>
      <c r="CY945">
        <v>2015</v>
      </c>
      <c r="CZ945" t="s">
        <v>170</v>
      </c>
      <c r="DC945" t="s">
        <v>19207</v>
      </c>
      <c r="DD945" t="s">
        <v>174</v>
      </c>
      <c r="DE945" t="s">
        <v>8572</v>
      </c>
      <c r="DF945" t="s">
        <v>170</v>
      </c>
      <c r="DL945" t="s">
        <v>170</v>
      </c>
      <c r="DN945" t="s">
        <v>174</v>
      </c>
      <c r="DO945" t="s">
        <v>19208</v>
      </c>
      <c r="DP945" t="s">
        <v>19209</v>
      </c>
      <c r="DQ945" t="str">
        <f>HYPERLINK("https://nconnect.nicmar.ac.in/storage/profile/69a6a9aad37a5.png","Download")</f>
        <v>0</v>
      </c>
      <c r="DR945" t="str">
        <f>HYPERLINK("https://nconnect.nicmar.ac.in/pdf/929_resume_1772544517.pdf/Y2FyZWVy","View Resume")</f>
        <v>0</v>
      </c>
      <c r="DS945" t="s">
        <v>19210</v>
      </c>
      <c r="DT945" t="s">
        <v>19211</v>
      </c>
      <c r="DU945" t="s">
        <v>8572</v>
      </c>
      <c r="DV945" t="s">
        <v>1687</v>
      </c>
      <c r="DW945" t="s">
        <v>207</v>
      </c>
      <c r="DX945" t="s">
        <v>6604</v>
      </c>
      <c r="DY945" t="s">
        <v>504</v>
      </c>
      <c r="DZ945" t="s">
        <v>1535</v>
      </c>
      <c r="EA945" t="s">
        <v>19212</v>
      </c>
      <c r="EB945" t="s">
        <v>5301</v>
      </c>
      <c r="EC945" t="s">
        <v>1687</v>
      </c>
      <c r="ED945" t="s">
        <v>207</v>
      </c>
      <c r="EE945" t="s">
        <v>3257</v>
      </c>
      <c r="EF945" t="s">
        <v>6604</v>
      </c>
      <c r="EG945" t="s">
        <v>1804</v>
      </c>
      <c r="EH945" t="s">
        <v>19213</v>
      </c>
      <c r="EI945" t="s">
        <v>5301</v>
      </c>
      <c r="EJ945" t="s">
        <v>4680</v>
      </c>
      <c r="EK945" t="s">
        <v>207</v>
      </c>
      <c r="EL945" t="s">
        <v>5424</v>
      </c>
      <c r="EM945" t="s">
        <v>2518</v>
      </c>
      <c r="EN945" t="s">
        <v>248</v>
      </c>
      <c r="EO945" t="s">
        <v>1673</v>
      </c>
      <c r="EP945" t="s">
        <v>19214</v>
      </c>
      <c r="EQ945" t="s">
        <v>2283</v>
      </c>
      <c r="ER945" t="s">
        <v>207</v>
      </c>
      <c r="ES945" t="s">
        <v>3754</v>
      </c>
      <c r="ET945" t="s">
        <v>5424</v>
      </c>
      <c r="EU945" t="s">
        <v>1387</v>
      </c>
      <c r="EV945" t="s">
        <v>19215</v>
      </c>
      <c r="EW945" t="s">
        <v>19216</v>
      </c>
      <c r="EX945" t="s">
        <v>1629</v>
      </c>
      <c r="EY945" t="s">
        <v>246</v>
      </c>
      <c r="EZ945" t="s">
        <v>8678</v>
      </c>
      <c r="FA945" t="s">
        <v>5151</v>
      </c>
      <c r="FB945" t="s">
        <v>989</v>
      </c>
    </row>
    <row r="946" spans="1:158">
      <c r="A946" t="s">
        <v>293</v>
      </c>
      <c r="B946" t="s">
        <v>211</v>
      </c>
      <c r="C946" t="s">
        <v>212</v>
      </c>
      <c r="D946" t="s">
        <v>294</v>
      </c>
      <c r="E946" t="s">
        <v>19217</v>
      </c>
      <c r="F946" t="s">
        <v>19218</v>
      </c>
      <c r="G946">
        <v>9496883201</v>
      </c>
      <c r="H946" t="s">
        <v>271</v>
      </c>
      <c r="I946" t="s">
        <v>19219</v>
      </c>
      <c r="J946" t="s">
        <v>166</v>
      </c>
      <c r="K946" t="s">
        <v>19220</v>
      </c>
      <c r="L946" t="s">
        <v>19221</v>
      </c>
      <c r="M946" t="s">
        <v>19222</v>
      </c>
      <c r="N946" t="s">
        <v>170</v>
      </c>
      <c r="AI946" t="s">
        <v>19223</v>
      </c>
      <c r="AJ946" t="s">
        <v>19224</v>
      </c>
      <c r="AK946" t="s">
        <v>1254</v>
      </c>
      <c r="AL946">
        <v>96.4</v>
      </c>
      <c r="AN946">
        <v>2009</v>
      </c>
      <c r="AO946" t="s">
        <v>174</v>
      </c>
      <c r="AP946" t="s">
        <v>19223</v>
      </c>
      <c r="AQ946" t="s">
        <v>19224</v>
      </c>
      <c r="AR946" t="s">
        <v>19225</v>
      </c>
      <c r="AS946">
        <v>95.6</v>
      </c>
      <c r="AU946">
        <v>2011</v>
      </c>
      <c r="AV946" t="s">
        <v>170</v>
      </c>
      <c r="BC946" t="s">
        <v>174</v>
      </c>
      <c r="BD946" t="s">
        <v>2035</v>
      </c>
      <c r="BE946" t="s">
        <v>19226</v>
      </c>
      <c r="BF946" t="s">
        <v>442</v>
      </c>
      <c r="BG946">
        <v>89.31</v>
      </c>
      <c r="BI946">
        <v>2015</v>
      </c>
      <c r="BJ946">
        <v>19</v>
      </c>
      <c r="BK946" t="s">
        <v>19227</v>
      </c>
      <c r="BL946">
        <v>53</v>
      </c>
      <c r="BM946" t="s">
        <v>19228</v>
      </c>
      <c r="BN946" t="s">
        <v>174</v>
      </c>
      <c r="BO946" t="s">
        <v>8855</v>
      </c>
      <c r="BP946" t="s">
        <v>19229</v>
      </c>
      <c r="BQ946" t="s">
        <v>442</v>
      </c>
      <c r="BR946">
        <v>88.5</v>
      </c>
      <c r="BS946">
        <v>8.85</v>
      </c>
      <c r="BT946">
        <v>2017</v>
      </c>
      <c r="BU946">
        <v>31</v>
      </c>
      <c r="BV946" t="s">
        <v>19230</v>
      </c>
      <c r="BW946">
        <v>53</v>
      </c>
      <c r="BX946" t="s">
        <v>442</v>
      </c>
      <c r="BY946" t="s">
        <v>170</v>
      </c>
      <c r="CF946" t="s">
        <v>174</v>
      </c>
      <c r="CG946" t="s">
        <v>19231</v>
      </c>
      <c r="CH946" t="s">
        <v>19232</v>
      </c>
      <c r="CI946" t="s">
        <v>193</v>
      </c>
      <c r="CJ946">
        <v>2025</v>
      </c>
      <c r="CL946" t="s">
        <v>170</v>
      </c>
      <c r="CN946" t="s">
        <v>174</v>
      </c>
      <c r="CO946" t="s">
        <v>19233</v>
      </c>
      <c r="CP946" t="s">
        <v>19234</v>
      </c>
      <c r="CQ946" t="s">
        <v>174</v>
      </c>
      <c r="CR946" t="s">
        <v>19235</v>
      </c>
      <c r="CS946">
        <v>0</v>
      </c>
      <c r="CT946">
        <v>0</v>
      </c>
      <c r="CU946" t="s">
        <v>19236</v>
      </c>
      <c r="CV946" t="s">
        <v>174</v>
      </c>
      <c r="CW946" t="s">
        <v>19237</v>
      </c>
      <c r="CX946" t="s">
        <v>193</v>
      </c>
      <c r="CY946">
        <v>2018</v>
      </c>
      <c r="CZ946" t="s">
        <v>170</v>
      </c>
      <c r="DB946" t="s">
        <v>783</v>
      </c>
      <c r="DC946" t="s">
        <v>6428</v>
      </c>
      <c r="DD946" t="s">
        <v>170</v>
      </c>
      <c r="DF946" t="s">
        <v>170</v>
      </c>
      <c r="DL946" t="s">
        <v>170</v>
      </c>
      <c r="DN946" t="s">
        <v>170</v>
      </c>
      <c r="DP946" t="s">
        <v>19238</v>
      </c>
      <c r="DQ946" t="s">
        <v>202</v>
      </c>
      <c r="DR946" t="str">
        <f>HYPERLINK("https://nconnect.nicmar.ac.in/pdf/993_resume_1772593866.pdf/Y2FyZWVy","View Resume")</f>
        <v>0</v>
      </c>
      <c r="DS946" t="s">
        <v>1382</v>
      </c>
      <c r="DT946" t="s">
        <v>19232</v>
      </c>
      <c r="DU946" t="s">
        <v>952</v>
      </c>
      <c r="DV946" t="s">
        <v>19239</v>
      </c>
      <c r="DW946" t="s">
        <v>246</v>
      </c>
      <c r="DX946" t="s">
        <v>500</v>
      </c>
      <c r="DY946" t="s">
        <v>941</v>
      </c>
      <c r="DZ946" t="s">
        <v>429</v>
      </c>
      <c r="EA946" t="s">
        <v>19232</v>
      </c>
      <c r="EB946" t="s">
        <v>19240</v>
      </c>
      <c r="EC946" t="s">
        <v>19239</v>
      </c>
      <c r="ED946" t="s">
        <v>246</v>
      </c>
      <c r="EE946" t="s">
        <v>423</v>
      </c>
      <c r="EF946" t="s">
        <v>500</v>
      </c>
      <c r="EG946" t="s">
        <v>949</v>
      </c>
    </row>
    <row r="947" spans="1:158">
      <c r="A947" t="s">
        <v>1136</v>
      </c>
      <c r="B947" t="s">
        <v>211</v>
      </c>
      <c r="C947" t="s">
        <v>1137</v>
      </c>
      <c r="D947" t="s">
        <v>1138</v>
      </c>
      <c r="E947" t="s">
        <v>5905</v>
      </c>
      <c r="F947" t="s">
        <v>5906</v>
      </c>
      <c r="G947">
        <v>9405103574</v>
      </c>
      <c r="H947" t="s">
        <v>271</v>
      </c>
      <c r="I947" t="s">
        <v>5907</v>
      </c>
      <c r="J947" t="s">
        <v>166</v>
      </c>
      <c r="K947" t="s">
        <v>831</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5225</v>
      </c>
      <c r="BY947" t="s">
        <v>170</v>
      </c>
      <c r="CF947" t="s">
        <v>170</v>
      </c>
      <c r="CL947" t="s">
        <v>170</v>
      </c>
      <c r="CN947" t="s">
        <v>174</v>
      </c>
      <c r="CO947" t="s">
        <v>5921</v>
      </c>
      <c r="CP947" t="s">
        <v>5922</v>
      </c>
      <c r="CQ947" t="s">
        <v>174</v>
      </c>
      <c r="CR947" t="s">
        <v>783</v>
      </c>
      <c r="CS947" t="s">
        <v>783</v>
      </c>
      <c r="CT947">
        <v>2</v>
      </c>
      <c r="CU947" t="s">
        <v>5923</v>
      </c>
      <c r="CV947" t="s">
        <v>170</v>
      </c>
      <c r="CZ947" t="s">
        <v>170</v>
      </c>
      <c r="DB947" t="s">
        <v>5924</v>
      </c>
      <c r="DC947" t="s">
        <v>5925</v>
      </c>
      <c r="DD947" t="s">
        <v>174</v>
      </c>
      <c r="DE947" t="s">
        <v>5926</v>
      </c>
      <c r="DF947" t="s">
        <v>170</v>
      </c>
      <c r="DL947" t="s">
        <v>174</v>
      </c>
      <c r="DM947" t="s">
        <v>5927</v>
      </c>
      <c r="DN947" t="s">
        <v>170</v>
      </c>
      <c r="DP947" t="s">
        <v>19241</v>
      </c>
      <c r="DQ947" t="s">
        <v>202</v>
      </c>
      <c r="DR947" t="str">
        <f>HYPERLINK("https://nconnect.nicmar.ac.in/pdf/350_resume_1771588570.pdf/Y2FyZWVy","View Resume")</f>
        <v>0</v>
      </c>
      <c r="DS947" t="s">
        <v>5928</v>
      </c>
      <c r="DT947" t="s">
        <v>5929</v>
      </c>
      <c r="DU947" t="s">
        <v>5930</v>
      </c>
      <c r="DV947" t="s">
        <v>818</v>
      </c>
      <c r="DW947" t="s">
        <v>246</v>
      </c>
      <c r="DX947" t="s">
        <v>1982</v>
      </c>
      <c r="DY947" t="s">
        <v>209</v>
      </c>
      <c r="DZ947" t="s">
        <v>1215</v>
      </c>
      <c r="EA947" t="s">
        <v>5931</v>
      </c>
      <c r="EB947" t="s">
        <v>5930</v>
      </c>
      <c r="EC947" t="s">
        <v>818</v>
      </c>
      <c r="ED947" t="s">
        <v>246</v>
      </c>
      <c r="EE947" t="s">
        <v>5932</v>
      </c>
      <c r="EF947" t="s">
        <v>427</v>
      </c>
      <c r="EG947" t="s">
        <v>2053</v>
      </c>
      <c r="EH947" t="s">
        <v>5933</v>
      </c>
      <c r="EI947" t="s">
        <v>5934</v>
      </c>
      <c r="EJ947" t="s">
        <v>1629</v>
      </c>
      <c r="EK947" t="s">
        <v>207</v>
      </c>
      <c r="EL947" t="s">
        <v>5935</v>
      </c>
      <c r="EM947" t="s">
        <v>579</v>
      </c>
      <c r="EN947" t="s">
        <v>1387</v>
      </c>
      <c r="EO947" t="s">
        <v>5936</v>
      </c>
      <c r="EP947" t="s">
        <v>5937</v>
      </c>
      <c r="EQ947" t="s">
        <v>1629</v>
      </c>
      <c r="ER947" t="s">
        <v>207</v>
      </c>
      <c r="ES947" t="s">
        <v>2134</v>
      </c>
      <c r="ET947" t="s">
        <v>5425</v>
      </c>
      <c r="EU947" t="s">
        <v>1387</v>
      </c>
      <c r="EV947" t="s">
        <v>5938</v>
      </c>
      <c r="EW947" t="s">
        <v>5939</v>
      </c>
      <c r="EX947" t="s">
        <v>1629</v>
      </c>
      <c r="EY947" t="s">
        <v>207</v>
      </c>
      <c r="EZ947" t="s">
        <v>5757</v>
      </c>
      <c r="FA947" t="s">
        <v>4752</v>
      </c>
      <c r="FB947" t="s">
        <v>906</v>
      </c>
    </row>
    <row r="948" spans="1:158">
      <c r="A948" t="s">
        <v>793</v>
      </c>
      <c r="B948" t="s">
        <v>211</v>
      </c>
      <c r="C948" t="s">
        <v>267</v>
      </c>
      <c r="D948" t="s">
        <v>508</v>
      </c>
      <c r="E948" t="s">
        <v>19242</v>
      </c>
      <c r="F948" t="s">
        <v>19243</v>
      </c>
      <c r="G948">
        <v>7980185159</v>
      </c>
      <c r="H948" t="s">
        <v>164</v>
      </c>
      <c r="I948" t="s">
        <v>19244</v>
      </c>
      <c r="J948" t="s">
        <v>217</v>
      </c>
      <c r="K948" t="s">
        <v>361</v>
      </c>
      <c r="L948" t="s">
        <v>19245</v>
      </c>
      <c r="M948" t="s">
        <v>19246</v>
      </c>
      <c r="N948" t="s">
        <v>174</v>
      </c>
      <c r="O948" t="s">
        <v>9623</v>
      </c>
      <c r="P948" t="s">
        <v>267</v>
      </c>
      <c r="AI948" t="s">
        <v>1327</v>
      </c>
      <c r="AJ948" t="s">
        <v>14316</v>
      </c>
      <c r="AK948" t="s">
        <v>19247</v>
      </c>
      <c r="AL948">
        <v>79.8</v>
      </c>
      <c r="AM948">
        <v>8.4</v>
      </c>
      <c r="AN948">
        <v>2014</v>
      </c>
      <c r="AO948" t="s">
        <v>174</v>
      </c>
      <c r="AP948" t="s">
        <v>1327</v>
      </c>
      <c r="AQ948" t="s">
        <v>14316</v>
      </c>
      <c r="AR948" t="s">
        <v>19248</v>
      </c>
      <c r="AS948">
        <v>92.8</v>
      </c>
      <c r="AU948">
        <v>2016</v>
      </c>
      <c r="AV948" t="s">
        <v>170</v>
      </c>
      <c r="BC948" t="s">
        <v>174</v>
      </c>
      <c r="BD948" t="s">
        <v>12279</v>
      </c>
      <c r="BE948" t="s">
        <v>19249</v>
      </c>
      <c r="BF948" t="s">
        <v>19250</v>
      </c>
      <c r="BG948">
        <v>71.64</v>
      </c>
      <c r="BI948">
        <v>2019</v>
      </c>
      <c r="BJ948">
        <v>19</v>
      </c>
      <c r="BK948" t="s">
        <v>13996</v>
      </c>
      <c r="BL948">
        <v>23</v>
      </c>
      <c r="BN948" t="s">
        <v>174</v>
      </c>
      <c r="BO948" t="s">
        <v>19251</v>
      </c>
      <c r="BP948" t="s">
        <v>19252</v>
      </c>
      <c r="BQ948" t="s">
        <v>19253</v>
      </c>
      <c r="BR948">
        <v>80</v>
      </c>
      <c r="BT948">
        <v>2023</v>
      </c>
      <c r="BU948">
        <v>31</v>
      </c>
      <c r="BV948" t="s">
        <v>528</v>
      </c>
      <c r="BW948">
        <v>23</v>
      </c>
      <c r="BY948" t="s">
        <v>170</v>
      </c>
      <c r="CF948" t="s">
        <v>174</v>
      </c>
      <c r="CG948" t="s">
        <v>527</v>
      </c>
      <c r="CH948" t="s">
        <v>7962</v>
      </c>
      <c r="CI948" t="s">
        <v>373</v>
      </c>
      <c r="CJ948">
        <v>2023</v>
      </c>
      <c r="CK948" t="s">
        <v>170</v>
      </c>
      <c r="CL948" t="s">
        <v>174</v>
      </c>
      <c r="CM948" t="s">
        <v>19254</v>
      </c>
      <c r="CN948" t="s">
        <v>170</v>
      </c>
      <c r="CP948" t="s">
        <v>19255</v>
      </c>
      <c r="CQ948" t="s">
        <v>174</v>
      </c>
      <c r="CR948">
        <v>0</v>
      </c>
      <c r="CS948">
        <v>3</v>
      </c>
      <c r="CU948" t="s">
        <v>19256</v>
      </c>
      <c r="CV948" t="s">
        <v>170</v>
      </c>
      <c r="CZ948" t="s">
        <v>170</v>
      </c>
      <c r="DB948" t="s">
        <v>378</v>
      </c>
      <c r="DC948" t="s">
        <v>19257</v>
      </c>
      <c r="DD948" t="s">
        <v>174</v>
      </c>
      <c r="DE948" t="s">
        <v>19258</v>
      </c>
      <c r="DF948" t="s">
        <v>174</v>
      </c>
      <c r="DG948">
        <v>4</v>
      </c>
      <c r="DH948">
        <v>0</v>
      </c>
      <c r="DI948">
        <v>0</v>
      </c>
      <c r="DJ948">
        <v>0</v>
      </c>
      <c r="DK948">
        <v>10</v>
      </c>
      <c r="DL948" t="s">
        <v>174</v>
      </c>
      <c r="DM948" t="s">
        <v>19259</v>
      </c>
      <c r="DN948" t="s">
        <v>170</v>
      </c>
      <c r="DP948" t="s">
        <v>19260</v>
      </c>
      <c r="DQ948" t="s">
        <v>202</v>
      </c>
      <c r="DR948" t="str">
        <f>HYPERLINK("https://nconnect.nicmar.ac.in/pdf/945_resume_1772594531.pdf/Y2FyZWVy","View Resume")</f>
        <v>0</v>
      </c>
      <c r="DS948" t="s">
        <v>816</v>
      </c>
      <c r="DT948" t="s">
        <v>2245</v>
      </c>
      <c r="DU948" t="s">
        <v>211</v>
      </c>
      <c r="DV948" t="s">
        <v>818</v>
      </c>
      <c r="DW948" t="s">
        <v>246</v>
      </c>
      <c r="DX948" t="s">
        <v>3625</v>
      </c>
      <c r="DY948" t="s">
        <v>209</v>
      </c>
      <c r="DZ948" t="s">
        <v>429</v>
      </c>
      <c r="EA948" t="s">
        <v>19261</v>
      </c>
      <c r="EB948" t="s">
        <v>211</v>
      </c>
      <c r="EC948" t="s">
        <v>818</v>
      </c>
      <c r="ED948" t="s">
        <v>246</v>
      </c>
      <c r="EE948" t="s">
        <v>983</v>
      </c>
      <c r="EF948" t="s">
        <v>2433</v>
      </c>
      <c r="EG948" t="s">
        <v>1026</v>
      </c>
      <c r="EH948" t="s">
        <v>19262</v>
      </c>
      <c r="EI948" t="s">
        <v>341</v>
      </c>
      <c r="EJ948" t="s">
        <v>333</v>
      </c>
      <c r="EK948" t="s">
        <v>207</v>
      </c>
      <c r="EL948" t="s">
        <v>1385</v>
      </c>
      <c r="EM948" t="s">
        <v>505</v>
      </c>
      <c r="EN948" t="s">
        <v>949</v>
      </c>
      <c r="EO948" t="s">
        <v>19263</v>
      </c>
      <c r="EP948" t="s">
        <v>1344</v>
      </c>
      <c r="EQ948" t="s">
        <v>421</v>
      </c>
      <c r="ER948" t="s">
        <v>207</v>
      </c>
      <c r="ES948" t="s">
        <v>5419</v>
      </c>
      <c r="ET948" t="s">
        <v>1462</v>
      </c>
      <c r="EU948" t="s">
        <v>989</v>
      </c>
    </row>
    <row r="949" spans="1:158">
      <c r="A949" t="s">
        <v>506</v>
      </c>
      <c r="B949" t="s">
        <v>507</v>
      </c>
      <c r="C949" t="s">
        <v>267</v>
      </c>
      <c r="D949" t="s">
        <v>508</v>
      </c>
      <c r="E949" t="s">
        <v>19264</v>
      </c>
      <c r="F949" t="s">
        <v>19265</v>
      </c>
      <c r="G949">
        <v>9004426255</v>
      </c>
      <c r="H949" t="s">
        <v>164</v>
      </c>
      <c r="I949" t="s">
        <v>19266</v>
      </c>
      <c r="J949" t="s">
        <v>166</v>
      </c>
      <c r="K949" t="s">
        <v>831</v>
      </c>
      <c r="L949" t="s">
        <v>19267</v>
      </c>
      <c r="M949" t="s">
        <v>19268</v>
      </c>
      <c r="N949" t="s">
        <v>170</v>
      </c>
      <c r="AI949" t="s">
        <v>19269</v>
      </c>
      <c r="AJ949" t="s">
        <v>548</v>
      </c>
      <c r="AK949" t="s">
        <v>19270</v>
      </c>
      <c r="AL949">
        <v>69</v>
      </c>
      <c r="AN949">
        <v>2001</v>
      </c>
      <c r="AO949" t="s">
        <v>174</v>
      </c>
      <c r="AP949" t="s">
        <v>19271</v>
      </c>
      <c r="AQ949" t="s">
        <v>548</v>
      </c>
      <c r="AR949" t="s">
        <v>19272</v>
      </c>
      <c r="AS949">
        <v>73</v>
      </c>
      <c r="AU949">
        <v>2003</v>
      </c>
      <c r="AV949" t="s">
        <v>170</v>
      </c>
      <c r="BC949" t="s">
        <v>174</v>
      </c>
      <c r="BD949" t="s">
        <v>4637</v>
      </c>
      <c r="BE949" t="s">
        <v>19271</v>
      </c>
      <c r="BF949" t="s">
        <v>19273</v>
      </c>
      <c r="BG949">
        <v>78</v>
      </c>
      <c r="BI949">
        <v>2006</v>
      </c>
      <c r="BJ949">
        <v>19</v>
      </c>
      <c r="BK949" t="s">
        <v>807</v>
      </c>
      <c r="BL949">
        <v>23</v>
      </c>
      <c r="BN949" t="s">
        <v>174</v>
      </c>
      <c r="BO949" t="s">
        <v>4637</v>
      </c>
      <c r="BP949" t="s">
        <v>19274</v>
      </c>
      <c r="BQ949" t="s">
        <v>19275</v>
      </c>
      <c r="BR949">
        <v>73</v>
      </c>
      <c r="BT949">
        <v>2009</v>
      </c>
      <c r="BU949">
        <v>31</v>
      </c>
      <c r="BV949" t="s">
        <v>5171</v>
      </c>
      <c r="BW949">
        <v>23</v>
      </c>
      <c r="BY949" t="s">
        <v>174</v>
      </c>
      <c r="BZ949" t="s">
        <v>2010</v>
      </c>
      <c r="CA949" t="s">
        <v>2011</v>
      </c>
      <c r="CB949" t="s">
        <v>1336</v>
      </c>
      <c r="CC949">
        <v>66</v>
      </c>
      <c r="CE949">
        <v>2013</v>
      </c>
      <c r="CF949" t="s">
        <v>174</v>
      </c>
      <c r="CG949" t="s">
        <v>527</v>
      </c>
      <c r="CH949" t="s">
        <v>4637</v>
      </c>
      <c r="CI949" t="s">
        <v>193</v>
      </c>
      <c r="CJ949">
        <v>2021</v>
      </c>
      <c r="CL949" t="s">
        <v>174</v>
      </c>
      <c r="CM949" t="s">
        <v>19276</v>
      </c>
      <c r="CN949" t="s">
        <v>170</v>
      </c>
      <c r="CP949" t="s">
        <v>19277</v>
      </c>
      <c r="CQ949" t="s">
        <v>174</v>
      </c>
      <c r="CR949">
        <v>6</v>
      </c>
      <c r="CS949">
        <v>1</v>
      </c>
      <c r="CU949" t="s">
        <v>19278</v>
      </c>
      <c r="CV949" t="s">
        <v>174</v>
      </c>
      <c r="CW949" t="s">
        <v>19279</v>
      </c>
      <c r="CX949" t="s">
        <v>193</v>
      </c>
      <c r="CY949">
        <v>2025</v>
      </c>
      <c r="CZ949" t="s">
        <v>174</v>
      </c>
      <c r="DA949" t="s">
        <v>19280</v>
      </c>
      <c r="DB949" t="s">
        <v>19281</v>
      </c>
      <c r="DC949" t="s">
        <v>19282</v>
      </c>
      <c r="DD949" t="s">
        <v>174</v>
      </c>
      <c r="DE949" t="s">
        <v>19283</v>
      </c>
      <c r="DF949" t="s">
        <v>174</v>
      </c>
      <c r="DG949" t="s">
        <v>19284</v>
      </c>
      <c r="DH949" t="s">
        <v>19285</v>
      </c>
      <c r="DI949" t="s">
        <v>19286</v>
      </c>
      <c r="DJ949" t="s">
        <v>19287</v>
      </c>
      <c r="DK949">
        <v>7</v>
      </c>
      <c r="DL949" t="s">
        <v>174</v>
      </c>
      <c r="DM949" t="s">
        <v>19288</v>
      </c>
      <c r="DN949" t="s">
        <v>174</v>
      </c>
      <c r="DO949" t="s">
        <v>19289</v>
      </c>
      <c r="DP949" t="s">
        <v>19290</v>
      </c>
      <c r="DQ949" t="str">
        <f>HYPERLINK("https://nconnect.nicmar.ac.in/storage/profile/6996f80624ac6.png","Download")</f>
        <v>0</v>
      </c>
      <c r="DR949" t="str">
        <f>HYPERLINK("https://nconnect.nicmar.ac.in/pdf/232_resume_1772596619.pdf/Y2FyZWVy","View Resume")</f>
        <v>0</v>
      </c>
      <c r="DS949" t="s">
        <v>11613</v>
      </c>
      <c r="DT949" t="s">
        <v>19291</v>
      </c>
      <c r="DU949" t="s">
        <v>507</v>
      </c>
      <c r="DV949" t="s">
        <v>333</v>
      </c>
      <c r="DW949" t="s">
        <v>246</v>
      </c>
      <c r="DX949" t="s">
        <v>6641</v>
      </c>
      <c r="DY949" t="s">
        <v>209</v>
      </c>
      <c r="DZ949" t="s">
        <v>12909</v>
      </c>
      <c r="EA949" t="s">
        <v>19292</v>
      </c>
      <c r="EB949" t="s">
        <v>351</v>
      </c>
      <c r="EC949" t="s">
        <v>333</v>
      </c>
      <c r="ED949" t="s">
        <v>246</v>
      </c>
      <c r="EE949" t="s">
        <v>263</v>
      </c>
      <c r="EF949" t="s">
        <v>2134</v>
      </c>
      <c r="EG949" t="s">
        <v>2053</v>
      </c>
      <c r="EH949" t="s">
        <v>19293</v>
      </c>
      <c r="EI949" t="s">
        <v>351</v>
      </c>
      <c r="EJ949" t="s">
        <v>333</v>
      </c>
      <c r="EK949" t="s">
        <v>246</v>
      </c>
      <c r="EL949" t="s">
        <v>2693</v>
      </c>
      <c r="EM949" t="s">
        <v>2140</v>
      </c>
      <c r="EN949" t="s">
        <v>2131</v>
      </c>
    </row>
    <row r="950" spans="1:158">
      <c r="A950" t="s">
        <v>1244</v>
      </c>
      <c r="B950" t="s">
        <v>159</v>
      </c>
      <c r="C950" t="s">
        <v>1137</v>
      </c>
      <c r="D950" t="s">
        <v>1245</v>
      </c>
      <c r="E950" t="s">
        <v>19294</v>
      </c>
      <c r="F950" t="s">
        <v>19295</v>
      </c>
      <c r="G950">
        <v>9890941203</v>
      </c>
      <c r="H950" t="s">
        <v>164</v>
      </c>
      <c r="I950" t="s">
        <v>19296</v>
      </c>
      <c r="J950" t="s">
        <v>166</v>
      </c>
      <c r="K950" t="s">
        <v>19297</v>
      </c>
      <c r="L950" t="s">
        <v>19298</v>
      </c>
      <c r="M950" t="s">
        <v>19299</v>
      </c>
      <c r="N950" t="s">
        <v>174</v>
      </c>
      <c r="O950" t="s">
        <v>19300</v>
      </c>
      <c r="P950" t="s">
        <v>19301</v>
      </c>
      <c r="AI950" t="s">
        <v>19302</v>
      </c>
      <c r="AJ950" t="s">
        <v>19303</v>
      </c>
      <c r="AK950" t="s">
        <v>1906</v>
      </c>
      <c r="AL950">
        <v>87.43</v>
      </c>
      <c r="AN950">
        <v>1987</v>
      </c>
      <c r="AO950" t="s">
        <v>174</v>
      </c>
      <c r="AP950" t="s">
        <v>19304</v>
      </c>
      <c r="AQ950" t="s">
        <v>19303</v>
      </c>
      <c r="AR950" t="s">
        <v>438</v>
      </c>
      <c r="AS950">
        <v>74</v>
      </c>
      <c r="AU950">
        <v>1989</v>
      </c>
      <c r="AV950" t="s">
        <v>170</v>
      </c>
      <c r="BC950" t="s">
        <v>174</v>
      </c>
      <c r="BD950" t="s">
        <v>9353</v>
      </c>
      <c r="BE950" t="s">
        <v>19305</v>
      </c>
      <c r="BF950" t="s">
        <v>19306</v>
      </c>
      <c r="BG950">
        <v>62.25</v>
      </c>
      <c r="BI950">
        <v>1993</v>
      </c>
      <c r="BJ950">
        <v>19</v>
      </c>
      <c r="BK950" t="s">
        <v>3672</v>
      </c>
      <c r="BL950">
        <v>53</v>
      </c>
      <c r="BM950" t="s">
        <v>19306</v>
      </c>
      <c r="BN950" t="s">
        <v>174</v>
      </c>
      <c r="BO950" t="s">
        <v>9353</v>
      </c>
      <c r="BP950" t="s">
        <v>19307</v>
      </c>
      <c r="BQ950" t="s">
        <v>1906</v>
      </c>
      <c r="BR950">
        <v>60.2</v>
      </c>
      <c r="BT950">
        <v>1996</v>
      </c>
      <c r="BU950">
        <v>31</v>
      </c>
      <c r="BV950" t="s">
        <v>19308</v>
      </c>
      <c r="BW950">
        <v>24</v>
      </c>
      <c r="BY950" t="s">
        <v>170</v>
      </c>
      <c r="BZ950" t="s">
        <v>19309</v>
      </c>
      <c r="CB950" t="s">
        <v>3480</v>
      </c>
      <c r="CC950">
        <v>0</v>
      </c>
      <c r="CE950">
        <v>2019</v>
      </c>
      <c r="CF950" t="s">
        <v>174</v>
      </c>
      <c r="CG950" t="s">
        <v>19310</v>
      </c>
      <c r="CH950" t="s">
        <v>19311</v>
      </c>
      <c r="CI950" t="s">
        <v>193</v>
      </c>
      <c r="CJ950">
        <v>2019</v>
      </c>
      <c r="CL950" t="s">
        <v>174</v>
      </c>
      <c r="CM950" t="s">
        <v>19312</v>
      </c>
      <c r="CN950" t="s">
        <v>174</v>
      </c>
      <c r="CO950" t="s">
        <v>19313</v>
      </c>
      <c r="CP950" t="s">
        <v>19314</v>
      </c>
      <c r="CQ950" t="s">
        <v>174</v>
      </c>
      <c r="CR950">
        <v>1</v>
      </c>
      <c r="CS950">
        <v>5</v>
      </c>
      <c r="CT950">
        <v>29</v>
      </c>
      <c r="CU950" t="s">
        <v>19315</v>
      </c>
      <c r="CV950" t="s">
        <v>170</v>
      </c>
      <c r="CZ950" t="s">
        <v>170</v>
      </c>
      <c r="DB950" t="s">
        <v>19316</v>
      </c>
      <c r="DC950" t="s">
        <v>411</v>
      </c>
      <c r="DD950" t="s">
        <v>174</v>
      </c>
      <c r="DE950" t="s">
        <v>19317</v>
      </c>
      <c r="DF950" t="s">
        <v>170</v>
      </c>
      <c r="DG950" t="s">
        <v>19318</v>
      </c>
      <c r="DH950" t="s">
        <v>378</v>
      </c>
      <c r="DI950" t="s">
        <v>14544</v>
      </c>
      <c r="DL950" t="s">
        <v>174</v>
      </c>
      <c r="DM950" t="s">
        <v>19319</v>
      </c>
      <c r="DN950" t="s">
        <v>174</v>
      </c>
      <c r="DO950" t="s">
        <v>19320</v>
      </c>
      <c r="DP950" t="s">
        <v>19321</v>
      </c>
      <c r="DQ950" t="str">
        <f>HYPERLINK("https://nconnect.nicmar.ac.in/storage/profile/699e7c3291de8.png","Download")</f>
        <v>0</v>
      </c>
      <c r="DR950" t="str">
        <f>HYPERLINK("https://nconnect.nicmar.ac.in/pdf/557_resume_1772463103.pdf/Y2FyZWVy","View Resume")</f>
        <v>0</v>
      </c>
      <c r="DS950" t="s">
        <v>10839</v>
      </c>
      <c r="DT950" t="s">
        <v>19322</v>
      </c>
      <c r="DU950" t="s">
        <v>536</v>
      </c>
      <c r="DV950" t="s">
        <v>4136</v>
      </c>
      <c r="DW950" t="s">
        <v>246</v>
      </c>
      <c r="DX950" t="s">
        <v>2757</v>
      </c>
      <c r="DY950" t="s">
        <v>4270</v>
      </c>
      <c r="DZ950" t="s">
        <v>265</v>
      </c>
      <c r="EA950" t="s">
        <v>19323</v>
      </c>
      <c r="EB950" t="s">
        <v>19324</v>
      </c>
      <c r="EC950" t="s">
        <v>19325</v>
      </c>
      <c r="ED950" t="s">
        <v>246</v>
      </c>
      <c r="EE950" t="s">
        <v>251</v>
      </c>
      <c r="EF950" t="s">
        <v>2757</v>
      </c>
      <c r="EG950" t="s">
        <v>259</v>
      </c>
      <c r="EH950" t="s">
        <v>19323</v>
      </c>
      <c r="EI950" t="s">
        <v>507</v>
      </c>
      <c r="EJ950" t="s">
        <v>4136</v>
      </c>
      <c r="EK950" t="s">
        <v>246</v>
      </c>
      <c r="EL950" t="s">
        <v>6641</v>
      </c>
      <c r="EM950" t="s">
        <v>384</v>
      </c>
      <c r="EN950" t="s">
        <v>6827</v>
      </c>
      <c r="EO950" t="s">
        <v>19326</v>
      </c>
      <c r="EP950" t="s">
        <v>19327</v>
      </c>
      <c r="EQ950" t="s">
        <v>333</v>
      </c>
      <c r="ER950" t="s">
        <v>207</v>
      </c>
      <c r="ES950" t="s">
        <v>5042</v>
      </c>
      <c r="ET950" t="s">
        <v>5507</v>
      </c>
      <c r="EU950" t="s">
        <v>265</v>
      </c>
      <c r="EV950" t="s">
        <v>19328</v>
      </c>
      <c r="EW950" t="s">
        <v>3786</v>
      </c>
      <c r="EX950" t="s">
        <v>4136</v>
      </c>
      <c r="EY950" t="s">
        <v>207</v>
      </c>
      <c r="EZ950" t="s">
        <v>792</v>
      </c>
      <c r="FA950" t="s">
        <v>5042</v>
      </c>
      <c r="FB950" t="s">
        <v>460</v>
      </c>
    </row>
    <row r="951" spans="1:158">
      <c r="A951" t="s">
        <v>3914</v>
      </c>
      <c r="B951" t="s">
        <v>536</v>
      </c>
      <c r="C951" t="s">
        <v>1137</v>
      </c>
      <c r="D951" t="s">
        <v>3915</v>
      </c>
      <c r="E951" t="s">
        <v>19294</v>
      </c>
      <c r="F951" t="s">
        <v>19295</v>
      </c>
      <c r="G951">
        <v>9890941203</v>
      </c>
      <c r="H951" t="s">
        <v>164</v>
      </c>
      <c r="I951" t="s">
        <v>19296</v>
      </c>
      <c r="J951" t="s">
        <v>166</v>
      </c>
      <c r="K951" t="s">
        <v>19297</v>
      </c>
      <c r="L951" t="s">
        <v>19298</v>
      </c>
      <c r="M951" t="s">
        <v>19299</v>
      </c>
      <c r="N951" t="s">
        <v>174</v>
      </c>
      <c r="O951" t="s">
        <v>19300</v>
      </c>
      <c r="P951" t="s">
        <v>19301</v>
      </c>
      <c r="AI951" t="s">
        <v>19302</v>
      </c>
      <c r="AJ951" t="s">
        <v>19303</v>
      </c>
      <c r="AK951" t="s">
        <v>1906</v>
      </c>
      <c r="AL951">
        <v>87.43</v>
      </c>
      <c r="AN951">
        <v>1987</v>
      </c>
      <c r="AO951" t="s">
        <v>174</v>
      </c>
      <c r="AP951" t="s">
        <v>19304</v>
      </c>
      <c r="AQ951" t="s">
        <v>19303</v>
      </c>
      <c r="AR951" t="s">
        <v>438</v>
      </c>
      <c r="AS951">
        <v>74</v>
      </c>
      <c r="AU951">
        <v>1989</v>
      </c>
      <c r="AV951" t="s">
        <v>170</v>
      </c>
      <c r="BC951" t="s">
        <v>174</v>
      </c>
      <c r="BD951" t="s">
        <v>9353</v>
      </c>
      <c r="BE951" t="s">
        <v>19305</v>
      </c>
      <c r="BF951" t="s">
        <v>19306</v>
      </c>
      <c r="BG951">
        <v>62.25</v>
      </c>
      <c r="BI951">
        <v>1993</v>
      </c>
      <c r="BJ951">
        <v>19</v>
      </c>
      <c r="BK951" t="s">
        <v>3672</v>
      </c>
      <c r="BL951">
        <v>53</v>
      </c>
      <c r="BM951" t="s">
        <v>19306</v>
      </c>
      <c r="BN951" t="s">
        <v>174</v>
      </c>
      <c r="BO951" t="s">
        <v>9353</v>
      </c>
      <c r="BP951" t="s">
        <v>19307</v>
      </c>
      <c r="BQ951" t="s">
        <v>1906</v>
      </c>
      <c r="BR951">
        <v>60.2</v>
      </c>
      <c r="BT951">
        <v>1996</v>
      </c>
      <c r="BU951">
        <v>31</v>
      </c>
      <c r="BV951" t="s">
        <v>19308</v>
      </c>
      <c r="BW951">
        <v>24</v>
      </c>
      <c r="BY951" t="s">
        <v>170</v>
      </c>
      <c r="BZ951" t="s">
        <v>19309</v>
      </c>
      <c r="CB951" t="s">
        <v>3480</v>
      </c>
      <c r="CC951">
        <v>0</v>
      </c>
      <c r="CE951">
        <v>2019</v>
      </c>
      <c r="CF951" t="s">
        <v>174</v>
      </c>
      <c r="CG951" t="s">
        <v>19310</v>
      </c>
      <c r="CH951" t="s">
        <v>19311</v>
      </c>
      <c r="CI951" t="s">
        <v>193</v>
      </c>
      <c r="CJ951">
        <v>2019</v>
      </c>
      <c r="CL951" t="s">
        <v>174</v>
      </c>
      <c r="CM951" t="s">
        <v>19312</v>
      </c>
      <c r="CN951" t="s">
        <v>174</v>
      </c>
      <c r="CO951" t="s">
        <v>19313</v>
      </c>
      <c r="CP951" t="s">
        <v>19314</v>
      </c>
      <c r="CQ951" t="s">
        <v>174</v>
      </c>
      <c r="CR951">
        <v>1</v>
      </c>
      <c r="CS951">
        <v>5</v>
      </c>
      <c r="CT951">
        <v>29</v>
      </c>
      <c r="CU951" t="s">
        <v>19315</v>
      </c>
      <c r="CV951" t="s">
        <v>170</v>
      </c>
      <c r="CZ951" t="s">
        <v>170</v>
      </c>
      <c r="DB951" t="s">
        <v>19316</v>
      </c>
      <c r="DC951" t="s">
        <v>411</v>
      </c>
      <c r="DD951" t="s">
        <v>174</v>
      </c>
      <c r="DE951" t="s">
        <v>19317</v>
      </c>
      <c r="DF951" t="s">
        <v>170</v>
      </c>
      <c r="DG951" t="s">
        <v>19318</v>
      </c>
      <c r="DH951" t="s">
        <v>378</v>
      </c>
      <c r="DI951" t="s">
        <v>14544</v>
      </c>
      <c r="DL951" t="s">
        <v>174</v>
      </c>
      <c r="DM951" t="s">
        <v>19319</v>
      </c>
      <c r="DN951" t="s">
        <v>174</v>
      </c>
      <c r="DO951" t="s">
        <v>19320</v>
      </c>
      <c r="DP951" t="s">
        <v>19329</v>
      </c>
      <c r="DQ951" t="str">
        <f>HYPERLINK("https://nconnect.nicmar.ac.in/storage/profile/699e7c3291de8.png","Download")</f>
        <v>0</v>
      </c>
      <c r="DR951" t="str">
        <f>HYPERLINK("https://nconnect.nicmar.ac.in/pdf/557_resume_1772463103.pdf/Y2FyZWVy","View Resume")</f>
        <v>0</v>
      </c>
      <c r="DS951" t="s">
        <v>10839</v>
      </c>
      <c r="DT951" t="s">
        <v>19322</v>
      </c>
      <c r="DU951" t="s">
        <v>536</v>
      </c>
      <c r="DV951" t="s">
        <v>4136</v>
      </c>
      <c r="DW951" t="s">
        <v>246</v>
      </c>
      <c r="DX951" t="s">
        <v>2757</v>
      </c>
      <c r="DY951" t="s">
        <v>4270</v>
      </c>
      <c r="DZ951" t="s">
        <v>265</v>
      </c>
      <c r="EA951" t="s">
        <v>19323</v>
      </c>
      <c r="EB951" t="s">
        <v>19324</v>
      </c>
      <c r="EC951" t="s">
        <v>19325</v>
      </c>
      <c r="ED951" t="s">
        <v>246</v>
      </c>
      <c r="EE951" t="s">
        <v>251</v>
      </c>
      <c r="EF951" t="s">
        <v>2757</v>
      </c>
      <c r="EG951" t="s">
        <v>259</v>
      </c>
      <c r="EH951" t="s">
        <v>19323</v>
      </c>
      <c r="EI951" t="s">
        <v>507</v>
      </c>
      <c r="EJ951" t="s">
        <v>4136</v>
      </c>
      <c r="EK951" t="s">
        <v>246</v>
      </c>
      <c r="EL951" t="s">
        <v>6641</v>
      </c>
      <c r="EM951" t="s">
        <v>384</v>
      </c>
      <c r="EN951" t="s">
        <v>6827</v>
      </c>
      <c r="EO951" t="s">
        <v>19326</v>
      </c>
      <c r="EP951" t="s">
        <v>19327</v>
      </c>
      <c r="EQ951" t="s">
        <v>333</v>
      </c>
      <c r="ER951" t="s">
        <v>207</v>
      </c>
      <c r="ES951" t="s">
        <v>5042</v>
      </c>
      <c r="ET951" t="s">
        <v>5507</v>
      </c>
      <c r="EU951" t="s">
        <v>265</v>
      </c>
      <c r="EV951" t="s">
        <v>19328</v>
      </c>
      <c r="EW951" t="s">
        <v>3786</v>
      </c>
      <c r="EX951" t="s">
        <v>4136</v>
      </c>
      <c r="EY951" t="s">
        <v>207</v>
      </c>
      <c r="EZ951" t="s">
        <v>792</v>
      </c>
      <c r="FA951" t="s">
        <v>5042</v>
      </c>
      <c r="FB951" t="s">
        <v>460</v>
      </c>
    </row>
    <row r="952" spans="1:158">
      <c r="A952" t="s">
        <v>3910</v>
      </c>
      <c r="B952" t="s">
        <v>211</v>
      </c>
      <c r="C952" t="s">
        <v>471</v>
      </c>
      <c r="D952" t="s">
        <v>3911</v>
      </c>
      <c r="E952" t="s">
        <v>4978</v>
      </c>
      <c r="F952" t="s">
        <v>4979</v>
      </c>
      <c r="G952">
        <v>9921239269</v>
      </c>
      <c r="H952" t="s">
        <v>164</v>
      </c>
      <c r="I952" t="s">
        <v>4980</v>
      </c>
      <c r="J952" t="s">
        <v>166</v>
      </c>
      <c r="K952" t="s">
        <v>2377</v>
      </c>
      <c r="L952" t="s">
        <v>4981</v>
      </c>
      <c r="M952" t="s">
        <v>4982</v>
      </c>
      <c r="N952" t="s">
        <v>174</v>
      </c>
      <c r="O952" t="s">
        <v>4983</v>
      </c>
      <c r="P952" t="s">
        <v>4984</v>
      </c>
      <c r="AI952" t="s">
        <v>4985</v>
      </c>
      <c r="AJ952" t="s">
        <v>4986</v>
      </c>
      <c r="AK952" t="s">
        <v>4987</v>
      </c>
      <c r="AL952">
        <v>70.26</v>
      </c>
      <c r="AN952">
        <v>2003</v>
      </c>
      <c r="AO952" t="s">
        <v>170</v>
      </c>
      <c r="AV952" t="s">
        <v>174</v>
      </c>
      <c r="AW952" t="s">
        <v>485</v>
      </c>
      <c r="AX952" t="s">
        <v>4988</v>
      </c>
      <c r="AY952" t="s">
        <v>485</v>
      </c>
      <c r="AZ952">
        <v>75.85</v>
      </c>
      <c r="BB952">
        <v>2006</v>
      </c>
      <c r="BC952" t="s">
        <v>174</v>
      </c>
      <c r="BD952" t="s">
        <v>4117</v>
      </c>
      <c r="BE952" t="s">
        <v>4989</v>
      </c>
      <c r="BF952" t="s">
        <v>485</v>
      </c>
      <c r="BG952">
        <v>73.93</v>
      </c>
      <c r="BI952">
        <v>2009</v>
      </c>
      <c r="BJ952">
        <v>2</v>
      </c>
      <c r="BL952">
        <v>9</v>
      </c>
      <c r="BN952" t="s">
        <v>174</v>
      </c>
      <c r="BO952" t="s">
        <v>4117</v>
      </c>
      <c r="BP952" t="s">
        <v>4989</v>
      </c>
      <c r="BQ952" t="s">
        <v>3979</v>
      </c>
      <c r="BR952">
        <v>8.53</v>
      </c>
      <c r="BS952">
        <v>8.53</v>
      </c>
      <c r="BT952">
        <v>2013</v>
      </c>
      <c r="BU952">
        <v>12</v>
      </c>
      <c r="BW952">
        <v>9</v>
      </c>
      <c r="BY952" t="s">
        <v>170</v>
      </c>
      <c r="CF952" t="s">
        <v>174</v>
      </c>
      <c r="CG952" t="s">
        <v>485</v>
      </c>
      <c r="CH952" t="s">
        <v>4990</v>
      </c>
      <c r="CI952" t="s">
        <v>193</v>
      </c>
      <c r="CJ952">
        <v>2024</v>
      </c>
      <c r="CL952" t="s">
        <v>170</v>
      </c>
      <c r="CN952" t="s">
        <v>174</v>
      </c>
      <c r="CO952" t="s">
        <v>4991</v>
      </c>
      <c r="CP952" t="s">
        <v>4992</v>
      </c>
      <c r="CQ952" t="s">
        <v>174</v>
      </c>
      <c r="CR952" t="s">
        <v>677</v>
      </c>
      <c r="CS952" t="s">
        <v>676</v>
      </c>
      <c r="CU952" t="s">
        <v>4993</v>
      </c>
      <c r="CV952" t="s">
        <v>170</v>
      </c>
      <c r="CW952" t="s">
        <v>4994</v>
      </c>
      <c r="CX952" t="s">
        <v>193</v>
      </c>
      <c r="CY952">
        <v>2024</v>
      </c>
      <c r="CZ952" t="s">
        <v>170</v>
      </c>
      <c r="DB952" t="s">
        <v>4995</v>
      </c>
      <c r="DC952" t="s">
        <v>4996</v>
      </c>
      <c r="DD952" t="s">
        <v>174</v>
      </c>
      <c r="DE952" t="s">
        <v>4997</v>
      </c>
      <c r="DF952" t="s">
        <v>174</v>
      </c>
      <c r="DG952">
        <v>10</v>
      </c>
      <c r="DH952" t="s">
        <v>4998</v>
      </c>
      <c r="DI952" t="s">
        <v>678</v>
      </c>
      <c r="DJ952" t="s">
        <v>378</v>
      </c>
      <c r="DK952">
        <v>8</v>
      </c>
      <c r="DL952" t="s">
        <v>174</v>
      </c>
      <c r="DM952" t="s">
        <v>4999</v>
      </c>
      <c r="DN952" t="s">
        <v>170</v>
      </c>
      <c r="DP952" t="s">
        <v>19330</v>
      </c>
      <c r="DQ952" t="s">
        <v>202</v>
      </c>
      <c r="DR952" t="str">
        <f>HYPERLINK("https://nconnect.nicmar.ac.in/pdf/319_resume_1771570705.pdf/Y2FyZWVy","View Resume")</f>
        <v>0</v>
      </c>
      <c r="DS952" t="s">
        <v>5001</v>
      </c>
      <c r="DT952" t="s">
        <v>5002</v>
      </c>
      <c r="DU952" t="s">
        <v>5003</v>
      </c>
      <c r="DV952" t="s">
        <v>818</v>
      </c>
      <c r="DW952" t="s">
        <v>207</v>
      </c>
      <c r="DX952" t="s">
        <v>5004</v>
      </c>
      <c r="DY952" t="s">
        <v>2197</v>
      </c>
      <c r="DZ952" t="s">
        <v>419</v>
      </c>
      <c r="EA952" t="s">
        <v>5005</v>
      </c>
      <c r="EB952" t="s">
        <v>211</v>
      </c>
      <c r="EC952" t="s">
        <v>818</v>
      </c>
      <c r="ED952" t="s">
        <v>246</v>
      </c>
      <c r="EE952" t="s">
        <v>2197</v>
      </c>
      <c r="EF952" t="s">
        <v>209</v>
      </c>
      <c r="EG952" t="s">
        <v>5006</v>
      </c>
    </row>
    <row r="953" spans="1:158">
      <c r="A953" t="s">
        <v>581</v>
      </c>
      <c r="B953" t="s">
        <v>211</v>
      </c>
      <c r="C953" t="s">
        <v>471</v>
      </c>
      <c r="D953" t="s">
        <v>582</v>
      </c>
      <c r="E953" t="s">
        <v>17141</v>
      </c>
      <c r="F953" t="s">
        <v>17142</v>
      </c>
      <c r="G953">
        <v>6381130988</v>
      </c>
      <c r="H953" t="s">
        <v>164</v>
      </c>
      <c r="I953" t="s">
        <v>17143</v>
      </c>
      <c r="J953" t="s">
        <v>166</v>
      </c>
      <c r="K953" t="s">
        <v>762</v>
      </c>
      <c r="L953" t="s">
        <v>17144</v>
      </c>
      <c r="M953" t="s">
        <v>17145</v>
      </c>
      <c r="N953" t="s">
        <v>170</v>
      </c>
      <c r="AI953" t="s">
        <v>17146</v>
      </c>
      <c r="AJ953" t="s">
        <v>1905</v>
      </c>
      <c r="AK953" t="s">
        <v>17147</v>
      </c>
      <c r="AL953">
        <v>62.2</v>
      </c>
      <c r="AN953">
        <v>2001</v>
      </c>
      <c r="AO953" t="s">
        <v>174</v>
      </c>
      <c r="AP953" t="s">
        <v>17146</v>
      </c>
      <c r="AQ953" t="s">
        <v>1905</v>
      </c>
      <c r="AR953" t="s">
        <v>17148</v>
      </c>
      <c r="AS953">
        <v>76.6</v>
      </c>
      <c r="AU953">
        <v>2003</v>
      </c>
      <c r="AV953" t="s">
        <v>170</v>
      </c>
      <c r="BC953" t="s">
        <v>174</v>
      </c>
      <c r="BD953" t="s">
        <v>17149</v>
      </c>
      <c r="BE953" t="s">
        <v>17150</v>
      </c>
      <c r="BF953" t="s">
        <v>485</v>
      </c>
      <c r="BG953">
        <v>83</v>
      </c>
      <c r="BH953">
        <v>8.36</v>
      </c>
      <c r="BI953">
        <v>2011</v>
      </c>
      <c r="BJ953">
        <v>2</v>
      </c>
      <c r="BL953">
        <v>7</v>
      </c>
      <c r="BN953" t="s">
        <v>174</v>
      </c>
      <c r="BO953" t="s">
        <v>483</v>
      </c>
      <c r="BP953" t="s">
        <v>17151</v>
      </c>
      <c r="BQ953" t="s">
        <v>213</v>
      </c>
      <c r="BR953">
        <v>75</v>
      </c>
      <c r="BS953">
        <v>7.5</v>
      </c>
      <c r="BT953">
        <v>2013</v>
      </c>
      <c r="BU953">
        <v>14</v>
      </c>
      <c r="BW953">
        <v>47</v>
      </c>
      <c r="BY953" t="s">
        <v>170</v>
      </c>
      <c r="CF953" t="s">
        <v>174</v>
      </c>
      <c r="CG953" t="s">
        <v>550</v>
      </c>
      <c r="CH953" t="s">
        <v>17152</v>
      </c>
      <c r="CI953" t="s">
        <v>193</v>
      </c>
      <c r="CJ953">
        <v>2020</v>
      </c>
      <c r="CL953" t="s">
        <v>174</v>
      </c>
      <c r="CM953" t="s">
        <v>17153</v>
      </c>
      <c r="CN953" t="s">
        <v>174</v>
      </c>
      <c r="CO953" t="s">
        <v>17154</v>
      </c>
      <c r="CP953" t="s">
        <v>1527</v>
      </c>
      <c r="CQ953" t="s">
        <v>174</v>
      </c>
      <c r="CR953" t="s">
        <v>2453</v>
      </c>
      <c r="CS953">
        <v>0</v>
      </c>
      <c r="CT953">
        <v>8</v>
      </c>
      <c r="CU953" t="s">
        <v>17155</v>
      </c>
      <c r="CV953" t="s">
        <v>170</v>
      </c>
      <c r="CZ953" t="s">
        <v>170</v>
      </c>
      <c r="DC953" t="s">
        <v>4936</v>
      </c>
      <c r="DD953" t="s">
        <v>174</v>
      </c>
      <c r="DE953" t="s">
        <v>17156</v>
      </c>
      <c r="DF953" t="s">
        <v>174</v>
      </c>
      <c r="DG953" t="s">
        <v>17157</v>
      </c>
      <c r="DH953" t="s">
        <v>17158</v>
      </c>
      <c r="DI953" t="s">
        <v>2680</v>
      </c>
      <c r="DJ953" t="s">
        <v>17159</v>
      </c>
      <c r="DK953">
        <v>7</v>
      </c>
      <c r="DL953" t="s">
        <v>174</v>
      </c>
      <c r="DM953" t="s">
        <v>17160</v>
      </c>
      <c r="DN953" t="s">
        <v>170</v>
      </c>
      <c r="DP953" t="s">
        <v>19331</v>
      </c>
      <c r="DQ953" t="s">
        <v>202</v>
      </c>
      <c r="DR953" t="str">
        <f>HYPERLINK("https://nconnect.nicmar.ac.in/pdf/926_resume_1772529893.pdf/Y2FyZWVy","View Resume")</f>
        <v>0</v>
      </c>
      <c r="DS953" t="s">
        <v>4371</v>
      </c>
      <c r="DT953" t="s">
        <v>17162</v>
      </c>
      <c r="DU953" t="s">
        <v>10013</v>
      </c>
      <c r="DV953" t="s">
        <v>17163</v>
      </c>
      <c r="DW953" t="s">
        <v>246</v>
      </c>
      <c r="DX953" t="s">
        <v>1462</v>
      </c>
      <c r="DY953" t="s">
        <v>209</v>
      </c>
      <c r="DZ953" t="s">
        <v>2429</v>
      </c>
      <c r="EA953" t="s">
        <v>17164</v>
      </c>
      <c r="EB953" t="s">
        <v>211</v>
      </c>
      <c r="EC953" t="s">
        <v>17165</v>
      </c>
      <c r="ED953" t="s">
        <v>246</v>
      </c>
      <c r="EE953" t="s">
        <v>578</v>
      </c>
      <c r="EF953" t="s">
        <v>7893</v>
      </c>
      <c r="EG953" t="s">
        <v>1382</v>
      </c>
      <c r="EH953" t="s">
        <v>17166</v>
      </c>
      <c r="EI953" t="s">
        <v>211</v>
      </c>
      <c r="EJ953" t="s">
        <v>17165</v>
      </c>
      <c r="EK953" t="s">
        <v>246</v>
      </c>
      <c r="EL953" t="s">
        <v>4441</v>
      </c>
      <c r="EM953" t="s">
        <v>1024</v>
      </c>
      <c r="EN953" t="s">
        <v>2053</v>
      </c>
    </row>
    <row r="954" spans="1:158">
      <c r="A954" t="s">
        <v>793</v>
      </c>
      <c r="B954" t="s">
        <v>211</v>
      </c>
      <c r="C954" t="s">
        <v>267</v>
      </c>
      <c r="D954" t="s">
        <v>508</v>
      </c>
      <c r="E954" t="s">
        <v>19332</v>
      </c>
      <c r="F954" t="s">
        <v>19333</v>
      </c>
      <c r="G954">
        <v>9167755502</v>
      </c>
      <c r="H954" t="s">
        <v>164</v>
      </c>
      <c r="I954" t="s">
        <v>19334</v>
      </c>
      <c r="J954" t="s">
        <v>166</v>
      </c>
      <c r="K954" t="s">
        <v>13294</v>
      </c>
      <c r="L954" t="s">
        <v>19335</v>
      </c>
      <c r="M954" t="s">
        <v>19336</v>
      </c>
      <c r="N954" t="s">
        <v>170</v>
      </c>
      <c r="AI954" t="s">
        <v>19337</v>
      </c>
      <c r="AJ954" t="s">
        <v>19338</v>
      </c>
      <c r="AK954" t="s">
        <v>19339</v>
      </c>
      <c r="AL954">
        <v>77.73</v>
      </c>
      <c r="AN954">
        <v>1999</v>
      </c>
      <c r="AO954" t="s">
        <v>174</v>
      </c>
      <c r="AP954" t="s">
        <v>19340</v>
      </c>
      <c r="AQ954" t="s">
        <v>4638</v>
      </c>
      <c r="AR954" t="s">
        <v>19341</v>
      </c>
      <c r="AS954">
        <v>78.83</v>
      </c>
      <c r="AU954">
        <v>2001</v>
      </c>
      <c r="AV954" t="s">
        <v>170</v>
      </c>
      <c r="BC954" t="s">
        <v>174</v>
      </c>
      <c r="BD954" t="s">
        <v>4637</v>
      </c>
      <c r="BE954" t="s">
        <v>11900</v>
      </c>
      <c r="BF954" t="s">
        <v>19342</v>
      </c>
      <c r="BG954">
        <v>70</v>
      </c>
      <c r="BI954">
        <v>2004</v>
      </c>
      <c r="BJ954">
        <v>9</v>
      </c>
      <c r="BL954">
        <v>23</v>
      </c>
      <c r="BN954" t="s">
        <v>174</v>
      </c>
      <c r="BO954" t="s">
        <v>4637</v>
      </c>
      <c r="BP954" t="s">
        <v>19343</v>
      </c>
      <c r="BQ954" t="s">
        <v>19342</v>
      </c>
      <c r="BR954">
        <v>73.35</v>
      </c>
      <c r="BT954">
        <v>2008</v>
      </c>
      <c r="BU954">
        <v>31</v>
      </c>
      <c r="BV954" t="s">
        <v>19344</v>
      </c>
      <c r="BW954">
        <v>23</v>
      </c>
      <c r="BY954" t="s">
        <v>170</v>
      </c>
      <c r="CF954" t="s">
        <v>174</v>
      </c>
      <c r="CG954" t="s">
        <v>527</v>
      </c>
      <c r="CH954" t="s">
        <v>19345</v>
      </c>
      <c r="CI954" t="s">
        <v>373</v>
      </c>
      <c r="CK954" t="s">
        <v>170</v>
      </c>
      <c r="CL954" t="s">
        <v>174</v>
      </c>
      <c r="CM954" t="s">
        <v>19346</v>
      </c>
      <c r="CN954" t="s">
        <v>174</v>
      </c>
      <c r="CO954" t="s">
        <v>19347</v>
      </c>
      <c r="CP954" t="s">
        <v>721</v>
      </c>
      <c r="CQ954" t="s">
        <v>174</v>
      </c>
      <c r="CR954">
        <v>0</v>
      </c>
      <c r="CS954">
        <v>0</v>
      </c>
      <c r="CT954" t="s">
        <v>10657</v>
      </c>
      <c r="CV954" t="s">
        <v>170</v>
      </c>
      <c r="CZ954" t="s">
        <v>170</v>
      </c>
      <c r="DB954" t="s">
        <v>19348</v>
      </c>
      <c r="DC954" t="s">
        <v>19349</v>
      </c>
      <c r="DD954" t="s">
        <v>174</v>
      </c>
      <c r="DE954" t="s">
        <v>19350</v>
      </c>
      <c r="DF954" t="s">
        <v>174</v>
      </c>
      <c r="DG954" t="s">
        <v>676</v>
      </c>
      <c r="DH954" t="s">
        <v>676</v>
      </c>
      <c r="DI954" t="s">
        <v>678</v>
      </c>
      <c r="DJ954" t="s">
        <v>4998</v>
      </c>
      <c r="DK954" t="s">
        <v>4998</v>
      </c>
      <c r="DL954" t="s">
        <v>174</v>
      </c>
      <c r="DM954" t="s">
        <v>19351</v>
      </c>
      <c r="DN954" t="s">
        <v>174</v>
      </c>
      <c r="DO954" t="s">
        <v>19352</v>
      </c>
      <c r="DP954" t="s">
        <v>19353</v>
      </c>
      <c r="DQ954" t="s">
        <v>202</v>
      </c>
      <c r="DR954" t="str">
        <f>HYPERLINK("https://nconnect.nicmar.ac.in/pdf/865_resume_1772590595.pdf/Y2FyZWVy","View Resume")</f>
        <v>0</v>
      </c>
      <c r="DS954" t="s">
        <v>10263</v>
      </c>
      <c r="DT954" t="s">
        <v>19343</v>
      </c>
      <c r="DU954" t="s">
        <v>1282</v>
      </c>
      <c r="DV954" t="s">
        <v>8455</v>
      </c>
      <c r="DW954" t="s">
        <v>246</v>
      </c>
      <c r="DX954" t="s">
        <v>1385</v>
      </c>
      <c r="DY954" t="s">
        <v>209</v>
      </c>
      <c r="DZ954" t="s">
        <v>1316</v>
      </c>
      <c r="EA954" t="s">
        <v>19354</v>
      </c>
      <c r="EB954" t="s">
        <v>19355</v>
      </c>
      <c r="EC954" t="s">
        <v>19356</v>
      </c>
      <c r="ED954" t="s">
        <v>246</v>
      </c>
      <c r="EE954" t="s">
        <v>1718</v>
      </c>
      <c r="EF954" t="s">
        <v>1321</v>
      </c>
      <c r="EG954" t="s">
        <v>942</v>
      </c>
      <c r="EH954" t="s">
        <v>19357</v>
      </c>
      <c r="EI954" t="s">
        <v>211</v>
      </c>
      <c r="EJ954" t="s">
        <v>19358</v>
      </c>
      <c r="EK954" t="s">
        <v>246</v>
      </c>
      <c r="EL954" t="s">
        <v>2319</v>
      </c>
      <c r="EM954" t="s">
        <v>1718</v>
      </c>
      <c r="EN954" t="s">
        <v>1382</v>
      </c>
      <c r="EO954" t="s">
        <v>19359</v>
      </c>
      <c r="EP954" t="s">
        <v>211</v>
      </c>
      <c r="EQ954" t="s">
        <v>19358</v>
      </c>
      <c r="ER954" t="s">
        <v>246</v>
      </c>
      <c r="ES954" t="s">
        <v>7410</v>
      </c>
      <c r="ET954" t="s">
        <v>2319</v>
      </c>
      <c r="EU954" t="s">
        <v>4376</v>
      </c>
      <c r="EV954" t="s">
        <v>19360</v>
      </c>
      <c r="EW954" t="s">
        <v>4411</v>
      </c>
      <c r="EX954" t="s">
        <v>333</v>
      </c>
      <c r="EY954" t="s">
        <v>207</v>
      </c>
      <c r="EZ954" t="s">
        <v>5425</v>
      </c>
      <c r="FA954" t="s">
        <v>4683</v>
      </c>
      <c r="FB954" t="s">
        <v>989</v>
      </c>
    </row>
    <row r="955" spans="1:158">
      <c r="A955" t="s">
        <v>1136</v>
      </c>
      <c r="B955" t="s">
        <v>211</v>
      </c>
      <c r="C955" t="s">
        <v>1137</v>
      </c>
      <c r="D955" t="s">
        <v>1138</v>
      </c>
      <c r="E955" t="s">
        <v>19361</v>
      </c>
      <c r="F955" t="s">
        <v>19362</v>
      </c>
      <c r="G955">
        <v>7828346436</v>
      </c>
      <c r="H955" t="s">
        <v>271</v>
      </c>
      <c r="I955" t="s">
        <v>2436</v>
      </c>
      <c r="J955" t="s">
        <v>217</v>
      </c>
      <c r="K955" t="s">
        <v>218</v>
      </c>
      <c r="L955" t="s">
        <v>19363</v>
      </c>
      <c r="M955" t="s">
        <v>19364</v>
      </c>
      <c r="N955" t="s">
        <v>170</v>
      </c>
      <c r="AI955" t="s">
        <v>19365</v>
      </c>
      <c r="AJ955" t="s">
        <v>19366</v>
      </c>
      <c r="AK955" t="s">
        <v>16142</v>
      </c>
      <c r="AL955">
        <v>82</v>
      </c>
      <c r="AM955">
        <v>8.6</v>
      </c>
      <c r="AN955">
        <v>2013</v>
      </c>
      <c r="AO955" t="s">
        <v>174</v>
      </c>
      <c r="AP955" t="s">
        <v>19365</v>
      </c>
      <c r="AQ955" t="s">
        <v>19366</v>
      </c>
      <c r="AR955" t="s">
        <v>15668</v>
      </c>
      <c r="AS955">
        <v>77</v>
      </c>
      <c r="AU955">
        <v>2015</v>
      </c>
      <c r="AV955" t="s">
        <v>170</v>
      </c>
      <c r="BC955" t="s">
        <v>174</v>
      </c>
      <c r="BD955" t="s">
        <v>19367</v>
      </c>
      <c r="BE955" t="s">
        <v>19368</v>
      </c>
      <c r="BF955" t="s">
        <v>485</v>
      </c>
      <c r="BG955">
        <v>77</v>
      </c>
      <c r="BI955">
        <v>2020</v>
      </c>
      <c r="BJ955">
        <v>2</v>
      </c>
      <c r="BL955">
        <v>9</v>
      </c>
      <c r="BN955" t="s">
        <v>174</v>
      </c>
      <c r="BO955" t="s">
        <v>4146</v>
      </c>
      <c r="BP955" t="s">
        <v>4146</v>
      </c>
      <c r="BQ955" t="s">
        <v>3614</v>
      </c>
      <c r="BR955">
        <v>86</v>
      </c>
      <c r="BS955">
        <v>8.6</v>
      </c>
      <c r="BT955">
        <v>2023</v>
      </c>
      <c r="BU955">
        <v>31</v>
      </c>
      <c r="BV955" t="s">
        <v>19369</v>
      </c>
      <c r="BW955">
        <v>49</v>
      </c>
      <c r="BY955" t="s">
        <v>170</v>
      </c>
      <c r="BZ955" t="s">
        <v>19370</v>
      </c>
      <c r="CA955" t="s">
        <v>19371</v>
      </c>
      <c r="CB955" t="s">
        <v>3614</v>
      </c>
      <c r="CC955">
        <v>78</v>
      </c>
      <c r="CD955">
        <v>3.36</v>
      </c>
      <c r="CE955">
        <v>2026</v>
      </c>
      <c r="CF955" t="s">
        <v>174</v>
      </c>
      <c r="CG955" t="s">
        <v>11302</v>
      </c>
      <c r="CH955" t="s">
        <v>19370</v>
      </c>
      <c r="CI955" t="s">
        <v>373</v>
      </c>
      <c r="CK955" t="s">
        <v>170</v>
      </c>
      <c r="CL955" t="s">
        <v>174</v>
      </c>
      <c r="CM955" t="s">
        <v>19372</v>
      </c>
      <c r="CN955" t="s">
        <v>174</v>
      </c>
      <c r="CO955" t="s">
        <v>19373</v>
      </c>
      <c r="CP955" t="s">
        <v>19374</v>
      </c>
      <c r="CQ955" t="s">
        <v>174</v>
      </c>
      <c r="CR955">
        <v>2</v>
      </c>
      <c r="CS955">
        <v>2</v>
      </c>
      <c r="CT955">
        <v>2</v>
      </c>
      <c r="CV955" t="s">
        <v>170</v>
      </c>
      <c r="CZ955" t="s">
        <v>170</v>
      </c>
      <c r="DB955" t="s">
        <v>378</v>
      </c>
      <c r="DC955" t="s">
        <v>19375</v>
      </c>
      <c r="DD955" t="s">
        <v>170</v>
      </c>
      <c r="DF955" t="s">
        <v>170</v>
      </c>
      <c r="DL955" t="s">
        <v>174</v>
      </c>
      <c r="DM955" t="s">
        <v>19376</v>
      </c>
      <c r="DN955" t="s">
        <v>174</v>
      </c>
      <c r="DO955" t="s">
        <v>19377</v>
      </c>
      <c r="DP955" t="s">
        <v>19378</v>
      </c>
      <c r="DQ955" t="s">
        <v>202</v>
      </c>
      <c r="DR955" t="str">
        <f>HYPERLINK("https://nconnect.nicmar.ac.in/pdf/705_resume_1772599276.pdf/Y2FyZWVy","View Resume")</f>
        <v>0</v>
      </c>
      <c r="DS955" t="s">
        <v>292</v>
      </c>
    </row>
    <row r="956" spans="1:158">
      <c r="A956" t="s">
        <v>1871</v>
      </c>
      <c r="B956" t="s">
        <v>507</v>
      </c>
      <c r="C956" t="s">
        <v>160</v>
      </c>
      <c r="D956" t="s">
        <v>1872</v>
      </c>
      <c r="E956" t="s">
        <v>19379</v>
      </c>
      <c r="F956" t="s">
        <v>19380</v>
      </c>
      <c r="G956">
        <v>9765926582</v>
      </c>
      <c r="H956" t="s">
        <v>271</v>
      </c>
      <c r="I956" t="s">
        <v>19381</v>
      </c>
      <c r="J956" t="s">
        <v>166</v>
      </c>
      <c r="K956" t="s">
        <v>4987</v>
      </c>
      <c r="L956" t="s">
        <v>19382</v>
      </c>
      <c r="M956" t="s">
        <v>19383</v>
      </c>
      <c r="N956" t="s">
        <v>170</v>
      </c>
      <c r="AI956" t="s">
        <v>19384</v>
      </c>
      <c r="AJ956" t="s">
        <v>19385</v>
      </c>
      <c r="AK956" t="s">
        <v>19386</v>
      </c>
      <c r="AL956">
        <v>78.66</v>
      </c>
      <c r="AN956">
        <v>1996</v>
      </c>
      <c r="AO956" t="s">
        <v>174</v>
      </c>
      <c r="AP956" t="s">
        <v>9627</v>
      </c>
      <c r="AQ956" t="s">
        <v>19387</v>
      </c>
      <c r="AR956" t="s">
        <v>19388</v>
      </c>
      <c r="AS956">
        <v>68.67</v>
      </c>
      <c r="AU956">
        <v>1998</v>
      </c>
      <c r="AV956" t="s">
        <v>170</v>
      </c>
      <c r="BC956" t="s">
        <v>174</v>
      </c>
      <c r="BD956" t="s">
        <v>12899</v>
      </c>
      <c r="BE956" t="s">
        <v>19389</v>
      </c>
      <c r="BF956" t="s">
        <v>19390</v>
      </c>
      <c r="BG956">
        <v>55.26</v>
      </c>
      <c r="BI956">
        <v>2003</v>
      </c>
      <c r="BJ956">
        <v>8</v>
      </c>
      <c r="BL956">
        <v>2</v>
      </c>
      <c r="BN956" t="s">
        <v>174</v>
      </c>
      <c r="BO956" t="s">
        <v>19391</v>
      </c>
      <c r="BP956" t="s">
        <v>19392</v>
      </c>
      <c r="BQ956" t="s">
        <v>19393</v>
      </c>
      <c r="BR956">
        <v>80.18</v>
      </c>
      <c r="BS956">
        <v>8.44</v>
      </c>
      <c r="BT956">
        <v>2022</v>
      </c>
      <c r="BU956">
        <v>31</v>
      </c>
      <c r="BV956" t="s">
        <v>19394</v>
      </c>
      <c r="BW956">
        <v>53</v>
      </c>
      <c r="BX956" t="s">
        <v>10585</v>
      </c>
      <c r="BY956" t="s">
        <v>170</v>
      </c>
      <c r="CF956" t="s">
        <v>170</v>
      </c>
      <c r="CL956" t="s">
        <v>170</v>
      </c>
      <c r="CN956" t="s">
        <v>174</v>
      </c>
      <c r="CO956" t="s">
        <v>19395</v>
      </c>
      <c r="CP956" t="s">
        <v>19396</v>
      </c>
      <c r="CQ956" t="s">
        <v>170</v>
      </c>
      <c r="CV956" t="s">
        <v>170</v>
      </c>
      <c r="CZ956" t="s">
        <v>170</v>
      </c>
      <c r="DC956" t="s">
        <v>19397</v>
      </c>
      <c r="DD956" t="s">
        <v>174</v>
      </c>
      <c r="DE956" t="s">
        <v>19398</v>
      </c>
      <c r="DF956" t="s">
        <v>170</v>
      </c>
      <c r="DL956" t="s">
        <v>174</v>
      </c>
      <c r="DM956" t="s">
        <v>19399</v>
      </c>
      <c r="DN956" t="s">
        <v>170</v>
      </c>
      <c r="DP956" t="s">
        <v>19400</v>
      </c>
      <c r="DQ956" t="str">
        <f>HYPERLINK("https://nconnect.nicmar.ac.in/storage/profile/69a716bad0208.png","Download")</f>
        <v>0</v>
      </c>
      <c r="DR956" t="str">
        <f>HYPERLINK("https://nconnect.nicmar.ac.in/pdf/971_resume_1772599445.pdf/Y2FyZWVy","View Resume")</f>
        <v>0</v>
      </c>
      <c r="DS956" t="s">
        <v>19401</v>
      </c>
      <c r="DT956" t="s">
        <v>19402</v>
      </c>
      <c r="DU956" t="s">
        <v>6237</v>
      </c>
      <c r="DV956" t="s">
        <v>19403</v>
      </c>
      <c r="DW956" t="s">
        <v>207</v>
      </c>
      <c r="DX956" t="s">
        <v>8330</v>
      </c>
      <c r="DY956" t="s">
        <v>2521</v>
      </c>
      <c r="DZ956" t="s">
        <v>945</v>
      </c>
      <c r="EA956" t="s">
        <v>19402</v>
      </c>
      <c r="EB956" t="s">
        <v>6237</v>
      </c>
      <c r="EC956" t="s">
        <v>19403</v>
      </c>
      <c r="ED956" t="s">
        <v>207</v>
      </c>
      <c r="EE956" t="s">
        <v>1589</v>
      </c>
      <c r="EF956" t="s">
        <v>4683</v>
      </c>
      <c r="EG956" t="s">
        <v>248</v>
      </c>
      <c r="EH956" t="s">
        <v>19404</v>
      </c>
      <c r="EI956" t="s">
        <v>19405</v>
      </c>
      <c r="EJ956" t="s">
        <v>818</v>
      </c>
      <c r="EK956" t="s">
        <v>207</v>
      </c>
      <c r="EL956" t="s">
        <v>13849</v>
      </c>
      <c r="EM956" t="s">
        <v>648</v>
      </c>
      <c r="EN956" t="s">
        <v>1578</v>
      </c>
      <c r="EO956" t="s">
        <v>19406</v>
      </c>
      <c r="EP956" t="s">
        <v>19407</v>
      </c>
      <c r="EQ956" t="s">
        <v>818</v>
      </c>
      <c r="ER956" t="s">
        <v>246</v>
      </c>
      <c r="ES956" t="s">
        <v>2318</v>
      </c>
      <c r="ET956" t="s">
        <v>464</v>
      </c>
      <c r="EU956" t="s">
        <v>5179</v>
      </c>
      <c r="EV956" t="s">
        <v>19408</v>
      </c>
      <c r="EW956" t="s">
        <v>6237</v>
      </c>
      <c r="EX956" t="s">
        <v>19409</v>
      </c>
      <c r="EY956" t="s">
        <v>207</v>
      </c>
      <c r="EZ956" t="s">
        <v>5761</v>
      </c>
      <c r="FA956" t="s">
        <v>19410</v>
      </c>
      <c r="FB956" t="s">
        <v>821</v>
      </c>
    </row>
    <row r="957" spans="1:158">
      <c r="A957" t="s">
        <v>210</v>
      </c>
      <c r="B957" t="s">
        <v>211</v>
      </c>
      <c r="C957" t="s">
        <v>212</v>
      </c>
      <c r="D957" t="s">
        <v>213</v>
      </c>
      <c r="E957" t="s">
        <v>19411</v>
      </c>
      <c r="F957" t="s">
        <v>19412</v>
      </c>
      <c r="G957">
        <v>7737275250</v>
      </c>
      <c r="H957" t="s">
        <v>164</v>
      </c>
      <c r="I957" t="s">
        <v>19413</v>
      </c>
      <c r="J957" t="s">
        <v>166</v>
      </c>
      <c r="K957" t="s">
        <v>797</v>
      </c>
      <c r="L957" t="s">
        <v>19414</v>
      </c>
      <c r="M957" t="s">
        <v>19415</v>
      </c>
      <c r="N957" t="s">
        <v>170</v>
      </c>
      <c r="AI957" t="s">
        <v>19416</v>
      </c>
      <c r="AJ957" t="s">
        <v>19417</v>
      </c>
      <c r="AK957" t="s">
        <v>1254</v>
      </c>
      <c r="AL957">
        <v>81</v>
      </c>
      <c r="AN957">
        <v>2005</v>
      </c>
      <c r="AO957" t="s">
        <v>174</v>
      </c>
      <c r="AP957" t="s">
        <v>19416</v>
      </c>
      <c r="AQ957" t="s">
        <v>1929</v>
      </c>
      <c r="AR957" t="s">
        <v>19418</v>
      </c>
      <c r="AS957">
        <v>60.6</v>
      </c>
      <c r="AU957">
        <v>2007</v>
      </c>
      <c r="AV957" t="s">
        <v>170</v>
      </c>
      <c r="BC957" t="s">
        <v>174</v>
      </c>
      <c r="BD957" t="s">
        <v>3266</v>
      </c>
      <c r="BE957" t="s">
        <v>19419</v>
      </c>
      <c r="BF957" t="s">
        <v>485</v>
      </c>
      <c r="BG957">
        <v>73.3</v>
      </c>
      <c r="BI957">
        <v>2011</v>
      </c>
      <c r="BJ957">
        <v>1</v>
      </c>
      <c r="BL957">
        <v>9</v>
      </c>
      <c r="BN957" t="s">
        <v>174</v>
      </c>
      <c r="BO957" t="s">
        <v>19420</v>
      </c>
      <c r="BP957" t="s">
        <v>19421</v>
      </c>
      <c r="BQ957" t="s">
        <v>19422</v>
      </c>
      <c r="BR957">
        <v>70.6</v>
      </c>
      <c r="BT957">
        <v>2013</v>
      </c>
      <c r="BU957">
        <v>31</v>
      </c>
      <c r="BV957" t="s">
        <v>19423</v>
      </c>
      <c r="BW957">
        <v>9</v>
      </c>
      <c r="BY957" t="s">
        <v>170</v>
      </c>
      <c r="CF957" t="s">
        <v>174</v>
      </c>
      <c r="CG957" t="s">
        <v>4145</v>
      </c>
      <c r="CH957" t="s">
        <v>19424</v>
      </c>
      <c r="CI957" t="s">
        <v>373</v>
      </c>
      <c r="CK957" t="s">
        <v>174</v>
      </c>
      <c r="CL957" t="s">
        <v>174</v>
      </c>
      <c r="CM957" t="s">
        <v>19425</v>
      </c>
      <c r="CN957" t="s">
        <v>174</v>
      </c>
      <c r="CO957" t="s">
        <v>19426</v>
      </c>
      <c r="CP957" t="s">
        <v>19427</v>
      </c>
      <c r="CQ957" t="s">
        <v>174</v>
      </c>
      <c r="CR957">
        <v>6</v>
      </c>
      <c r="CS957">
        <v>4</v>
      </c>
      <c r="CU957" t="s">
        <v>19428</v>
      </c>
      <c r="CV957" t="s">
        <v>170</v>
      </c>
      <c r="CZ957" t="s">
        <v>170</v>
      </c>
      <c r="DB957" t="s">
        <v>1162</v>
      </c>
      <c r="DC957" t="s">
        <v>19429</v>
      </c>
      <c r="DD957" t="s">
        <v>170</v>
      </c>
      <c r="DF957" t="s">
        <v>170</v>
      </c>
      <c r="DL957" t="s">
        <v>174</v>
      </c>
      <c r="DM957" t="s">
        <v>19430</v>
      </c>
      <c r="DN957" t="s">
        <v>174</v>
      </c>
      <c r="DO957" t="s">
        <v>19431</v>
      </c>
      <c r="DP957" t="s">
        <v>19432</v>
      </c>
      <c r="DQ957" t="s">
        <v>202</v>
      </c>
      <c r="DR957" t="str">
        <f>HYPERLINK("https://nconnect.nicmar.ac.in/pdf/330_resume_1772599509.pdf/Y2FyZWVy","View Resume")</f>
        <v>0</v>
      </c>
      <c r="DS957" t="s">
        <v>10756</v>
      </c>
      <c r="DT957" t="s">
        <v>19433</v>
      </c>
      <c r="DU957" t="s">
        <v>211</v>
      </c>
      <c r="DV957" t="s">
        <v>1213</v>
      </c>
      <c r="DW957" t="s">
        <v>246</v>
      </c>
      <c r="DX957" t="s">
        <v>468</v>
      </c>
      <c r="DY957" t="s">
        <v>209</v>
      </c>
      <c r="DZ957" t="s">
        <v>469</v>
      </c>
      <c r="EA957" t="s">
        <v>19434</v>
      </c>
      <c r="EB957" t="s">
        <v>19435</v>
      </c>
      <c r="EC957" t="s">
        <v>19436</v>
      </c>
      <c r="ED957" t="s">
        <v>246</v>
      </c>
      <c r="EE957" t="s">
        <v>579</v>
      </c>
      <c r="EF957" t="s">
        <v>4831</v>
      </c>
      <c r="EG957" t="s">
        <v>3514</v>
      </c>
    </row>
    <row r="958" spans="1:158">
      <c r="A958" t="s">
        <v>2493</v>
      </c>
      <c r="B958" t="s">
        <v>507</v>
      </c>
      <c r="C958" t="s">
        <v>160</v>
      </c>
      <c r="D958" t="s">
        <v>2494</v>
      </c>
      <c r="E958" t="s">
        <v>19437</v>
      </c>
      <c r="F958" t="s">
        <v>19438</v>
      </c>
      <c r="G958">
        <v>8408020830</v>
      </c>
      <c r="H958" t="s">
        <v>164</v>
      </c>
      <c r="I958" t="s">
        <v>9821</v>
      </c>
      <c r="J958" t="s">
        <v>166</v>
      </c>
      <c r="K958" t="s">
        <v>657</v>
      </c>
      <c r="L958" t="s">
        <v>19439</v>
      </c>
      <c r="M958" t="s">
        <v>19440</v>
      </c>
      <c r="N958" t="s">
        <v>170</v>
      </c>
      <c r="AI958" t="s">
        <v>19441</v>
      </c>
      <c r="AJ958" t="s">
        <v>19442</v>
      </c>
      <c r="AK958" t="s">
        <v>3879</v>
      </c>
      <c r="AL958">
        <v>70.46</v>
      </c>
      <c r="AN958">
        <v>2007</v>
      </c>
      <c r="AO958" t="s">
        <v>174</v>
      </c>
      <c r="AP958" t="s">
        <v>19443</v>
      </c>
      <c r="AQ958" t="s">
        <v>4845</v>
      </c>
      <c r="AR958" t="s">
        <v>19444</v>
      </c>
      <c r="AS958">
        <v>55.17</v>
      </c>
      <c r="AU958">
        <v>2009</v>
      </c>
      <c r="AV958" t="s">
        <v>170</v>
      </c>
      <c r="BC958" t="s">
        <v>174</v>
      </c>
      <c r="BD958" t="s">
        <v>4933</v>
      </c>
      <c r="BE958" t="s">
        <v>19445</v>
      </c>
      <c r="BF958" t="s">
        <v>1779</v>
      </c>
      <c r="BG958">
        <v>56.9</v>
      </c>
      <c r="BI958">
        <v>2014</v>
      </c>
      <c r="BJ958">
        <v>8</v>
      </c>
      <c r="BL958">
        <v>2</v>
      </c>
      <c r="BN958" t="s">
        <v>174</v>
      </c>
      <c r="BO958" t="s">
        <v>4933</v>
      </c>
      <c r="BP958" t="s">
        <v>19445</v>
      </c>
      <c r="BQ958" t="s">
        <v>12879</v>
      </c>
      <c r="BR958">
        <v>62.2</v>
      </c>
      <c r="BT958">
        <v>2016</v>
      </c>
      <c r="BU958">
        <v>27</v>
      </c>
      <c r="BW958">
        <v>13</v>
      </c>
      <c r="BY958" t="s">
        <v>174</v>
      </c>
      <c r="BZ958" t="s">
        <v>19446</v>
      </c>
      <c r="CA958" t="s">
        <v>19446</v>
      </c>
      <c r="CB958" t="s">
        <v>19447</v>
      </c>
      <c r="CC958">
        <v>60</v>
      </c>
      <c r="CE958">
        <v>2023</v>
      </c>
      <c r="CF958" t="s">
        <v>174</v>
      </c>
      <c r="CG958" t="s">
        <v>4819</v>
      </c>
      <c r="CH958" t="s">
        <v>19446</v>
      </c>
      <c r="CI958" t="s">
        <v>193</v>
      </c>
      <c r="CJ958">
        <v>2023</v>
      </c>
      <c r="CL958" t="s">
        <v>170</v>
      </c>
      <c r="CN958" t="s">
        <v>174</v>
      </c>
      <c r="CO958" t="s">
        <v>19448</v>
      </c>
      <c r="CP958" t="s">
        <v>19449</v>
      </c>
      <c r="CQ958" t="s">
        <v>174</v>
      </c>
      <c r="CR958">
        <v>0</v>
      </c>
      <c r="CS958">
        <v>2</v>
      </c>
      <c r="CU958" t="s">
        <v>8741</v>
      </c>
      <c r="CV958" t="s">
        <v>170</v>
      </c>
      <c r="CZ958" t="s">
        <v>170</v>
      </c>
      <c r="DB958" t="s">
        <v>19450</v>
      </c>
      <c r="DC958" t="s">
        <v>19451</v>
      </c>
      <c r="DD958" t="s">
        <v>174</v>
      </c>
      <c r="DE958" t="s">
        <v>19452</v>
      </c>
      <c r="DF958" t="s">
        <v>174</v>
      </c>
      <c r="DG958">
        <v>2</v>
      </c>
      <c r="DH958">
        <v>0</v>
      </c>
      <c r="DI958">
        <v>0</v>
      </c>
      <c r="DJ958">
        <v>0</v>
      </c>
      <c r="DK958">
        <v>9</v>
      </c>
      <c r="DL958" t="s">
        <v>174</v>
      </c>
      <c r="DM958" t="s">
        <v>19453</v>
      </c>
      <c r="DN958" t="s">
        <v>174</v>
      </c>
      <c r="DO958" t="s">
        <v>19454</v>
      </c>
      <c r="DP958" t="s">
        <v>19455</v>
      </c>
      <c r="DQ958" t="s">
        <v>202</v>
      </c>
      <c r="DR958" t="str">
        <f>HYPERLINK("https://nconnect.nicmar.ac.in/pdf/998_resume_1772600877.pdf/Y2FyZWVy","View Resume")</f>
        <v>0</v>
      </c>
      <c r="DS958" t="s">
        <v>3865</v>
      </c>
      <c r="DT958" t="s">
        <v>19456</v>
      </c>
      <c r="DU958" t="s">
        <v>1282</v>
      </c>
      <c r="DV958" t="s">
        <v>818</v>
      </c>
      <c r="DW958" t="s">
        <v>246</v>
      </c>
      <c r="DX958" t="s">
        <v>2853</v>
      </c>
      <c r="DY958" t="s">
        <v>209</v>
      </c>
      <c r="DZ958" t="s">
        <v>534</v>
      </c>
      <c r="EA958" t="s">
        <v>19457</v>
      </c>
      <c r="EB958" t="s">
        <v>4836</v>
      </c>
      <c r="EC958" t="s">
        <v>818</v>
      </c>
      <c r="ED958" t="s">
        <v>246</v>
      </c>
      <c r="EE958" t="s">
        <v>8100</v>
      </c>
      <c r="EF958" t="s">
        <v>1345</v>
      </c>
      <c r="EG958" t="s">
        <v>248</v>
      </c>
      <c r="EH958" t="s">
        <v>19458</v>
      </c>
      <c r="EI958" t="s">
        <v>1282</v>
      </c>
      <c r="EJ958" t="s">
        <v>818</v>
      </c>
      <c r="EK958" t="s">
        <v>246</v>
      </c>
      <c r="EL958" t="s">
        <v>1391</v>
      </c>
      <c r="EM958" t="s">
        <v>2318</v>
      </c>
      <c r="EN958" t="s">
        <v>1026</v>
      </c>
      <c r="EO958" t="s">
        <v>19459</v>
      </c>
      <c r="EP958" t="s">
        <v>1282</v>
      </c>
      <c r="EQ958" t="s">
        <v>818</v>
      </c>
      <c r="ER958" t="s">
        <v>246</v>
      </c>
      <c r="ES958" t="s">
        <v>2318</v>
      </c>
      <c r="ET958" t="s">
        <v>5419</v>
      </c>
      <c r="EU958" t="s">
        <v>2053</v>
      </c>
      <c r="EV958" t="s">
        <v>19458</v>
      </c>
      <c r="EW958" t="s">
        <v>1282</v>
      </c>
      <c r="EX958" t="s">
        <v>818</v>
      </c>
      <c r="EY958" t="s">
        <v>246</v>
      </c>
      <c r="EZ958" t="s">
        <v>208</v>
      </c>
      <c r="FA958" t="s">
        <v>2857</v>
      </c>
      <c r="FB958" t="s">
        <v>355</v>
      </c>
    </row>
    <row r="959" spans="1:158">
      <c r="A959" t="s">
        <v>295</v>
      </c>
      <c r="B959" t="s">
        <v>211</v>
      </c>
      <c r="C959" t="s">
        <v>267</v>
      </c>
      <c r="D959" t="s">
        <v>296</v>
      </c>
      <c r="E959" t="s">
        <v>19460</v>
      </c>
      <c r="F959" t="s">
        <v>19461</v>
      </c>
      <c r="G959">
        <v>8879854482</v>
      </c>
      <c r="H959" t="s">
        <v>271</v>
      </c>
      <c r="I959" t="s">
        <v>19462</v>
      </c>
      <c r="J959" t="s">
        <v>166</v>
      </c>
      <c r="K959" t="s">
        <v>657</v>
      </c>
      <c r="L959" t="s">
        <v>19463</v>
      </c>
      <c r="M959" t="s">
        <v>19464</v>
      </c>
      <c r="N959" t="s">
        <v>170</v>
      </c>
      <c r="AI959" t="s">
        <v>19465</v>
      </c>
      <c r="AJ959" t="s">
        <v>19466</v>
      </c>
      <c r="AK959" t="s">
        <v>19467</v>
      </c>
      <c r="AL959">
        <v>58</v>
      </c>
      <c r="AN959">
        <v>1997</v>
      </c>
      <c r="AO959" t="s">
        <v>174</v>
      </c>
      <c r="AP959" t="s">
        <v>19465</v>
      </c>
      <c r="AQ959" t="s">
        <v>19466</v>
      </c>
      <c r="AR959" t="s">
        <v>19468</v>
      </c>
      <c r="AS959">
        <v>60</v>
      </c>
      <c r="AU959">
        <v>1999</v>
      </c>
      <c r="AV959" t="s">
        <v>170</v>
      </c>
      <c r="BC959" t="s">
        <v>174</v>
      </c>
      <c r="BD959" t="s">
        <v>2446</v>
      </c>
      <c r="BE959" t="s">
        <v>19469</v>
      </c>
      <c r="BF959" t="s">
        <v>19470</v>
      </c>
      <c r="BG959">
        <v>60</v>
      </c>
      <c r="BI959">
        <v>2002</v>
      </c>
      <c r="BJ959">
        <v>19</v>
      </c>
      <c r="BK959" t="s">
        <v>19471</v>
      </c>
      <c r="BL959">
        <v>33</v>
      </c>
      <c r="BN959" t="s">
        <v>174</v>
      </c>
      <c r="BO959" t="s">
        <v>2446</v>
      </c>
      <c r="BP959" t="s">
        <v>19469</v>
      </c>
      <c r="BQ959" t="s">
        <v>1184</v>
      </c>
      <c r="BR959">
        <v>70</v>
      </c>
      <c r="BT959">
        <v>2004</v>
      </c>
      <c r="BU959">
        <v>31</v>
      </c>
      <c r="BV959" t="s">
        <v>19472</v>
      </c>
      <c r="BW959">
        <v>33</v>
      </c>
      <c r="BY959" t="s">
        <v>170</v>
      </c>
      <c r="CF959" t="s">
        <v>174</v>
      </c>
      <c r="CG959" t="s">
        <v>527</v>
      </c>
      <c r="CH959" t="s">
        <v>19473</v>
      </c>
      <c r="CI959" t="s">
        <v>193</v>
      </c>
      <c r="CJ959">
        <v>2013</v>
      </c>
      <c r="CL959" t="s">
        <v>170</v>
      </c>
      <c r="CN959" t="s">
        <v>174</v>
      </c>
      <c r="CO959" t="s">
        <v>19474</v>
      </c>
      <c r="CP959" t="s">
        <v>4935</v>
      </c>
      <c r="DP959" t="s">
        <v>19475</v>
      </c>
      <c r="DQ959" t="s">
        <v>202</v>
      </c>
      <c r="DR959" t="str">
        <f>HYPERLINK("https://nconnect.nicmar.ac.in/pdf/745_resume_1772601054.pdf/Y2FyZWVy","View Resume")</f>
        <v>0</v>
      </c>
      <c r="DS959" t="s">
        <v>292</v>
      </c>
    </row>
    <row r="960" spans="1:158">
      <c r="A960" t="s">
        <v>356</v>
      </c>
      <c r="B960" t="s">
        <v>211</v>
      </c>
      <c r="C960" t="s">
        <v>267</v>
      </c>
      <c r="D960" t="s">
        <v>357</v>
      </c>
      <c r="E960" t="s">
        <v>19460</v>
      </c>
      <c r="F960" t="s">
        <v>19461</v>
      </c>
      <c r="G960">
        <v>8879854482</v>
      </c>
      <c r="H960" t="s">
        <v>271</v>
      </c>
      <c r="I960" t="s">
        <v>19462</v>
      </c>
      <c r="J960" t="s">
        <v>166</v>
      </c>
      <c r="K960" t="s">
        <v>657</v>
      </c>
      <c r="L960" t="s">
        <v>19463</v>
      </c>
      <c r="M960" t="s">
        <v>19464</v>
      </c>
      <c r="N960" t="s">
        <v>170</v>
      </c>
      <c r="AI960" t="s">
        <v>19465</v>
      </c>
      <c r="AJ960" t="s">
        <v>19466</v>
      </c>
      <c r="AK960" t="s">
        <v>19467</v>
      </c>
      <c r="AL960">
        <v>58</v>
      </c>
      <c r="AN960">
        <v>1997</v>
      </c>
      <c r="AO960" t="s">
        <v>174</v>
      </c>
      <c r="AP960" t="s">
        <v>19465</v>
      </c>
      <c r="AQ960" t="s">
        <v>19466</v>
      </c>
      <c r="AR960" t="s">
        <v>19468</v>
      </c>
      <c r="AS960">
        <v>60</v>
      </c>
      <c r="AU960">
        <v>1999</v>
      </c>
      <c r="AV960" t="s">
        <v>170</v>
      </c>
      <c r="BC960" t="s">
        <v>174</v>
      </c>
      <c r="BD960" t="s">
        <v>2446</v>
      </c>
      <c r="BE960" t="s">
        <v>19469</v>
      </c>
      <c r="BF960" t="s">
        <v>19470</v>
      </c>
      <c r="BG960">
        <v>60</v>
      </c>
      <c r="BI960">
        <v>2002</v>
      </c>
      <c r="BJ960">
        <v>19</v>
      </c>
      <c r="BK960" t="s">
        <v>19471</v>
      </c>
      <c r="BL960">
        <v>33</v>
      </c>
      <c r="BN960" t="s">
        <v>174</v>
      </c>
      <c r="BO960" t="s">
        <v>2446</v>
      </c>
      <c r="BP960" t="s">
        <v>19469</v>
      </c>
      <c r="BQ960" t="s">
        <v>1184</v>
      </c>
      <c r="BR960">
        <v>70</v>
      </c>
      <c r="BT960">
        <v>2004</v>
      </c>
      <c r="BU960">
        <v>31</v>
      </c>
      <c r="BV960" t="s">
        <v>19472</v>
      </c>
      <c r="BW960">
        <v>33</v>
      </c>
      <c r="BY960" t="s">
        <v>170</v>
      </c>
      <c r="CF960" t="s">
        <v>174</v>
      </c>
      <c r="CG960" t="s">
        <v>527</v>
      </c>
      <c r="CH960" t="s">
        <v>19473</v>
      </c>
      <c r="CI960" t="s">
        <v>193</v>
      </c>
      <c r="CJ960">
        <v>2013</v>
      </c>
      <c r="CL960" t="s">
        <v>170</v>
      </c>
      <c r="CN960" t="s">
        <v>174</v>
      </c>
      <c r="CO960" t="s">
        <v>19474</v>
      </c>
      <c r="CP960" t="s">
        <v>4935</v>
      </c>
      <c r="DP960" t="s">
        <v>19476</v>
      </c>
      <c r="DQ960" t="s">
        <v>202</v>
      </c>
      <c r="DR960" t="str">
        <f>HYPERLINK("https://nconnect.nicmar.ac.in/pdf/745_resume_1772601054.pdf/Y2FyZWVy","View Resume")</f>
        <v>0</v>
      </c>
      <c r="DS960" t="s">
        <v>292</v>
      </c>
    </row>
    <row r="961" spans="1:158">
      <c r="A961" t="s">
        <v>295</v>
      </c>
      <c r="B961" t="s">
        <v>211</v>
      </c>
      <c r="C961" t="s">
        <v>267</v>
      </c>
      <c r="D961" t="s">
        <v>296</v>
      </c>
      <c r="E961" t="s">
        <v>19477</v>
      </c>
      <c r="F961" t="s">
        <v>19478</v>
      </c>
      <c r="G961">
        <v>9752881371</v>
      </c>
      <c r="H961" t="s">
        <v>271</v>
      </c>
      <c r="I961" t="s">
        <v>19479</v>
      </c>
      <c r="J961" t="s">
        <v>217</v>
      </c>
      <c r="K961" t="s">
        <v>797</v>
      </c>
      <c r="L961" t="s">
        <v>19480</v>
      </c>
      <c r="M961" t="s">
        <v>19481</v>
      </c>
      <c r="N961" t="s">
        <v>170</v>
      </c>
      <c r="AI961" t="s">
        <v>19482</v>
      </c>
      <c r="AJ961" t="s">
        <v>19483</v>
      </c>
      <c r="AK961" t="s">
        <v>438</v>
      </c>
      <c r="AL961">
        <v>79.4</v>
      </c>
      <c r="AN961">
        <v>2003</v>
      </c>
      <c r="AO961" t="s">
        <v>174</v>
      </c>
      <c r="AP961" t="s">
        <v>19482</v>
      </c>
      <c r="AQ961" t="s">
        <v>1929</v>
      </c>
      <c r="AR961" t="s">
        <v>438</v>
      </c>
      <c r="AS961">
        <v>61.8</v>
      </c>
      <c r="AU961">
        <v>2005</v>
      </c>
      <c r="AV961" t="s">
        <v>170</v>
      </c>
      <c r="BC961" t="s">
        <v>174</v>
      </c>
      <c r="BD961" t="s">
        <v>4230</v>
      </c>
      <c r="BE961" t="s">
        <v>19484</v>
      </c>
      <c r="BF961" t="s">
        <v>1336</v>
      </c>
      <c r="BG961">
        <v>65.2</v>
      </c>
      <c r="BI961">
        <v>2009</v>
      </c>
      <c r="BJ961">
        <v>19</v>
      </c>
      <c r="BK961" t="s">
        <v>3767</v>
      </c>
      <c r="BL961">
        <v>33</v>
      </c>
      <c r="BN961" t="s">
        <v>174</v>
      </c>
      <c r="BO961" t="s">
        <v>19485</v>
      </c>
      <c r="BP961" t="s">
        <v>19486</v>
      </c>
      <c r="BQ961" t="s">
        <v>19487</v>
      </c>
      <c r="BR961">
        <v>75.29</v>
      </c>
      <c r="BT961">
        <v>2011</v>
      </c>
      <c r="BU961">
        <v>31</v>
      </c>
      <c r="BV961" t="s">
        <v>528</v>
      </c>
      <c r="BW961">
        <v>33</v>
      </c>
      <c r="BY961" t="s">
        <v>170</v>
      </c>
      <c r="CF961" t="s">
        <v>174</v>
      </c>
      <c r="CG961" t="s">
        <v>19488</v>
      </c>
      <c r="CH961" t="s">
        <v>19489</v>
      </c>
      <c r="CI961" t="s">
        <v>193</v>
      </c>
      <c r="CJ961">
        <v>2020</v>
      </c>
      <c r="CL961" t="s">
        <v>174</v>
      </c>
      <c r="CM961" t="s">
        <v>19490</v>
      </c>
      <c r="CN961" t="s">
        <v>170</v>
      </c>
      <c r="CP961" t="s">
        <v>19491</v>
      </c>
      <c r="DP961" t="s">
        <v>19492</v>
      </c>
      <c r="DQ961" t="s">
        <v>202</v>
      </c>
      <c r="DR961" t="str">
        <f>HYPERLINK("https://nconnect.nicmar.ac.in/pdf/593_resume_1772601193.pdf/Y2FyZWVy","View Resume")</f>
        <v>0</v>
      </c>
      <c r="DS961" t="s">
        <v>7613</v>
      </c>
      <c r="DT961" t="s">
        <v>19493</v>
      </c>
      <c r="DU961" t="s">
        <v>211</v>
      </c>
      <c r="DV961" t="s">
        <v>818</v>
      </c>
      <c r="DW961" t="s">
        <v>246</v>
      </c>
      <c r="DX961" t="s">
        <v>1321</v>
      </c>
      <c r="DY961" t="s">
        <v>209</v>
      </c>
      <c r="DZ961" t="s">
        <v>1316</v>
      </c>
      <c r="EA961" t="s">
        <v>19494</v>
      </c>
      <c r="EB961" t="s">
        <v>211</v>
      </c>
      <c r="EC961" t="s">
        <v>19495</v>
      </c>
      <c r="ED961" t="s">
        <v>246</v>
      </c>
      <c r="EE961" t="s">
        <v>1717</v>
      </c>
      <c r="EF961" t="s">
        <v>1321</v>
      </c>
      <c r="EG961" t="s">
        <v>1382</v>
      </c>
      <c r="EH961" t="s">
        <v>19496</v>
      </c>
      <c r="EI961" t="s">
        <v>19497</v>
      </c>
      <c r="EJ961" t="s">
        <v>642</v>
      </c>
      <c r="EK961" t="s">
        <v>246</v>
      </c>
      <c r="EL961" t="s">
        <v>1724</v>
      </c>
      <c r="EM961" t="s">
        <v>1717</v>
      </c>
      <c r="EN961" t="s">
        <v>1497</v>
      </c>
      <c r="EO961" t="s">
        <v>19496</v>
      </c>
      <c r="EP961" t="s">
        <v>13744</v>
      </c>
      <c r="EQ961" t="s">
        <v>642</v>
      </c>
      <c r="ER961" t="s">
        <v>246</v>
      </c>
      <c r="ES961" t="s">
        <v>1243</v>
      </c>
      <c r="ET961" t="s">
        <v>1724</v>
      </c>
      <c r="EU961" t="s">
        <v>1682</v>
      </c>
      <c r="EV961" t="s">
        <v>19498</v>
      </c>
      <c r="EW961" t="s">
        <v>19499</v>
      </c>
      <c r="EX961" t="s">
        <v>642</v>
      </c>
      <c r="EY961" t="s">
        <v>207</v>
      </c>
      <c r="EZ961" t="s">
        <v>6641</v>
      </c>
      <c r="FA961" t="s">
        <v>9098</v>
      </c>
      <c r="FB961" t="s">
        <v>1682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1908</v>
      </c>
      <c r="BE962" t="s">
        <v>11934</v>
      </c>
      <c r="BF962" t="s">
        <v>1779</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946</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19500</v>
      </c>
      <c r="DQ962" t="str">
        <f>HYPERLINK("https://nconnect.nicmar.ac.in/storage/profile/69a0098ba6640.png","Download")</f>
        <v>0</v>
      </c>
      <c r="DR962" t="str">
        <f>HYPERLINK("https://nconnect.nicmar.ac.in/pdf/658_resume_1772096956.pdf/Y2FyZWVy","View Resume")</f>
        <v>0</v>
      </c>
      <c r="DS962" t="s">
        <v>9400</v>
      </c>
      <c r="DT962" t="s">
        <v>11948</v>
      </c>
      <c r="DU962" t="s">
        <v>211</v>
      </c>
      <c r="DV962" t="s">
        <v>818</v>
      </c>
      <c r="DW962" t="s">
        <v>246</v>
      </c>
      <c r="DX962" t="s">
        <v>647</v>
      </c>
      <c r="DY962" t="s">
        <v>209</v>
      </c>
      <c r="DZ962" t="s">
        <v>649</v>
      </c>
      <c r="EA962" t="s">
        <v>11949</v>
      </c>
      <c r="EB962" t="s">
        <v>11950</v>
      </c>
      <c r="EC962" t="s">
        <v>818</v>
      </c>
      <c r="ED962" t="s">
        <v>207</v>
      </c>
      <c r="EE962" t="s">
        <v>1024</v>
      </c>
      <c r="EF962" t="s">
        <v>5932</v>
      </c>
      <c r="EG962" t="s">
        <v>265</v>
      </c>
      <c r="EH962" t="s">
        <v>11951</v>
      </c>
      <c r="EI962" t="s">
        <v>6237</v>
      </c>
      <c r="EJ962" t="s">
        <v>818</v>
      </c>
      <c r="EK962" t="s">
        <v>207</v>
      </c>
      <c r="EL962" t="s">
        <v>264</v>
      </c>
      <c r="EM962" t="s">
        <v>5425</v>
      </c>
      <c r="EN962" t="s">
        <v>945</v>
      </c>
    </row>
    <row r="963" spans="1:158">
      <c r="A963" t="s">
        <v>5303</v>
      </c>
      <c r="B963" t="s">
        <v>507</v>
      </c>
      <c r="C963" t="s">
        <v>160</v>
      </c>
      <c r="D963" t="s">
        <v>5304</v>
      </c>
      <c r="E963" t="s">
        <v>19501</v>
      </c>
      <c r="F963" t="s">
        <v>19502</v>
      </c>
      <c r="G963">
        <v>1041272376</v>
      </c>
      <c r="H963" t="s">
        <v>271</v>
      </c>
      <c r="I963" t="s">
        <v>19503</v>
      </c>
      <c r="J963" t="s">
        <v>166</v>
      </c>
      <c r="K963" t="s">
        <v>19504</v>
      </c>
      <c r="L963" t="s">
        <v>19505</v>
      </c>
      <c r="M963" t="s">
        <v>19506</v>
      </c>
      <c r="N963" t="s">
        <v>170</v>
      </c>
      <c r="AI963" t="s">
        <v>19507</v>
      </c>
      <c r="AJ963" t="s">
        <v>19508</v>
      </c>
      <c r="AK963" t="s">
        <v>19509</v>
      </c>
      <c r="AL963">
        <v>79.6</v>
      </c>
      <c r="AN963">
        <v>2000</v>
      </c>
      <c r="AO963" t="s">
        <v>174</v>
      </c>
      <c r="AP963" t="s">
        <v>19510</v>
      </c>
      <c r="AQ963" t="s">
        <v>19511</v>
      </c>
      <c r="AR963" t="s">
        <v>19512</v>
      </c>
      <c r="AS963">
        <v>71.5</v>
      </c>
      <c r="AU963">
        <v>2002</v>
      </c>
      <c r="AV963" t="s">
        <v>170</v>
      </c>
      <c r="BC963" t="s">
        <v>174</v>
      </c>
      <c r="BD963" t="s">
        <v>19513</v>
      </c>
      <c r="BE963" t="s">
        <v>19514</v>
      </c>
      <c r="BF963" t="s">
        <v>19515</v>
      </c>
      <c r="BG963">
        <v>65.83</v>
      </c>
      <c r="BI963">
        <v>2010</v>
      </c>
      <c r="BJ963">
        <v>8</v>
      </c>
      <c r="BL963">
        <v>2</v>
      </c>
      <c r="BN963" t="s">
        <v>174</v>
      </c>
      <c r="BO963" t="s">
        <v>19516</v>
      </c>
      <c r="BP963" t="s">
        <v>19516</v>
      </c>
      <c r="BQ963" t="s">
        <v>19517</v>
      </c>
      <c r="BR963">
        <v>70</v>
      </c>
      <c r="BS963">
        <v>7.04</v>
      </c>
      <c r="BT963">
        <v>2016</v>
      </c>
      <c r="BU963">
        <v>31</v>
      </c>
      <c r="BV963" t="s">
        <v>19518</v>
      </c>
      <c r="BW963">
        <v>2</v>
      </c>
      <c r="BY963" t="s">
        <v>170</v>
      </c>
      <c r="CF963" t="s">
        <v>174</v>
      </c>
      <c r="CG963" t="s">
        <v>19519</v>
      </c>
      <c r="CH963" t="s">
        <v>19520</v>
      </c>
      <c r="CI963" t="s">
        <v>373</v>
      </c>
      <c r="CK963" t="s">
        <v>170</v>
      </c>
      <c r="CL963" t="s">
        <v>170</v>
      </c>
      <c r="CN963" t="s">
        <v>174</v>
      </c>
      <c r="CO963" t="s">
        <v>19521</v>
      </c>
      <c r="CP963" t="s">
        <v>19522</v>
      </c>
      <c r="CQ963" t="s">
        <v>174</v>
      </c>
      <c r="CR963">
        <v>4</v>
      </c>
      <c r="CS963">
        <v>0</v>
      </c>
      <c r="CT963">
        <v>3</v>
      </c>
      <c r="CU963" t="s">
        <v>19523</v>
      </c>
      <c r="CV963" t="s">
        <v>170</v>
      </c>
      <c r="CZ963" t="s">
        <v>170</v>
      </c>
      <c r="DB963" t="s">
        <v>19524</v>
      </c>
      <c r="DC963" t="s">
        <v>19525</v>
      </c>
      <c r="DD963" t="s">
        <v>174</v>
      </c>
      <c r="DE963" t="s">
        <v>19526</v>
      </c>
      <c r="DF963" t="s">
        <v>170</v>
      </c>
      <c r="DL963" t="s">
        <v>170</v>
      </c>
      <c r="DM963" t="s">
        <v>2626</v>
      </c>
      <c r="DN963" t="s">
        <v>174</v>
      </c>
      <c r="DO963" t="s">
        <v>19527</v>
      </c>
      <c r="DP963" t="s">
        <v>19528</v>
      </c>
      <c r="DQ963" t="str">
        <f>HYPERLINK("https://nconnect.nicmar.ac.in/storage/profile/69a781f97b910.png","Download")</f>
        <v>0</v>
      </c>
      <c r="DR963" t="str">
        <f>HYPERLINK("https://nconnect.nicmar.ac.in/pdf/992_resume_1772600719.pdf/Y2FyZWVy","View Resume")</f>
        <v>0</v>
      </c>
      <c r="DS963" t="s">
        <v>253</v>
      </c>
      <c r="DT963" t="s">
        <v>19529</v>
      </c>
      <c r="DU963" t="s">
        <v>211</v>
      </c>
      <c r="DV963" t="s">
        <v>818</v>
      </c>
      <c r="DW963" t="s">
        <v>246</v>
      </c>
      <c r="DX963" t="s">
        <v>5182</v>
      </c>
      <c r="DY963" t="s">
        <v>4275</v>
      </c>
      <c r="DZ963" t="s">
        <v>1387</v>
      </c>
      <c r="EA963" t="s">
        <v>19530</v>
      </c>
      <c r="EB963" t="s">
        <v>19531</v>
      </c>
      <c r="EC963" t="s">
        <v>3065</v>
      </c>
      <c r="ED963" t="s">
        <v>246</v>
      </c>
      <c r="EE963" t="s">
        <v>2522</v>
      </c>
      <c r="EF963" t="s">
        <v>5182</v>
      </c>
      <c r="EG963" t="s">
        <v>865</v>
      </c>
      <c r="EH963" t="s">
        <v>19532</v>
      </c>
      <c r="EI963" t="s">
        <v>6237</v>
      </c>
      <c r="EJ963" t="s">
        <v>5418</v>
      </c>
      <c r="EK963" t="s">
        <v>207</v>
      </c>
      <c r="EL963" t="s">
        <v>5039</v>
      </c>
      <c r="EM963" t="s">
        <v>334</v>
      </c>
      <c r="EN963" t="s">
        <v>989</v>
      </c>
      <c r="EO963" t="s">
        <v>19533</v>
      </c>
      <c r="EP963" t="s">
        <v>6237</v>
      </c>
      <c r="EQ963" t="s">
        <v>19534</v>
      </c>
      <c r="ER963" t="s">
        <v>207</v>
      </c>
      <c r="ES963" t="s">
        <v>1594</v>
      </c>
      <c r="ET963" t="s">
        <v>6644</v>
      </c>
      <c r="EU963" t="s">
        <v>945</v>
      </c>
    </row>
    <row r="964" spans="1:158">
      <c r="A964" t="s">
        <v>356</v>
      </c>
      <c r="B964" t="s">
        <v>211</v>
      </c>
      <c r="C964" t="s">
        <v>267</v>
      </c>
      <c r="D964" t="s">
        <v>357</v>
      </c>
      <c r="E964" t="s">
        <v>19535</v>
      </c>
      <c r="F964" t="s">
        <v>19536</v>
      </c>
      <c r="G964">
        <v>7722034260</v>
      </c>
      <c r="H964" t="s">
        <v>271</v>
      </c>
      <c r="I964" t="s">
        <v>19537</v>
      </c>
      <c r="J964" t="s">
        <v>166</v>
      </c>
      <c r="K964" t="s">
        <v>19538</v>
      </c>
      <c r="L964" t="s">
        <v>19539</v>
      </c>
      <c r="M964" t="s">
        <v>19540</v>
      </c>
      <c r="N964" t="s">
        <v>170</v>
      </c>
      <c r="O964" t="s">
        <v>19541</v>
      </c>
      <c r="P964" t="s">
        <v>3852</v>
      </c>
      <c r="AI964" t="s">
        <v>19542</v>
      </c>
      <c r="AJ964" t="s">
        <v>19543</v>
      </c>
      <c r="AK964" t="s">
        <v>1177</v>
      </c>
      <c r="AL964">
        <v>85.8</v>
      </c>
      <c r="AN964">
        <v>2000</v>
      </c>
      <c r="AO964" t="s">
        <v>174</v>
      </c>
      <c r="AP964" t="s">
        <v>19544</v>
      </c>
      <c r="AQ964" t="s">
        <v>19543</v>
      </c>
      <c r="AR964" t="s">
        <v>1074</v>
      </c>
      <c r="AS964">
        <v>75</v>
      </c>
      <c r="AU964">
        <v>2002</v>
      </c>
      <c r="AV964" t="s">
        <v>170</v>
      </c>
      <c r="BC964" t="s">
        <v>174</v>
      </c>
      <c r="BD964" t="s">
        <v>19545</v>
      </c>
      <c r="BE964" t="s">
        <v>19546</v>
      </c>
      <c r="BF964" t="s">
        <v>19547</v>
      </c>
      <c r="BG964">
        <v>75.6</v>
      </c>
      <c r="BI964">
        <v>2007</v>
      </c>
      <c r="BJ964">
        <v>19</v>
      </c>
      <c r="BK964" t="s">
        <v>5371</v>
      </c>
      <c r="BL964">
        <v>53</v>
      </c>
      <c r="BM964" t="s">
        <v>19548</v>
      </c>
      <c r="BN964" t="s">
        <v>174</v>
      </c>
      <c r="BO964" t="s">
        <v>19549</v>
      </c>
      <c r="BP964" t="s">
        <v>19550</v>
      </c>
      <c r="BQ964" t="s">
        <v>19551</v>
      </c>
      <c r="BR964">
        <v>86</v>
      </c>
      <c r="BT964">
        <v>2010</v>
      </c>
      <c r="BU964">
        <v>31</v>
      </c>
      <c r="BV964" t="s">
        <v>10562</v>
      </c>
      <c r="BW964">
        <v>53</v>
      </c>
      <c r="BX964" t="s">
        <v>19552</v>
      </c>
      <c r="BY964" t="s">
        <v>174</v>
      </c>
      <c r="BZ964" t="s">
        <v>19553</v>
      </c>
      <c r="CA964" t="s">
        <v>6906</v>
      </c>
      <c r="CB964" t="s">
        <v>19554</v>
      </c>
      <c r="CC964">
        <v>77</v>
      </c>
      <c r="CE964">
        <v>2019</v>
      </c>
      <c r="CF964" t="s">
        <v>174</v>
      </c>
      <c r="CG964" t="s">
        <v>607</v>
      </c>
      <c r="CH964" t="s">
        <v>12902</v>
      </c>
      <c r="CI964" t="s">
        <v>373</v>
      </c>
      <c r="CK964" t="s">
        <v>170</v>
      </c>
      <c r="CL964" t="s">
        <v>174</v>
      </c>
      <c r="CM964" t="s">
        <v>19555</v>
      </c>
      <c r="CN964" t="s">
        <v>174</v>
      </c>
      <c r="CO964" t="s">
        <v>19556</v>
      </c>
      <c r="CP964" t="s">
        <v>4398</v>
      </c>
      <c r="CQ964" t="s">
        <v>170</v>
      </c>
      <c r="CV964" t="s">
        <v>170</v>
      </c>
      <c r="CZ964" t="s">
        <v>170</v>
      </c>
      <c r="DB964" t="s">
        <v>19557</v>
      </c>
      <c r="DC964" t="s">
        <v>19558</v>
      </c>
      <c r="DD964" t="s">
        <v>174</v>
      </c>
      <c r="DE964" t="s">
        <v>19559</v>
      </c>
      <c r="DF964" t="s">
        <v>174</v>
      </c>
      <c r="DG964" t="s">
        <v>19560</v>
      </c>
      <c r="DH964" t="s">
        <v>378</v>
      </c>
      <c r="DI964" t="s">
        <v>378</v>
      </c>
      <c r="DJ964" t="s">
        <v>19561</v>
      </c>
      <c r="DK964">
        <v>9</v>
      </c>
      <c r="DL964" t="s">
        <v>170</v>
      </c>
      <c r="DN964" t="s">
        <v>170</v>
      </c>
      <c r="DP964" t="s">
        <v>19562</v>
      </c>
      <c r="DQ964" t="str">
        <f>HYPERLINK("https://nconnect.nicmar.ac.in/storage/profile/69a4411ea5ca1.png","Download")</f>
        <v>0</v>
      </c>
      <c r="DR964" t="str">
        <f>HYPERLINK("https://nconnect.nicmar.ac.in/pdf/572_resume_1772601849.pdf/Y2FyZWVy","View Resume")</f>
        <v>0</v>
      </c>
      <c r="DS964" t="s">
        <v>1456</v>
      </c>
      <c r="DT964" t="s">
        <v>19563</v>
      </c>
      <c r="DU964" t="s">
        <v>255</v>
      </c>
      <c r="DV964" t="s">
        <v>19564</v>
      </c>
      <c r="DW964" t="s">
        <v>246</v>
      </c>
      <c r="DX964" t="s">
        <v>2521</v>
      </c>
      <c r="DY964" t="s">
        <v>4687</v>
      </c>
      <c r="DZ964" t="s">
        <v>4014</v>
      </c>
      <c r="EA964" t="s">
        <v>3850</v>
      </c>
      <c r="EB964" t="s">
        <v>255</v>
      </c>
      <c r="EC964" t="s">
        <v>15121</v>
      </c>
      <c r="ED964" t="s">
        <v>246</v>
      </c>
      <c r="EE964" t="s">
        <v>578</v>
      </c>
      <c r="EF964" t="s">
        <v>5187</v>
      </c>
      <c r="EG964" t="s">
        <v>574</v>
      </c>
      <c r="EH964" t="s">
        <v>19565</v>
      </c>
      <c r="EI964" t="s">
        <v>255</v>
      </c>
      <c r="EJ964" t="s">
        <v>1426</v>
      </c>
      <c r="EK964" t="s">
        <v>246</v>
      </c>
      <c r="EL964" t="s">
        <v>2373</v>
      </c>
      <c r="EM964" t="s">
        <v>2433</v>
      </c>
      <c r="EN964" t="s">
        <v>942</v>
      </c>
      <c r="EO964" t="s">
        <v>19566</v>
      </c>
      <c r="EP964" t="s">
        <v>19567</v>
      </c>
      <c r="EQ964" t="s">
        <v>19568</v>
      </c>
      <c r="ER964" t="s">
        <v>207</v>
      </c>
      <c r="ES964" t="s">
        <v>2433</v>
      </c>
      <c r="ET964" t="s">
        <v>648</v>
      </c>
      <c r="EU964" t="s">
        <v>429</v>
      </c>
    </row>
    <row r="965" spans="1:158">
      <c r="A965" t="s">
        <v>11654</v>
      </c>
      <c r="B965" t="s">
        <v>536</v>
      </c>
      <c r="C965" t="s">
        <v>471</v>
      </c>
      <c r="D965" t="s">
        <v>3911</v>
      </c>
      <c r="E965" t="s">
        <v>19569</v>
      </c>
      <c r="F965" t="s">
        <v>19570</v>
      </c>
      <c r="G965">
        <v>9766540001</v>
      </c>
      <c r="H965" t="s">
        <v>271</v>
      </c>
      <c r="I965" t="s">
        <v>19571</v>
      </c>
      <c r="J965" t="s">
        <v>166</v>
      </c>
      <c r="K965" t="s">
        <v>657</v>
      </c>
      <c r="L965" t="s">
        <v>19572</v>
      </c>
      <c r="M965" t="s">
        <v>19573</v>
      </c>
      <c r="N965" t="s">
        <v>174</v>
      </c>
      <c r="O965" t="s">
        <v>19574</v>
      </c>
      <c r="P965" t="s">
        <v>19575</v>
      </c>
      <c r="AI965" t="s">
        <v>19576</v>
      </c>
      <c r="AJ965" t="s">
        <v>19303</v>
      </c>
      <c r="AK965" t="s">
        <v>19577</v>
      </c>
      <c r="AL965">
        <v>74</v>
      </c>
      <c r="AN965">
        <v>1990</v>
      </c>
      <c r="AO965" t="s">
        <v>174</v>
      </c>
      <c r="AP965" t="s">
        <v>19578</v>
      </c>
      <c r="AQ965" t="s">
        <v>9353</v>
      </c>
      <c r="AR965" t="s">
        <v>438</v>
      </c>
      <c r="AS965">
        <v>72</v>
      </c>
      <c r="AU965">
        <v>1992</v>
      </c>
      <c r="AV965" t="s">
        <v>170</v>
      </c>
      <c r="BC965" t="s">
        <v>174</v>
      </c>
      <c r="BD965" t="s">
        <v>9353</v>
      </c>
      <c r="BE965" t="s">
        <v>19579</v>
      </c>
      <c r="BF965" t="s">
        <v>10710</v>
      </c>
      <c r="BG965">
        <v>67</v>
      </c>
      <c r="BI965">
        <v>1996</v>
      </c>
      <c r="BJ965">
        <v>2</v>
      </c>
      <c r="BL965">
        <v>9</v>
      </c>
      <c r="BN965" t="s">
        <v>174</v>
      </c>
      <c r="BO965" t="s">
        <v>1908</v>
      </c>
      <c r="BP965" t="s">
        <v>566</v>
      </c>
      <c r="BQ965" t="s">
        <v>19422</v>
      </c>
      <c r="BR965">
        <v>69</v>
      </c>
      <c r="BT965">
        <v>2004</v>
      </c>
      <c r="BU965">
        <v>12</v>
      </c>
      <c r="BW965">
        <v>9</v>
      </c>
      <c r="BY965" t="s">
        <v>170</v>
      </c>
      <c r="CF965" t="s">
        <v>174</v>
      </c>
      <c r="CG965" t="s">
        <v>19580</v>
      </c>
      <c r="CH965" t="s">
        <v>19581</v>
      </c>
      <c r="CI965" t="s">
        <v>193</v>
      </c>
      <c r="CJ965">
        <v>2015</v>
      </c>
      <c r="CL965" t="s">
        <v>170</v>
      </c>
      <c r="CN965" t="s">
        <v>170</v>
      </c>
      <c r="CP965" t="s">
        <v>721</v>
      </c>
      <c r="CQ965" t="s">
        <v>174</v>
      </c>
      <c r="CR965">
        <v>2</v>
      </c>
      <c r="CS965">
        <v>2</v>
      </c>
      <c r="CT965">
        <v>34</v>
      </c>
      <c r="CU965" t="s">
        <v>19582</v>
      </c>
      <c r="CV965" t="s">
        <v>170</v>
      </c>
      <c r="CZ965" t="s">
        <v>170</v>
      </c>
      <c r="DB965" t="s">
        <v>19583</v>
      </c>
      <c r="DC965" t="s">
        <v>19584</v>
      </c>
      <c r="DD965" t="s">
        <v>174</v>
      </c>
      <c r="DE965" t="s">
        <v>19585</v>
      </c>
      <c r="DF965" t="s">
        <v>174</v>
      </c>
      <c r="DG965">
        <v>3</v>
      </c>
      <c r="DH965">
        <v>1</v>
      </c>
      <c r="DI965" t="s">
        <v>6537</v>
      </c>
      <c r="DJ965" t="s">
        <v>6537</v>
      </c>
      <c r="DK965">
        <v>9</v>
      </c>
      <c r="DL965" t="s">
        <v>170</v>
      </c>
      <c r="DN965" t="s">
        <v>170</v>
      </c>
      <c r="DP965" t="s">
        <v>19586</v>
      </c>
      <c r="DQ965" t="str">
        <f>HYPERLINK("https://nconnect.nicmar.ac.in/storage/profile/69a7c63636c6c.png","Download")</f>
        <v>0</v>
      </c>
      <c r="DR965" t="str">
        <f>HYPERLINK("https://nconnect.nicmar.ac.in/pdf/883_resume_1772602089.pdf/Y2FyZWVy","View Resume")</f>
        <v>0</v>
      </c>
      <c r="DS965" t="s">
        <v>10233</v>
      </c>
      <c r="DT965" t="s">
        <v>19587</v>
      </c>
      <c r="DU965" t="s">
        <v>507</v>
      </c>
      <c r="DV965" t="s">
        <v>818</v>
      </c>
      <c r="DW965" t="s">
        <v>246</v>
      </c>
      <c r="DX965" t="s">
        <v>3758</v>
      </c>
      <c r="DY965" t="s">
        <v>648</v>
      </c>
      <c r="DZ965" t="s">
        <v>10233</v>
      </c>
    </row>
    <row r="966" spans="1:158">
      <c r="A966" t="s">
        <v>3914</v>
      </c>
      <c r="B966" t="s">
        <v>536</v>
      </c>
      <c r="C966" t="s">
        <v>1137</v>
      </c>
      <c r="D966" t="s">
        <v>3915</v>
      </c>
      <c r="E966" t="s">
        <v>19588</v>
      </c>
      <c r="F966" t="s">
        <v>19589</v>
      </c>
      <c r="G966">
        <v>9850919264</v>
      </c>
      <c r="H966" t="s">
        <v>164</v>
      </c>
      <c r="I966" t="s">
        <v>19590</v>
      </c>
      <c r="J966" t="s">
        <v>166</v>
      </c>
      <c r="K966" t="s">
        <v>19591</v>
      </c>
      <c r="L966" t="s">
        <v>19592</v>
      </c>
      <c r="M966" t="s">
        <v>19593</v>
      </c>
      <c r="N966" t="s">
        <v>174</v>
      </c>
      <c r="O966" t="s">
        <v>19594</v>
      </c>
      <c r="P966" t="s">
        <v>12411</v>
      </c>
      <c r="AI966" t="s">
        <v>19595</v>
      </c>
      <c r="AJ966" t="s">
        <v>19596</v>
      </c>
      <c r="AK966" t="s">
        <v>378</v>
      </c>
      <c r="AL966">
        <v>67.0</v>
      </c>
      <c r="AN966">
        <v>2000</v>
      </c>
      <c r="AO966" t="s">
        <v>174</v>
      </c>
      <c r="AP966" t="s">
        <v>19597</v>
      </c>
      <c r="AQ966" t="s">
        <v>19596</v>
      </c>
      <c r="AR966" t="s">
        <v>4790</v>
      </c>
      <c r="AS966">
        <v>69.0</v>
      </c>
      <c r="AU966">
        <v>2002</v>
      </c>
      <c r="AV966" t="s">
        <v>170</v>
      </c>
      <c r="BC966" t="s">
        <v>174</v>
      </c>
      <c r="BD966" t="s">
        <v>19598</v>
      </c>
      <c r="BE966" t="s">
        <v>19597</v>
      </c>
      <c r="BF966" t="s">
        <v>19599</v>
      </c>
      <c r="BG966">
        <v>66.91</v>
      </c>
      <c r="BI966">
        <v>2005</v>
      </c>
      <c r="BJ966">
        <v>19</v>
      </c>
      <c r="BK966" t="s">
        <v>184</v>
      </c>
      <c r="BL966">
        <v>23</v>
      </c>
      <c r="BN966" t="s">
        <v>174</v>
      </c>
      <c r="BO966" t="s">
        <v>19600</v>
      </c>
      <c r="BP966" t="s">
        <v>19601</v>
      </c>
      <c r="BQ966" t="s">
        <v>10256</v>
      </c>
      <c r="BR966">
        <v>60.0</v>
      </c>
      <c r="BT966">
        <v>2009</v>
      </c>
      <c r="BU966">
        <v>31</v>
      </c>
      <c r="BV966" t="s">
        <v>10256</v>
      </c>
      <c r="BW966">
        <v>23</v>
      </c>
      <c r="BY966" t="s">
        <v>174</v>
      </c>
      <c r="BZ966" t="s">
        <v>19602</v>
      </c>
      <c r="CA966" t="s">
        <v>19602</v>
      </c>
      <c r="CB966" t="s">
        <v>11229</v>
      </c>
      <c r="CC966">
        <v>62.5</v>
      </c>
      <c r="CE966">
        <v>2010</v>
      </c>
      <c r="CF966" t="s">
        <v>174</v>
      </c>
      <c r="CG966" t="s">
        <v>19603</v>
      </c>
      <c r="CH966" t="s">
        <v>19604</v>
      </c>
      <c r="CI966" t="s">
        <v>193</v>
      </c>
      <c r="CJ966">
        <v>2014</v>
      </c>
      <c r="CL966" t="s">
        <v>174</v>
      </c>
      <c r="CM966" t="s">
        <v>19605</v>
      </c>
      <c r="CN966" t="s">
        <v>170</v>
      </c>
      <c r="CP966" t="s">
        <v>721</v>
      </c>
      <c r="DP966" t="s">
        <v>19606</v>
      </c>
      <c r="DQ966" t="s">
        <v>202</v>
      </c>
      <c r="DR966" t="str">
        <f>HYPERLINK("https://nconnect.nicmar.ac.in/pdf/127_resume_1772602240.pdf/Y2FyZWVy","View Resume")</f>
        <v>0</v>
      </c>
      <c r="DS966" t="s">
        <v>11613</v>
      </c>
      <c r="DT966" t="s">
        <v>19607</v>
      </c>
      <c r="DU966" t="s">
        <v>19608</v>
      </c>
      <c r="DV966" t="s">
        <v>19609</v>
      </c>
      <c r="DW966" t="s">
        <v>246</v>
      </c>
      <c r="DX966" t="s">
        <v>1812</v>
      </c>
      <c r="DY966" t="s">
        <v>209</v>
      </c>
      <c r="DZ966" t="s">
        <v>355</v>
      </c>
      <c r="EA966" t="s">
        <v>19610</v>
      </c>
      <c r="EB966" t="s">
        <v>19608</v>
      </c>
      <c r="EC966" t="s">
        <v>10671</v>
      </c>
      <c r="ED966" t="s">
        <v>246</v>
      </c>
      <c r="EE966" t="s">
        <v>504</v>
      </c>
      <c r="EF966" t="s">
        <v>757</v>
      </c>
      <c r="EG966" t="s">
        <v>908</v>
      </c>
      <c r="EH966" t="s">
        <v>19611</v>
      </c>
      <c r="EI966" t="s">
        <v>19612</v>
      </c>
      <c r="EJ966" t="s">
        <v>568</v>
      </c>
      <c r="EK966" t="s">
        <v>246</v>
      </c>
      <c r="EL966" t="s">
        <v>2693</v>
      </c>
      <c r="EM966" t="s">
        <v>951</v>
      </c>
      <c r="EN966" t="s">
        <v>10668</v>
      </c>
    </row>
    <row r="967" spans="1:158">
      <c r="A967" t="s">
        <v>506</v>
      </c>
      <c r="B967" t="s">
        <v>507</v>
      </c>
      <c r="C967" t="s">
        <v>267</v>
      </c>
      <c r="D967" t="s">
        <v>508</v>
      </c>
      <c r="E967" t="s">
        <v>19588</v>
      </c>
      <c r="F967" t="s">
        <v>19589</v>
      </c>
      <c r="G967">
        <v>9850919264</v>
      </c>
      <c r="H967" t="s">
        <v>164</v>
      </c>
      <c r="I967" t="s">
        <v>19590</v>
      </c>
      <c r="J967" t="s">
        <v>166</v>
      </c>
      <c r="K967" t="s">
        <v>19591</v>
      </c>
      <c r="L967" t="s">
        <v>19592</v>
      </c>
      <c r="M967" t="s">
        <v>19593</v>
      </c>
      <c r="N967" t="s">
        <v>174</v>
      </c>
      <c r="O967" t="s">
        <v>19594</v>
      </c>
      <c r="P967" t="s">
        <v>12411</v>
      </c>
      <c r="AI967" t="s">
        <v>19595</v>
      </c>
      <c r="AJ967" t="s">
        <v>19596</v>
      </c>
      <c r="AK967" t="s">
        <v>378</v>
      </c>
      <c r="AL967">
        <v>67.0</v>
      </c>
      <c r="AN967">
        <v>2000</v>
      </c>
      <c r="AO967" t="s">
        <v>174</v>
      </c>
      <c r="AP967" t="s">
        <v>19597</v>
      </c>
      <c r="AQ967" t="s">
        <v>19596</v>
      </c>
      <c r="AR967" t="s">
        <v>4790</v>
      </c>
      <c r="AS967">
        <v>69.0</v>
      </c>
      <c r="AU967">
        <v>2002</v>
      </c>
      <c r="AV967" t="s">
        <v>170</v>
      </c>
      <c r="BC967" t="s">
        <v>174</v>
      </c>
      <c r="BD967" t="s">
        <v>19598</v>
      </c>
      <c r="BE967" t="s">
        <v>19597</v>
      </c>
      <c r="BF967" t="s">
        <v>19599</v>
      </c>
      <c r="BG967">
        <v>66.91</v>
      </c>
      <c r="BI967">
        <v>2005</v>
      </c>
      <c r="BJ967">
        <v>19</v>
      </c>
      <c r="BK967" t="s">
        <v>184</v>
      </c>
      <c r="BL967">
        <v>23</v>
      </c>
      <c r="BN967" t="s">
        <v>174</v>
      </c>
      <c r="BO967" t="s">
        <v>19600</v>
      </c>
      <c r="BP967" t="s">
        <v>19601</v>
      </c>
      <c r="BQ967" t="s">
        <v>10256</v>
      </c>
      <c r="BR967">
        <v>60.0</v>
      </c>
      <c r="BT967">
        <v>2009</v>
      </c>
      <c r="BU967">
        <v>31</v>
      </c>
      <c r="BV967" t="s">
        <v>10256</v>
      </c>
      <c r="BW967">
        <v>23</v>
      </c>
      <c r="BY967" t="s">
        <v>174</v>
      </c>
      <c r="BZ967" t="s">
        <v>19602</v>
      </c>
      <c r="CA967" t="s">
        <v>19602</v>
      </c>
      <c r="CB967" t="s">
        <v>11229</v>
      </c>
      <c r="CC967">
        <v>62.5</v>
      </c>
      <c r="CE967">
        <v>2010</v>
      </c>
      <c r="CF967" t="s">
        <v>174</v>
      </c>
      <c r="CG967" t="s">
        <v>19603</v>
      </c>
      <c r="CH967" t="s">
        <v>19604</v>
      </c>
      <c r="CI967" t="s">
        <v>193</v>
      </c>
      <c r="CJ967">
        <v>2014</v>
      </c>
      <c r="CL967" t="s">
        <v>174</v>
      </c>
      <c r="CM967" t="s">
        <v>19605</v>
      </c>
      <c r="CN967" t="s">
        <v>170</v>
      </c>
      <c r="CP967" t="s">
        <v>721</v>
      </c>
      <c r="DP967" t="s">
        <v>19613</v>
      </c>
      <c r="DQ967" t="s">
        <v>202</v>
      </c>
      <c r="DR967" t="str">
        <f>HYPERLINK("https://nconnect.nicmar.ac.in/pdf/127_resume_1772602240.pdf/Y2FyZWVy","View Resume")</f>
        <v>0</v>
      </c>
      <c r="DS967" t="s">
        <v>11613</v>
      </c>
      <c r="DT967" t="s">
        <v>19607</v>
      </c>
      <c r="DU967" t="s">
        <v>19608</v>
      </c>
      <c r="DV967" t="s">
        <v>19609</v>
      </c>
      <c r="DW967" t="s">
        <v>246</v>
      </c>
      <c r="DX967" t="s">
        <v>1812</v>
      </c>
      <c r="DY967" t="s">
        <v>209</v>
      </c>
      <c r="DZ967" t="s">
        <v>355</v>
      </c>
      <c r="EA967" t="s">
        <v>19610</v>
      </c>
      <c r="EB967" t="s">
        <v>19608</v>
      </c>
      <c r="EC967" t="s">
        <v>10671</v>
      </c>
      <c r="ED967" t="s">
        <v>246</v>
      </c>
      <c r="EE967" t="s">
        <v>504</v>
      </c>
      <c r="EF967" t="s">
        <v>757</v>
      </c>
      <c r="EG967" t="s">
        <v>908</v>
      </c>
      <c r="EH967" t="s">
        <v>19611</v>
      </c>
      <c r="EI967" t="s">
        <v>19612</v>
      </c>
      <c r="EJ967" t="s">
        <v>568</v>
      </c>
      <c r="EK967" t="s">
        <v>246</v>
      </c>
      <c r="EL967" t="s">
        <v>2693</v>
      </c>
      <c r="EM967" t="s">
        <v>951</v>
      </c>
      <c r="EN967" t="s">
        <v>10668</v>
      </c>
    </row>
    <row r="968" spans="1:158">
      <c r="A968" t="s">
        <v>158</v>
      </c>
      <c r="B968" t="s">
        <v>159</v>
      </c>
      <c r="C968" t="s">
        <v>160</v>
      </c>
      <c r="D968" t="s">
        <v>161</v>
      </c>
      <c r="E968" t="s">
        <v>19614</v>
      </c>
      <c r="F968" t="s">
        <v>19615</v>
      </c>
      <c r="G968">
        <v>9000500715</v>
      </c>
      <c r="H968" t="s">
        <v>164</v>
      </c>
      <c r="I968" t="s">
        <v>19616</v>
      </c>
      <c r="J968" t="s">
        <v>166</v>
      </c>
      <c r="K968" t="s">
        <v>19617</v>
      </c>
      <c r="L968" t="s">
        <v>19618</v>
      </c>
      <c r="M968" t="s">
        <v>19619</v>
      </c>
      <c r="N968" t="s">
        <v>170</v>
      </c>
      <c r="AI968" t="s">
        <v>19620</v>
      </c>
      <c r="AJ968" t="s">
        <v>1929</v>
      </c>
      <c r="AK968" t="s">
        <v>19621</v>
      </c>
      <c r="AL968">
        <v>76.4</v>
      </c>
      <c r="AN968">
        <v>1995</v>
      </c>
      <c r="AO968" t="s">
        <v>174</v>
      </c>
      <c r="AP968" t="s">
        <v>19622</v>
      </c>
      <c r="AQ968" t="s">
        <v>1929</v>
      </c>
      <c r="AR968" t="s">
        <v>19623</v>
      </c>
      <c r="AS968">
        <v>71</v>
      </c>
      <c r="AU968">
        <v>1997</v>
      </c>
      <c r="AV968" t="s">
        <v>170</v>
      </c>
      <c r="BC968" t="s">
        <v>174</v>
      </c>
      <c r="BD968" t="s">
        <v>19624</v>
      </c>
      <c r="BE968" t="s">
        <v>19625</v>
      </c>
      <c r="BF968" t="s">
        <v>485</v>
      </c>
      <c r="BG968">
        <v>64</v>
      </c>
      <c r="BI968">
        <v>2002</v>
      </c>
      <c r="BJ968">
        <v>1</v>
      </c>
      <c r="BL968">
        <v>9</v>
      </c>
      <c r="BN968" t="s">
        <v>174</v>
      </c>
      <c r="BO968" t="s">
        <v>3701</v>
      </c>
      <c r="BP968" t="s">
        <v>19626</v>
      </c>
      <c r="BQ968" t="s">
        <v>3702</v>
      </c>
      <c r="BR968">
        <v>7.72</v>
      </c>
      <c r="BS968">
        <v>7.72</v>
      </c>
      <c r="BT968">
        <v>2005</v>
      </c>
      <c r="BU968">
        <v>8</v>
      </c>
      <c r="BW968">
        <v>13</v>
      </c>
      <c r="BY968" t="s">
        <v>170</v>
      </c>
      <c r="CF968" t="s">
        <v>170</v>
      </c>
      <c r="CL968" t="s">
        <v>174</v>
      </c>
      <c r="CM968" t="s">
        <v>19627</v>
      </c>
      <c r="CN968" t="s">
        <v>174</v>
      </c>
      <c r="CO968" t="s">
        <v>19628</v>
      </c>
      <c r="CP968" t="s">
        <v>19629</v>
      </c>
      <c r="CQ968" t="s">
        <v>170</v>
      </c>
      <c r="CV968" t="s">
        <v>170</v>
      </c>
      <c r="CZ968" t="s">
        <v>170</v>
      </c>
      <c r="DB968" t="s">
        <v>170</v>
      </c>
      <c r="DC968" t="s">
        <v>2878</v>
      </c>
      <c r="DD968" t="s">
        <v>174</v>
      </c>
      <c r="DE968" t="s">
        <v>19630</v>
      </c>
      <c r="DF968" t="s">
        <v>170</v>
      </c>
      <c r="DL968" t="s">
        <v>174</v>
      </c>
      <c r="DM968" t="s">
        <v>19631</v>
      </c>
      <c r="DN968" t="s">
        <v>170</v>
      </c>
      <c r="DP968" t="s">
        <v>19632</v>
      </c>
      <c r="DQ968" t="s">
        <v>202</v>
      </c>
      <c r="DR968" t="str">
        <f>HYPERLINK("https://nconnect.nicmar.ac.in/pdf/1000_resume_1772603017.pdf/Y2FyZWVy","View Resume")</f>
        <v>0</v>
      </c>
      <c r="DS968" t="s">
        <v>15940</v>
      </c>
      <c r="DT968" t="s">
        <v>19633</v>
      </c>
      <c r="DU968" t="s">
        <v>19634</v>
      </c>
      <c r="DV968" t="s">
        <v>1811</v>
      </c>
      <c r="DW968" t="s">
        <v>207</v>
      </c>
      <c r="DX968" t="s">
        <v>948</v>
      </c>
      <c r="DY968" t="s">
        <v>1812</v>
      </c>
      <c r="DZ968" t="s">
        <v>265</v>
      </c>
      <c r="EA968" t="s">
        <v>19635</v>
      </c>
      <c r="EB968" t="s">
        <v>19636</v>
      </c>
      <c r="EC968" t="s">
        <v>1811</v>
      </c>
      <c r="ED968" t="s">
        <v>207</v>
      </c>
      <c r="EE968" t="s">
        <v>644</v>
      </c>
      <c r="EF968" t="s">
        <v>1385</v>
      </c>
      <c r="EG968" t="s">
        <v>942</v>
      </c>
      <c r="EH968" t="s">
        <v>19637</v>
      </c>
      <c r="EI968" t="s">
        <v>19638</v>
      </c>
      <c r="EJ968" t="s">
        <v>818</v>
      </c>
      <c r="EK968" t="s">
        <v>207</v>
      </c>
      <c r="EL968" t="s">
        <v>982</v>
      </c>
      <c r="EM968" t="s">
        <v>1718</v>
      </c>
      <c r="EN968" t="s">
        <v>697</v>
      </c>
      <c r="EO968" t="s">
        <v>8567</v>
      </c>
      <c r="EP968" t="s">
        <v>19639</v>
      </c>
      <c r="EQ968" t="s">
        <v>1546</v>
      </c>
      <c r="ER968" t="s">
        <v>207</v>
      </c>
      <c r="ES968" t="s">
        <v>3758</v>
      </c>
      <c r="ET968" t="s">
        <v>982</v>
      </c>
      <c r="EU968" t="s">
        <v>12909</v>
      </c>
      <c r="EV968" t="s">
        <v>19640</v>
      </c>
      <c r="EW968" t="s">
        <v>9202</v>
      </c>
      <c r="EX968" t="s">
        <v>818</v>
      </c>
      <c r="EY968" t="s">
        <v>207</v>
      </c>
      <c r="EZ968" t="s">
        <v>19641</v>
      </c>
      <c r="FA968" t="s">
        <v>19642</v>
      </c>
      <c r="FB968" t="s">
        <v>821</v>
      </c>
    </row>
    <row r="969" spans="1:158">
      <c r="A969" t="s">
        <v>266</v>
      </c>
      <c r="B969" t="s">
        <v>211</v>
      </c>
      <c r="C969" t="s">
        <v>267</v>
      </c>
      <c r="D969" t="s">
        <v>268</v>
      </c>
      <c r="E969" t="s">
        <v>19643</v>
      </c>
      <c r="F969" t="s">
        <v>19644</v>
      </c>
      <c r="G969">
        <v>9800196916</v>
      </c>
      <c r="H969" t="s">
        <v>164</v>
      </c>
      <c r="I969" t="s">
        <v>19645</v>
      </c>
      <c r="J969" t="s">
        <v>166</v>
      </c>
      <c r="K969" t="s">
        <v>657</v>
      </c>
      <c r="L969" t="s">
        <v>19646</v>
      </c>
      <c r="M969" t="s">
        <v>19647</v>
      </c>
      <c r="N969" t="s">
        <v>170</v>
      </c>
      <c r="AI969" t="s">
        <v>19648</v>
      </c>
      <c r="AJ969" t="s">
        <v>1929</v>
      </c>
      <c r="AK969" t="s">
        <v>19649</v>
      </c>
      <c r="AL969">
        <v>80.4</v>
      </c>
      <c r="AN969">
        <v>2003</v>
      </c>
      <c r="AO969" t="s">
        <v>174</v>
      </c>
      <c r="AP969" t="s">
        <v>19650</v>
      </c>
      <c r="AQ969" t="s">
        <v>1929</v>
      </c>
      <c r="AR969" t="s">
        <v>19651</v>
      </c>
      <c r="AS969">
        <v>68.6</v>
      </c>
      <c r="AU969">
        <v>2005</v>
      </c>
      <c r="AV969" t="s">
        <v>170</v>
      </c>
      <c r="BC969" t="s">
        <v>174</v>
      </c>
      <c r="BD969" t="s">
        <v>19652</v>
      </c>
      <c r="BE969" t="s">
        <v>19653</v>
      </c>
      <c r="BF969" t="s">
        <v>19654</v>
      </c>
      <c r="BG969">
        <v>71.45</v>
      </c>
      <c r="BI969">
        <v>2011</v>
      </c>
      <c r="BJ969">
        <v>19</v>
      </c>
      <c r="BK969" t="s">
        <v>10350</v>
      </c>
      <c r="BL969">
        <v>53</v>
      </c>
      <c r="BM969" t="s">
        <v>19654</v>
      </c>
      <c r="BN969" t="s">
        <v>174</v>
      </c>
      <c r="BO969" t="s">
        <v>17821</v>
      </c>
      <c r="BP969" t="s">
        <v>19655</v>
      </c>
      <c r="BQ969" t="s">
        <v>19656</v>
      </c>
      <c r="BR969">
        <v>74.65</v>
      </c>
      <c r="BT969">
        <v>2013</v>
      </c>
      <c r="BU969">
        <v>31</v>
      </c>
      <c r="BV969" t="s">
        <v>19657</v>
      </c>
      <c r="BW969">
        <v>32</v>
      </c>
      <c r="BY969" t="s">
        <v>170</v>
      </c>
      <c r="CF969" t="s">
        <v>174</v>
      </c>
      <c r="CG969" t="s">
        <v>11735</v>
      </c>
      <c r="CH969" t="s">
        <v>5618</v>
      </c>
      <c r="CI969" t="s">
        <v>193</v>
      </c>
      <c r="CJ969">
        <v>2020</v>
      </c>
      <c r="CL969" t="s">
        <v>170</v>
      </c>
      <c r="CM969" t="s">
        <v>326</v>
      </c>
      <c r="CN969" t="s">
        <v>174</v>
      </c>
      <c r="CO969" t="s">
        <v>19658</v>
      </c>
      <c r="CP969" t="s">
        <v>378</v>
      </c>
      <c r="CQ969" t="s">
        <v>174</v>
      </c>
      <c r="CR969">
        <v>3</v>
      </c>
      <c r="CS969">
        <v>3</v>
      </c>
      <c r="CT969">
        <v>4</v>
      </c>
      <c r="CU969" t="s">
        <v>19659</v>
      </c>
      <c r="CV969" t="s">
        <v>174</v>
      </c>
      <c r="CW969" t="s">
        <v>19660</v>
      </c>
      <c r="CX969" t="s">
        <v>373</v>
      </c>
      <c r="CZ969" t="s">
        <v>170</v>
      </c>
      <c r="DB969" t="s">
        <v>19661</v>
      </c>
      <c r="DC969" t="s">
        <v>19662</v>
      </c>
      <c r="DD969" t="s">
        <v>174</v>
      </c>
      <c r="DE969" t="s">
        <v>19663</v>
      </c>
      <c r="DF969" t="s">
        <v>170</v>
      </c>
      <c r="DG969" t="s">
        <v>19664</v>
      </c>
      <c r="DH969" t="s">
        <v>1972</v>
      </c>
      <c r="DI969" t="s">
        <v>1972</v>
      </c>
      <c r="DJ969" t="s">
        <v>1972</v>
      </c>
      <c r="DL969" t="s">
        <v>170</v>
      </c>
      <c r="DN969" t="s">
        <v>170</v>
      </c>
      <c r="DO969" t="s">
        <v>19665</v>
      </c>
      <c r="DP969" t="s">
        <v>19666</v>
      </c>
      <c r="DQ969" t="s">
        <v>202</v>
      </c>
      <c r="DR969" t="str">
        <f>HYPERLINK("https://nconnect.nicmar.ac.in/pdf/975_resume_1772603078.pdf/Y2FyZWVy","View Resume")</f>
        <v>0</v>
      </c>
      <c r="DS969" t="s">
        <v>8000</v>
      </c>
      <c r="DT969" t="s">
        <v>1765</v>
      </c>
      <c r="DU969" t="s">
        <v>211</v>
      </c>
      <c r="DV969" t="s">
        <v>1320</v>
      </c>
      <c r="DW969" t="s">
        <v>246</v>
      </c>
      <c r="DX969" t="s">
        <v>824</v>
      </c>
      <c r="DY969" t="s">
        <v>209</v>
      </c>
      <c r="DZ969" t="s">
        <v>1504</v>
      </c>
      <c r="EA969" t="s">
        <v>9728</v>
      </c>
      <c r="EB969" t="s">
        <v>211</v>
      </c>
      <c r="EC969" t="s">
        <v>2128</v>
      </c>
      <c r="ED969" t="s">
        <v>246</v>
      </c>
      <c r="EE969" t="s">
        <v>1986</v>
      </c>
      <c r="EF969" t="s">
        <v>824</v>
      </c>
      <c r="EG969"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2026-03-04T11:15:50+05:30</dcterms:created>
  <dcterms:modified xsi:type="dcterms:W3CDTF">2026-03-04T11:15:50+05:30</dcterms:modified>
  <dc:title>Untitled Spreadsheet</dc:title>
  <dc:description/>
  <dc:subject/>
  <cp:keywords/>
  <cp:category/>
</cp:coreProperties>
</file>