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<sst xmlns="http://schemas.openxmlformats.org/spreadsheetml/2006/main" uniqueCount="16616">
  <si>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</si>
  <si>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</si>
  <si>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</si>
  <si>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</si>
  <si>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</si>
  <si>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</si>
  <si>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</si>
  <si>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</si>
  <si>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</si>
  <si>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</si>
  <si>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</si>
  <si>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</si>
  <si>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</si>
  <si>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</si>
  <si>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</si>
  <si>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</si>
  <si>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</si>
  <si>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</si>
  <si>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</si>
  <si>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</si>
  <si>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</si>
  <si>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</si>
  <si>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</si>
  <si>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</si>
  <si>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</si>
  <si>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</si>
  <si>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</si>
  <si>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</si>
  <si>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</si>
  <si>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</si>
  <si>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</si>
  <si>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</si>
  <si>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</si>
  <si>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</si>
  <si>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</si>
  <si>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</si>
  <si>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</si>
  <si>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</si>
  <si>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</si>
  <si>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</si>
  <si>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</si>
  <si>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</si>
  <si>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</si>
  <si>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</si>
  <si>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</si>
  <si>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</si>
  <si>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</si>
  <si>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</si>
  <si>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</si>
  <si>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</si>
  <si>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</si>
  <si>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</si>
  <si>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</si>
  <si>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</si>
  <si>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</si>
  <si>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</si>
  <si>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</si>
  <si>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</si>
  <si>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</si>
  <si>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</si>
  <si>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</si>
  <si>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</si>
  <si>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</si>
  <si>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</si>
  <si>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</si>
  <si>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</si>
  <si>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</si>
  <si>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</si>
  <si>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</si>
  <si>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</si>
  <si>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</si>
  <si>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</si>
  <si>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</si>
  <si>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</si>
  <si>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</si>
  <si>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</si>
  <si>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</si>
  <si>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</si>
  <si>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</si>
  <si>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</si>
  <si>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</si>
  <si>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</si>
  <si>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</si>
  <si>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</si>
  <si>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</si>
  <si>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</si>
  <si>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</si>
  <si>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</si>
  <si>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</si>
  <si>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</si>
  <si>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</si>
  <si>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</si>
  <si>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</si>
  <si>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</si>
  <si>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</si>
  <si>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</si>
  <si>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</si>
  <si>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</si>
  <si>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</si>
  <si>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</si>
  <si>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</si>
  <si>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</si>
  <si>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</si>
  <si>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</si>
  <si>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</si>
  <si>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</si>
  <si>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</si>
  <si>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</si>
  <si>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</si>
  <si>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</si>
  <si>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</si>
  <si>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</si>
  <si>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</si>
  <si>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</si>
  <si>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</si>
  <si>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</si>
  <si>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</si>
  <si>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</si>
  <si>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</si>
  <si>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</si>
  <si>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</si>
  <si>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</si>
  <si>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</si>
  <si>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</si>
  <si>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</si>
  <si>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</si>
  <si>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</si>
  <si>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</si>
  <si>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</si>
  <si>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</si>
  <si>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</si>
  <si>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</si>
  <si>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</si>
  <si>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</si>
  <si>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</si>
  <si>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</si>
  <si>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</si>
  <si>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</si>
  <si>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</si>
  <si>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</si>
  <si>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</si>
  <si>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</si>
  <si>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</si>
  <si>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</si>
  <si>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</si>
  <si>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</si>
  <si>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</si>
  <si>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</si>
  <si>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</si>
  <si>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</si>
  <si>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</si>
  <si>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</si>
  <si>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</si>
  <si>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</si>
  <si>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</si>
  <si>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</si>
  <si>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</si>
  <si>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</si>
  <si>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</si>
  <si>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</si>
  <si>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</si>
  <si>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</si>
  <si>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</si>
  <si>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</si>
  <si>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</si>
  <si>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</si>
  <si>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</si>
  <si>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</si>
  <si>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</si>
  <si>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</si>
  <si>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</si>
  <si>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</si>
  <si>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</si>
  <si>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</si>
  <si>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</si>
  <si>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</si>
  <si>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</si>
  <si>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</si>
  <si>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</si>
  <si>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</si>
  <si>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</si>
  <si>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</si>
  <si>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</si>
  <si>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</si>
  <si>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</si>
  <si>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</si>
  <si>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</si>
  <si>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</si>
  <si>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</si>
  <si>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</si>
  <si>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</si>
  <si>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</si>
  <si>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</si>
  <si>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</si>
  <si>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</si>
  <si>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</si>
  <si>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</si>
  <si>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</si>
  <si>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</si>
  <si>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</si>
  <si>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</si>
  <si>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</si>
  <si>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</si>
  <si>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</si>
  <si>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</si>
  <si>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</si>
  <si>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</si>
  <si>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</si>
  <si>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</si>
  <si>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</si>
  <si>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</si>
  <si>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</si>
  <si>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</si>
  <si>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</si>
  <si>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</si>
  <si>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</si>
  <si>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</si>
  <si>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</si>
  <si>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</si>
  <si>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</si>
  <si>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</si>
  <si>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</si>
  <si>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</si>
  <si>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</si>
  <si>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</si>
  <si>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</si>
  <si>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</si>
  <si>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</si>
  <si>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</si>
  <si>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</si>
  <si>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</si>
  <si>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</si>
  <si>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</si>
  <si>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</si>
  <si>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</si>
  <si>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</si>
  <si>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</si>
  <si>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</si>
  <si>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</si>
  <si>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</si>
  <si>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</si>
  <si>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</si>
  <si>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</si>
  <si>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</si>
  <si>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</si>
  <si>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</si>
  <si>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</si>
  <si>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</si>
  <si>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</si>
  <si>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</si>
  <si>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</si>
  <si>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</si>
  <si>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</si>
  <si>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</si>
  <si>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</si>
  <si>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</si>
  <si>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</si>
  <si>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</si>
  <si>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</si>
  <si>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</si>
  <si>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</si>
  <si>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</si>
  <si>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</si>
  <si>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</si>
  <si>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</si>
  <si>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</si>
  <si>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</si>
  <si>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</si>
  <si>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</si>
  <si>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</si>
  <si>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</si>
  <si>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</si>
  <si>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</si>
  <si>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</si>
  <si>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</si>
  <si>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</si>
  <si>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</si>
  <si>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</si>
  <si>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</si>
  <si>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</si>
  <si>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</si>
  <si>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</si>
  <si>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</si>
  <si>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</si>
  <si>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</si>
  <si>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</si>
  <si>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</si>
  <si>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</si>
  <si>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</si>
  <si>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</si>
  <si>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</si>
  <si>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</si>
  <si>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</si>
  <si>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</si>
  <si>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</si>
  <si>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</si>
  <si>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</si>
  <si>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</si>
  <si>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</si>
  <si>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</si>
  <si>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</si>
  <si>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</si>
  <si>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</si>
  <si>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</si>
  <si>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</si>
  <si>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</si>
  <si>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</si>
  <si>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</si>
  <si>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</si>
  <si>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</si>
  <si>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</si>
  <si>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</si>
  <si>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</si>
  <si>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</si>
  <si>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</si>
  <si>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</si>
  <si>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</si>
  <si>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</si>
  <si>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</si>
  <si>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</si>
  <si>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</si>
  <si>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</si>
  <si>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</si>
  <si>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</si>
  <si>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</si>
  <si>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</si>
  <si>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</si>
  <si>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</si>
  <si>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</si>
  <si>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</si>
  <si>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</si>
  <si>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</si>
  <si>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</si>
  <si>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</si>
  <si>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</si>
  <si>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</si>
  <si>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</si>
  <si>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</si>
  <si>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</si>
  <si>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</si>
  <si>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</si>
  <si>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</si>
  <si>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</si>
  <si>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</si>
  <si>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</si>
  <si>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</si>
  <si>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</si>
  <si>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</si>
  <si>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</si>
  <si>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</si>
  <si>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</si>
  <si>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</si>
  <si>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</si>
  <si>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</si>
  <si>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</si>
  <si>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</si>
  <si>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</si>
  <si>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</si>
  <si>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</si>
  <si>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</si>
  <si>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</si>
  <si>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</si>
  <si>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</si>
  <si>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</si>
  <si>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</si>
  <si>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</si>
  <si>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</si>
  <si>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</si>
  <si>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</si>
  <si>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</si>
  <si>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</si>
  <si>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</si>
  <si>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</si>
  <si>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</si>
  <si>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</si>
  <si>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</si>
  <si>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</si>
  <si>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</si>
  <si>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</si>
  <si>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</si>
  <si>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</si>
  <si>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</si>
  <si>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</si>
  <si>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</si>
  <si>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</si>
  <si>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</si>
  <si>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</si>
  <si>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</si>
  <si>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</si>
  <si>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</si>
  <si>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</si>
  <si>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</si>
  <si>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</si>
  <si>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</si>
  <si>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</si>
  <si>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</si>
  <si>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</si>
  <si>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</si>
  <si>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</si>
  <si>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</si>
  <si>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</si>
  <si>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</si>
  <si>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</si>
  <si>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</si>
  <si>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</si>
  <si>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</si>
  <si>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</si>
  <si>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</si>
  <si>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</si>
  <si>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</si>
  <si>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</si>
  <si>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</si>
  <si>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</si>
  <si>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</si>
  <si>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</si>
  <si>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</si>
  <si>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</si>
  <si>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</si>
  <si>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</si>
  <si>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</si>
  <si>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</si>
  <si>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</si>
  <si>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</si>
  <si>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</si>
  <si>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</si>
  <si>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</si>
  <si>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</si>
  <si>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</si>
  <si>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</si>
  <si>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</si>
  <si>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</si>
  <si>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</si>
  <si>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</si>
  <si>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</si>
  <si>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</si>
  <si>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</si>
  <si>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</si>
  <si>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</si>
  <si>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</si>
  <si>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</si>
  <si>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</si>
  <si>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</si>
  <si>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</si>
  <si>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</si>
  <si>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</si>
  <si>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</si>
  <si>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</si>
  <si>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</si>
  <si>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</si>
  <si>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</si>
  <si>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</si>
  <si>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</si>
  <si>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</si>
  <si>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</si>
  <si>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</si>
  <si>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</si>
  <si>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</si>
  <si>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</si>
  <si>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</si>
  <si>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</si>
  <si>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</si>
  <si>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</si>
  <si>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</si>
  <si>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</si>
  <si>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</si>
  <si>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</si>
  <si>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</si>
  <si>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</si>
  <si>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</si>
  <si>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</si>
  <si>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</si>
  <si>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</si>
  <si>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</si>
  <si>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</si>
  <si>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</si>
  <si>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</si>
  <si>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</si>
  <si>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</si>
  <si>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</si>
  <si>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</si>
  <si>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</si>
  <si>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</si>
  <si>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</si>
  <si>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</si>
  <si>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</si>
  <si>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</si>
  <si>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</si>
  <si>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</si>
  <si>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</si>
  <si>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</si>
  <si>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</si>
  <si>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</si>
  <si>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</si>
  <si>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</si>
  <si>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</si>
  <si>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</si>
  <si>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</si>
  <si>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</si>
  <si>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</si>
  <si>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</si>
  <si>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</si>
  <si>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</si>
  <si>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</si>
  <si>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</si>
  <si>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</si>
  <si>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</si>
  <si>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</si>
  <si>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</si>
  <si>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</si>
  <si>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</si>
  <si>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</si>
  <si>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</si>
  <si>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</si>
  <si>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</si>
  <si>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</si>
  <si>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</si>
  <si>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</si>
  <si>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</si>
  <si>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</si>
  <si>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</si>
  <si>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</si>
  <si>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</si>
  <si>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</si>
  <si>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</si>
  <si>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</si>
  <si>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</si>
  <si>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</si>
  <si>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</si>
  <si>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</si>
  <si>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</si>
  <si>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</si>
  <si>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</si>
  <si>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</si>
  <si>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</si>
  <si>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</si>
  <si>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</si>
  <si>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</si>
  <si>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</si>
  <si>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</si>
  <si>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</si>
  <si>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</si>
  <si>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</si>
  <si>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</si>
  <si>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</si>
  <si>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</si>
  <si>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</si>
  <si>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</si>
  <si>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</si>
  <si>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</si>
  <si>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</si>
  <si>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</si>
  <si>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</si>
  <si>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</si>
  <si>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</si>
  <si>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</si>
  <si>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</si>
  <si>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</si>
  <si>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</si>
  <si>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</si>
  <si>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</si>
  <si>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</si>
  <si>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</si>
  <si>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</si>
  <si>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</si>
  <si>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</si>
  <si>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</si>
  <si>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</si>
  <si>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</si>
  <si>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</si>
  <si>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</si>
  <si>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</si>
  <si>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</si>
  <si>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</si>
  <si>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</si>
  <si>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</si>
  <si>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</si>
  <si>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</si>
  <si>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</si>
  <si>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</si>
  <si>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</si>
  <si>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</si>
  <si>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</si>
  <si>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</si>
  <si>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</si>
  <si>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</si>
  <si>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</si>
  <si>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</si>
  <si>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</si>
  <si>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</si>
  <si>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</si>
  <si>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</si>
  <si>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</si>
  <si>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</si>
  <si>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</si>
  <si>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</si>
  <si>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</si>
  <si>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</si>
  <si>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</si>
  <si>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</si>
  <si>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</si>
  <si>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</si>
  <si>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</si>
  <si>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</si>
  <si>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</si>
  <si>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</si>
  <si>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</si>
  <si>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</si>
  <si>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</si>
  <si>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</si>
  <si>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</si>
  <si>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</si>
  <si>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</si>
  <si>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</si>
  <si>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</si>
  <si>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</si>
  <si>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</si>
  <si>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</si>
  <si>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</si>
  <si>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</si>
  <si>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</si>
  <si>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</si>
  <si>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</si>
  <si>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</si>
  <si>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</si>
  <si>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</si>
  <si>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</si>
  <si>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</si>
  <si>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</si>
  <si>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</si>
  <si>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</si>
  <si>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</si>
  <si>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</si>
  <si>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</si>
  <si>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</si>
  <si>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</si>
  <si>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</si>
  <si>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</si>
  <si>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</si>
  <si>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</si>
  <si>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</si>
  <si>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</si>
  <si>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</si>
  <si>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</si>
  <si>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</si>
  <si>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</si>
  <si>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</si>
  <si>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</si>
  <si>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</si>
  <si>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</si>
  <si>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</si>
  <si>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</si>
  <si>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</si>
  <si>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</si>
  <si>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</si>
  <si>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</si>
  <si>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</si>
  <si>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</si>
  <si>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</si>
  <si>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</si>
  <si>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</si>
  <si>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</si>
  <si>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</si>
  <si>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</si>
  <si>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</si>
  <si>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</si>
  <si>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</si>
  <si>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</si>
  <si>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</si>
  <si>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</si>
  <si>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</si>
  <si>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</si>
  <si>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</si>
  <si>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</si>
  <si>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</si>
  <si>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</si>
  <si>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</si>
  <si>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</si>
  <si>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</si>
  <si>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</si>
  <si>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</si>
  <si>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</si>
  <si>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</si>
  <si>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</si>
  <si>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</si>
  <si>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</si>
  <si>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</si>
  <si>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</si>
  <si>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</si>
  <si>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</si>
  <si>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</si>
  <si>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</si>
  <si>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</si>
  <si>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</si>
  <si>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</si>
  <si>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</si>
  <si>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</si>
  <si>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</si>
  <si>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</si>
  <si>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</si>
  <si>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</si>
  <si>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</si>
  <si>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</si>
  <si>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</si>
  <si>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</si>
  <si>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</si>
  <si>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</si>
  <si>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</si>
  <si>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</si>
  <si>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</si>
  <si>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</si>
  <si>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</si>
  <si>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</si>
  <si>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</si>
  <si>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</si>
  <si>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</si>
  <si>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</si>
  <si>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</si>
  <si>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</si>
  <si>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</si>
  <si>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</si>
  <si>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</si>
  <si>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</si>
  <si>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</si>
  <si>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</si>
  <si>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</si>
  <si>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</si>
  <si>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</si>
  <si>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</si>
  <si>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</si>
  <si>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</si>
  <si>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</si>
  <si>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</si>
  <si>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</si>
  <si>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</si>
  <si>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</si>
  <si>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</si>
  <si>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</si>
  <si>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</si>
  <si>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</si>
  <si>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</si>
  <si>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</si>
  <si>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</si>
  <si>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</si>
  <si>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</si>
  <si>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</si>
  <si>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</si>
  <si>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</si>
  <si>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</si>
  <si>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</si>
  <si>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</si>
  <si>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</si>
  <si>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</si>
  <si>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</si>
  <si>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</si>
  <si>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</si>
  <si>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</si>
  <si>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</si>
  <si>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</si>
  <si>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</si>
  <si>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</si>
  <si>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</si>
  <si>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</si>
  <si>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</si>
  <si>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</si>
  <si>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</si>
  <si>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</si>
  <si>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</si>
  <si>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</si>
  <si>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</si>
  <si>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</si>
  <si>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</si>
  <si>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</si>
  <si>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</si>
  <si>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</si>
  <si>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</si>
  <si>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</si>
  <si>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</si>
  <si>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</si>
  <si>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</si>
  <si>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</si>
  <si>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</si>
  <si>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</si>
  <si>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</si>
  <si>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</si>
  <si>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</si>
  <si>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</si>
  <si>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</si>
  <si>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</si>
  <si>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</si>
  <si>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</si>
  <si>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</si>
  <si>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</si>
  <si>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</si>
  <si>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</si>
  <si>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</si>
  <si>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</si>
  <si>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</si>
  <si>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</si>
  <si>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</si>
  <si>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</si>
  <si>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</si>
  <si>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</si>
  <si>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</si>
  <si>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</si>
  <si>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</si>
  <si>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</si>
  <si>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</si>
  <si>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</si>
  <si>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</si>
  <si>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</si>
  <si>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</si>
  <si>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</si>
  <si>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</si>
  <si>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</si>
  <si>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</si>
  <si>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</si>
  <si>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</si>
  <si>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</si>
  <si>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</si>
  <si>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</si>
  <si>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</si>
  <si>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</si>
  <si>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</si>
  <si>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</si>
  <si>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</si>
  <si>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</si>
  <si>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</si>
  <si>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</si>
  <si>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</si>
  <si>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</si>
  <si>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</si>
  <si>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</si>
  <si>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</si>
  <si>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</si>
  <si>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</si>
  <si>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</si>
  <si>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</si>
  <si>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</si>
  <si>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</si>
  <si>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</si>
  <si>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</si>
  <si>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</si>
  <si>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</si>
  <si>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</si>
  <si>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</si>
  <si>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</si>
  <si>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</si>
  <si>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</si>
  <si>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</si>
  <si>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</si>
  <si>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</si>
  <si>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</si>
  <si>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</si>
  <si>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</si>
  <si>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</si>
  <si>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</si>
  <si>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</si>
  <si>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</si>
  <si>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</si>
  <si>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</si>
  <si>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</si>
  <si>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</si>
  <si>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</si>
  <si>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</si>
  <si>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</si>
  <si>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</si>
  <si>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</si>
  <si>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</si>
  <si>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</si>
  <si>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</si>
  <si>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</si>
  <si>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</si>
  <si>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</si>
  <si>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</si>
  <si>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</si>
  <si>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</si>
  <si>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</si>
  <si>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</si>
  <si>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</si>
  <si>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</si>
  <si>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</si>
  <si>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</si>
  <si>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</si>
  <si>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</si>
  <si>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</si>
  <si>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</si>
  <si>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</si>
  <si>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</si>
  <si>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</si>
  <si>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</si>
  <si>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</si>
  <si>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</si>
  <si>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</si>
  <si>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</si>
  <si>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</si>
  <si>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</si>
  <si>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</si>
  <si>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</si>
  <si>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</si>
  <si>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</si>
  <si>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</si>
  <si>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</si>
  <si>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</si>
  <si>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</si>
  <si>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</si>
  <si>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</si>
  <si>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</si>
  <si>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</si>
  <si>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</si>
  <si>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</si>
  <si>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</si>
  <si>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</si>
  <si>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</si>
  <si>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</si>
  <si>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</si>
  <si>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</si>
  <si>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</si>
  <si>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</si>
  <si>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</si>
  <si>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</si>
  <si>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</si>
  <si>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</si>
  <si>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</si>
  <si>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</si>
  <si>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</si>
  <si>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</si>
  <si>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</si>
  <si>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</si>
  <si>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</si>
  <si>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</si>
  <si>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</si>
  <si>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</si>
  <si>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</si>
  <si>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</si>
  <si>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</si>
  <si>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</si>
  <si>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</si>
  <si>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</si>
  <si>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</si>
  <si>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</si>
  <si>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</si>
  <si>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</si>
  <si>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</si>
  <si>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</si>
  <si>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</si>
  <si>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</si>
  <si>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</si>
  <si>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</si>
  <si>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</si>
  <si>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</si>
  <si>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</si>
  <si>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</si>
  <si>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</si>
  <si>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</si>
  <si>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</si>
  <si>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</si>
  <si>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</si>
  <si>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</si>
  <si>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</si>
  <si>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</si>
  <si>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</si>
  <si>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</si>
  <si>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</si>
  <si>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</si>
  <si>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</si>
  <si>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</si>
  <si>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</si>
  <si>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</si>
  <si>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</si>
  <si>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</si>
  <si>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</si>
  <si>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</si>
  <si>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</si>
  <si>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</si>
  <si>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</si>
  <si>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</si>
  <si>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</si>
  <si>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</si>
  <si>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</si>
  <si>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</si>
  <si>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</si>
  <si>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</si>
  <si>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</si>
  <si>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</si>
  <si>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</si>
  <si>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</si>
  <si>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</si>
  <si>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</si>
  <si>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</si>
  <si>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</si>
  <si>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</si>
  <si>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</si>
  <si>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</si>
  <si>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</si>
  <si>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</si>
  <si>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</si>
  <si>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</si>
  <si>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</si>
  <si>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</si>
  <si>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</si>
  <si>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</si>
  <si>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</si>
  <si>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</si>
  <si>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</si>
  <si>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</si>
  <si>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</si>
  <si>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</si>
  <si>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</si>
  <si>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</si>
  <si>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</si>
  <si>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</si>
  <si>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</si>
  <si>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</si>
  <si>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</si>
  <si>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</si>
  <si>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</si>
  <si>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</si>
  <si>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</si>
  <si>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</si>
  <si>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</si>
  <si>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</si>
  <si>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</si>
  <si>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</si>
  <si>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</si>
  <si>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</si>
  <si>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</si>
  <si>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</si>
  <si>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</si>
  <si>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</si>
  <si>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</si>
  <si>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</si>
  <si>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</si>
  <si>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</si>
  <si>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</si>
  <si>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</si>
  <si>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</si>
  <si>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</si>
  <si>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</si>
  <si>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</si>
  <si>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</si>
  <si>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</si>
  <si>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</si>
  <si>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</si>
  <si>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</si>
  <si>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</si>
  <si>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</si>
  <si>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</si>
  <si>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</si>
  <si>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</si>
  <si>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</si>
  <si>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</si>
  <si>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</si>
  <si>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</si>
  <si>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</si>
  <si>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</si>
  <si>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</si>
  <si>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</si>
  <si>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</si>
  <si>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</si>
  <si>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</si>
  <si>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</si>
  <si>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</si>
  <si>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</si>
  <si>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</si>
  <si>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</si>
  <si>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</si>
  <si>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</si>
  <si>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</si>
  <si>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</si>
  <si>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</si>
  <si>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</si>
  <si>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</si>
  <si>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</si>
  <si>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</si>
  <si>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</si>
  <si>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</si>
  <si>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</si>
  <si>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</si>
  <si>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</si>
  <si>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</si>
  <si>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</si>
  <si>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</si>
  <si>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</si>
  <si>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</si>
  <si>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</si>
  <si>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</si>
  <si>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</si>
  <si>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</si>
  <si>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</si>
  <si>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</si>
  <si>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</si>
  <si>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</si>
  <si>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</si>
  <si>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</si>
  <si>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</si>
  <si>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</si>
  <si>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</si>
  <si>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</si>
  <si>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</si>
  <si>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</si>
  <si>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</si>
  <si>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</si>
  <si>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</si>
  <si>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</si>
  <si>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</si>
  <si>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</si>
  <si>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</si>
  <si>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</si>
  <si>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</si>
  <si>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</si>
  <si>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</si>
  <si>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</si>
  <si>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</si>
  <si>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</si>
  <si>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</si>
  <si>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</si>
  <si>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</si>
  <si>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</si>
  <si>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</si>
  <si>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</si>
  <si>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</si>
  <si>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</si>
  <si>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</si>
  <si>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</si>
  <si>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</si>
  <si>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</si>
  <si>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</si>
  <si>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</si>
  <si>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</si>
  <si>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</si>
  <si>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</si>
  <si>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</si>
  <si>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</si>
  <si>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</si>
  <si>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</si>
  <si>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</si>
  <si>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</si>
  <si>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</si>
  <si>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</si>
  <si>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</si>
  <si>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</si>
  <si>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</si>
  <si>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</si>
  <si>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</si>
  <si>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</si>
  <si>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</si>
  <si>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</si>
  <si>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</si>
  <si>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</si>
  <si>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</si>
  <si>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</si>
  <si>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</si>
  <si>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</si>
  <si>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</si>
  <si>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</si>
  <si>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</si>
  <si>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</si>
  <si>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</si>
  <si>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</si>
  <si>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</si>
  <si>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</si>
  <si>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</si>
  <si>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</si>
  <si>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</si>
  <si>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</si>
  <si>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</si>
  <si>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</si>
  <si>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</si>
  <si>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</si>
  <si>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</si>
  <si>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</si>
  <si>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</si>
  <si>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</si>
  <si>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</si>
  <si>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</si>
  <si>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</si>
  <si>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</si>
  <si>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</si>
  <si>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</si>
  <si>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</si>
  <si>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</si>
  <si>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</si>
  <si>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</si>
  <si>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</si>
  <si>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</si>
  <si>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</si>
  <si>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</si>
  <si>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</si>
  <si>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</si>
  <si>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</si>
  <si>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</si>
  <si>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</si>
  <si>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</si>
  <si>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</si>
  <si>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</si>
  <si>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</si>
  <si>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</si>
  <si>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</si>
  <si>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</si>
  <si>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</si>
  <si>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</si>
  <si>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</si>
  <si>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</si>
  <si>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</si>
  <si>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</si>
  <si>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</si>
  <si>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</si>
  <si>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</si>
  <si>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</si>
  <si>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</si>
  <si>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</si>
  <si>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</si>
  <si>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</si>
  <si>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</si>
  <si>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</si>
  <si>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</si>
  <si>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</si>
  <si>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</si>
  <si>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</si>
  <si>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</si>
  <si>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</si>
  <si>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</si>
  <si>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</si>
  <si>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</si>
  <si>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</si>
  <si>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</si>
  <si>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</si>
  <si>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</si>
  <si>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</si>
  <si>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</si>
  <si>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</si>
  <si>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</si>
  <si>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</si>
  <si>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</si>
  <si>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</si>
  <si>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</si>
  <si>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</si>
  <si>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</si>
  <si>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</si>
  <si>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</si>
  <si>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</si>
  <si>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</si>
  <si>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</si>
  <si>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</si>
  <si>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</si>
  <si>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</si>
  <si>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</si>
  <si>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</si>
  <si>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</si>
  <si>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</si>
  <si>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</si>
  <si>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</si>
  <si>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</si>
  <si>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</si>
  <si>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</si>
  <si>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</si>
  <si>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</si>
  <si>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</si>
  <si>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</si>
  <si>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</si>
  <si>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</si>
  <si>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</si>
  <si>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</si>
  <si>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</si>
  <si>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</si>
  <si>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</si>
  <si>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</si>
  <si>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</si>
  <si>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</si>
  <si>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</si>
  <si>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</si>
  <si>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</si>
  <si>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</si>
  <si>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</si>
  <si>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</si>
  <si>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</si>
  <si>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</si>
  <si>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</si>
  <si>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</si>
  <si>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</si>
  <si>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</si>
  <si>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</si>
  <si>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</si>
  <si>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</si>
  <si>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</si>
  <si>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</si>
  <si>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</si>
  <si>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</si>
  <si>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</si>
  <si>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</si>
  <si>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</si>
  <si>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</si>
  <si>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</si>
  <si>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</si>
  <si>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</si>
  <si>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</si>
  <si>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</si>
  <si>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</si>
  <si>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</si>
  <si>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</si>
  <si>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</si>
  <si>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</si>
  <si>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</si>
  <si>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</si>
  <si>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</si>
  <si>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</si>
  <si>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</si>
  <si>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</si>
  <si>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</si>
  <si>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</si>
  <si>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</si>
  <si>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</si>
  <si>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</si>
  <si>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</si>
  <si>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</si>
  <si>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</si>
  <si>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</si>
  <si>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</si>
  <si>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</si>
  <si>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</si>
  <si>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</si>
  <si>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</si>
  <si>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</si>
  <si>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</si>
  <si>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</si>
  <si>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</si>
  <si>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</si>
  <si>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</si>
  <si>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</si>
  <si>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</si>
  <si>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</si>
  <si>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</si>
  <si>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</si>
  <si>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</si>
  <si>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</si>
  <si>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</si>
  <si>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</si>
  <si>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</si>
  <si>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</si>
  <si>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</si>
  <si>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</si>
  <si>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</si>
  <si>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</si>
  <si>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</si>
  <si>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</si>
  <si>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</si>
  <si>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</si>
  <si>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</si>
  <si>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</si>
  <si>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</si>
  <si>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</si>
  <si>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</si>
  <si>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</si>
  <si>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</si>
  <si>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</si>
  <si>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</si>
  <si>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</si>
  <si>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</si>
  <si>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</si>
  <si>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</si>
  <si>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</si>
  <si>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</si>
  <si>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</si>
  <si>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</si>
  <si>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</si>
  <si>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</si>
  <si>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</si>
  <si>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</si>
  <si>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</si>
  <si>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</si>
  <si>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</si>
  <si>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</si>
  <si>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</si>
  <si>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</si>
  <si>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</si>
  <si>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</si>
  <si>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</si>
  <si>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</si>
  <si>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</si>
  <si>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</si>
  <si>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</si>
  <si>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</si>
  <si>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</si>
  <si>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</si>
  <si>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</si>
  <si>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</si>
  <si>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</si>
  <si>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</si>
  <si>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</si>
  <si>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</si>
  <si>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</si>
  <si>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</si>
  <si>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</si>
  <si>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</si>
  <si>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</si>
  <si>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</si>
  <si>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</si>
  <si>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</si>
  <si>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</si>
  <si>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</si>
  <si>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</si>
  <si>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</si>
  <si>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</si>
  <si>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</si>
  <si>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</si>
  <si>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</si>
  <si>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</si>
  <si>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</si>
  <si>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</si>
  <si>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</si>
  <si>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</si>
  <si>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</si>
  <si>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</si>
  <si>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</si>
  <si>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</si>
  <si>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</si>
  <si>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</si>
  <si>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</si>
  <si>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</si>
  <si>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</si>
  <si>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</si>
  <si>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</si>
  <si>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</si>
  <si>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</si>
  <si>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</si>
  <si>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</si>
  <si>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</si>
  <si>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</si>
  <si>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</si>
  <si>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</si>
  <si>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</si>
  <si>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</si>
  <si>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</si>
  <si>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</si>
  <si>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</si>
  <si>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</si>
  <si>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</si>
  <si>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</si>
  <si>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</si>
  <si>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</si>
  <si>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</si>
  <si>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</si>
  <si>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</si>
  <si>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</si>
  <si>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</si>
  <si>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</si>
  <si>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</si>
  <si>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</si>
  <si>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</si>
  <si>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</si>
  <si>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</si>
  <si>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</si>
  <si>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</si>
  <si>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</si>
  <si>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</si>
  <si>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</si>
  <si>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</si>
  <si>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</si>
  <si>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</si>
  <si>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</si>
  <si>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</si>
  <si>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</si>
  <si>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</si>
  <si>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</si>
  <si>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</si>
  <si>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</si>
  <si>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</si>
  <si>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</si>
  <si>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</si>
  <si>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</si>
  <si>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</si>
  <si>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</si>
  <si>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</si>
  <si>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</si>
  <si>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</si>
  <si>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</si>
  <si>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</si>
  <si>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</si>
  <si>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</si>
  <si>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</si>
  <si>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</si>
  <si>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</si>
  <si>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</si>
  <si>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</si>
  <si>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</si>
  <si>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</si>
  <si>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</si>
  <si>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</si>
  <si>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</si>
  <si>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</si>
  <si>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</si>
  <si>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</si>
  <si>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</si>
  <si>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</si>
  <si>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</si>
  <si>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</si>
  <si>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</si>
  <si>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</si>
  <si>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</si>
  <si>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</si>
  <si>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</si>
  <si>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</si>
  <si>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</si>
  <si>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</si>
  <si>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</si>
  <si>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</si>
  <si>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</si>
  <si>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</si>
  <si>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</si>
  <si>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</si>
  <si>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</si>
  <si>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</si>
  <si>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</si>
  <si>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</si>
  <si>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</si>
  <si>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</si>
  <si>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</si>
  <si>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</si>
  <si>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</si>
  <si>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</si>
  <si>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</si>
  <si>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</si>
  <si>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</si>
  <si>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</si>
  <si>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</si>
  <si>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</si>
  <si>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</si>
  <si>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</si>
  <si>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</si>
  <si>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</si>
  <si>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</si>
  <si>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</si>
  <si>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</si>
  <si>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</si>
  <si>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</si>
  <si>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</si>
  <si>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</si>
  <si>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</si>
  <si>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</si>
  <si>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</si>
  <si>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</si>
  <si>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</si>
  <si>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</si>
  <si>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</si>
  <si>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</si>
  <si>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</si>
  <si>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</si>
  <si>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</si>
  <si>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</si>
  <si>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</si>
  <si>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</si>
  <si>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</si>
  <si>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</si>
  <si>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</si>
  <si>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</si>
  <si>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</si>
  <si>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</si>
  <si>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</si>
  <si>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</si>
  <si>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</si>
  <si>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</si>
  <si>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</si>
  <si>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</si>
  <si>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</si>
  <si>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</si>
  <si>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</si>
  <si>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</si>
  <si>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</si>
  <si>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</si>
  <si>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</si>
  <si>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</si>
  <si>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</si>
  <si>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</si>
  <si>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</si>
  <si>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</si>
  <si>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</si>
  <si>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</si>
  <si>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</si>
  <si>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</si>
  <si>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</si>
  <si>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</si>
  <si>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</si>
  <si>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</si>
  <si>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</si>
  <si>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</si>
  <si>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</si>
  <si>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</si>
  <si>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</si>
  <si>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</si>
  <si>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</si>
  <si>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</si>
  <si>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</si>
  <si>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</si>
  <si>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</si>
  <si>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</si>
  <si>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</si>
  <si>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</si>
  <si>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</si>
  <si>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</si>
  <si>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</si>
  <si>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</si>
  <si>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</si>
  <si>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</si>
  <si>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</si>
  <si>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</si>
  <si>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</si>
  <si>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</si>
  <si>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</si>
  <si>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</si>
  <si>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</si>
  <si>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</si>
  <si>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</si>
  <si>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</si>
  <si>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</si>
  <si>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</si>
  <si>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</si>
  <si>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</si>
  <si>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</si>
  <si>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</si>
  <si>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</si>
  <si>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</si>
  <si>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</si>
  <si>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</si>
  <si>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</si>
  <si>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</si>
  <si>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</si>
  <si>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</si>
  <si>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</si>
  <si>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</si>
  <si>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</si>
  <si>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</si>
  <si>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</si>
  <si>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</si>
  <si>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</si>
  <si>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</si>
  <si>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</si>
  <si>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</si>
  <si>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</si>
  <si>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</si>
  <si>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</si>
  <si>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</si>
  <si>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</si>
  <si>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</si>
  <si>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</si>
  <si>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</si>
  <si>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</si>
  <si>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</si>
  <si>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</si>
  <si>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</si>
  <si>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</si>
  <si>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</si>
  <si>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</si>
  <si>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</si>
  <si>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</si>
  <si>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</si>
  <si>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</si>
  <si>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</si>
  <si>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</si>
  <si>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</si>
  <si>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</si>
  <si>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</si>
  <si>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</si>
  <si>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</si>
  <si>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</si>
  <si>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</si>
  <si>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</si>
  <si>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</si>
  <si>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</si>
  <si>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</si>
  <si>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</si>
  <si>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</si>
  <si>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</si>
  <si>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</si>
  <si>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</si>
  <si>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</si>
  <si>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</si>
  <si>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</si>
  <si>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</si>
  <si>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</si>
  <si>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</si>
  <si>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</si>
  <si>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</si>
  <si>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</si>
  <si>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</si>
  <si>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</si>
  <si>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</si>
  <si>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</si>
  <si>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</si>
  <si>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</si>
  <si>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</si>
  <si>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</si>
  <si>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</si>
  <si>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</si>
  <si>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</si>
  <si>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</si>
  <si>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</si>
  <si>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</si>
  <si>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</si>
  <si>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</si>
  <si>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</si>
  <si>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</si>
  <si>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</si>
  <si>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</si>
  <si>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</si>
  <si>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</si>
  <si>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</si>
  <si>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</si>
  <si>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</si>
  <si>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</si>
  <si>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</si>
  <si>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</si>
  <si>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</si>
  <si>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</si>
  <si>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</si>
  <si>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</si>
  <si>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</si>
  <si>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</si>
  <si>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</si>
  <si>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</si>
  <si>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</si>
  <si>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</si>
  <si>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</si>
  <si>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</si>
  <si>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</si>
  <si>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</si>
  <si>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</si>
  <si>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</si>
  <si>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</si>
  <si>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</si>
  <si>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</si>
  <si>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</si>
  <si>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</si>
  <si>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</si>
  <si>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</si>
  <si>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</si>
  <si>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</si>
  <si>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</si>
  <si>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</si>
  <si>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</si>
  <si>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</si>
  <si>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</si>
  <si>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</si>
  <si>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</si>
  <si>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</si>
  <si>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</si>
  <si>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</si>
  <si>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</si>
  <si>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</si>
  <si>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</si>
  <si>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</si>
  <si>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</si>
  <si>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</si>
  <si>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</si>
  <si>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</si>
  <si>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</si>
  <si>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</si>
  <si>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</si>
  <si>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</si>
  <si>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</si>
  <si>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</si>
  <si>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</si>
  <si>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</si>
  <si>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</si>
  <si>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</si>
  <si>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</si>
  <si>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</si>
  <si>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</si>
  <si>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</si>
  <si>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</si>
  <si>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</si>
  <si>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</si>
  <si>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</si>
  <si>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</si>
  <si>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</si>
  <si>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</si>
  <si>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</si>
  <si>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</si>
  <si>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</si>
  <si>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</si>
  <si>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</si>
  <si>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</si>
  <si>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</si>
  <si>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</si>
  <si>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</si>
  <si>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</si>
  <si>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</si>
  <si>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</si>
  <si>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</si>
  <si>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</si>
  <si>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</si>
  <si>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</si>
  <si>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</si>
  <si>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</si>
  <si>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</si>
  <si>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</si>
  <si>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</si>
  <si>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</si>
  <si>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</si>
  <si>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</si>
  <si>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</si>
  <si>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</si>
  <si>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</si>
  <si>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</si>
  <si>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</si>
  <si>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</si>
  <si>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</si>
  <si>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</si>
  <si>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</si>
  <si>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</si>
  <si>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</si>
  <si>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</si>
  <si>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</si>
  <si>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</si>
  <si>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</si>
  <si>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</si>
  <si>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</si>
  <si>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</si>
  <si>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</si>
  <si>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</si>
  <si>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</si>
  <si>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</si>
  <si>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</si>
  <si>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</si>
  <si>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</si>
  <si>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</si>
  <si>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</si>
  <si>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</si>
  <si>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</si>
  <si>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</si>
  <si>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</si>
  <si>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</si>
  <si>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</si>
  <si>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</si>
  <si>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</si>
  <si>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</si>
  <si>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</si>
  <si>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</si>
  <si>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</si>
  <si>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</si>
  <si>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</si>
  <si>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</si>
  <si>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</si>
  <si>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</si>
  <si>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</si>
  <si>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</si>
  <si>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</si>
  <si>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</si>
  <si>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</si>
  <si>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</si>
  <si>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</si>
  <si>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</si>
  <si>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</si>
  <si>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</si>
  <si>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</si>
  <si>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</si>
  <si>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</si>
  <si>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</si>
  <si>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</si>
  <si>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</si>
  <si>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</si>
  <si>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</si>
  <si>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</si>
  <si>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</si>
  <si>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</si>
  <si>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</si>
  <si>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</si>
  <si>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</si>
  <si>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</si>
  <si>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</si>
  <si>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</si>
  <si>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</si>
  <si>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</si>
  <si>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</si>
  <si>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</si>
  <si>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</si>
  <si>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</si>
  <si>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</si>
  <si>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</si>
  <si>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</si>
  <si>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</si>
  <si>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</si>
  <si>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</si>
  <si>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</si>
  <si>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</si>
  <si>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</si>
  <si>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</si>
  <si>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</si>
  <si>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</si>
  <si>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</si>
  <si>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</si>
  <si>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</si>
  <si>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</si>
  <si>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</si>
  <si>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</si>
  <si>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</si>
  <si>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</si>
  <si>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</si>
  <si>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</si>
  <si>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</si>
  <si>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</si>
  <si>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</si>
  <si>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</si>
  <si>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</si>
  <si>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</si>
  <si>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</si>
  <si>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</si>
  <si>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</si>
  <si>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</si>
  <si>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</si>
  <si>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</si>
  <si>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</si>
  <si>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</si>
  <si>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</si>
  <si>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</si>
  <si>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</si>
  <si>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</si>
  <si>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</si>
  <si>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</si>
  <si>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</si>
  <si>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</si>
  <si>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</si>
  <si>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</si>
  <si>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</si>
  <si>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</si>
  <si>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</si>
  <si>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</si>
  <si>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</si>
  <si>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</si>
  <si>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</si>
  <si>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</si>
  <si>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</si>
  <si>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</si>
  <si>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</si>
  <si>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</si>
  <si>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</si>
  <si>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</si>
  <si>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</si>
  <si>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</si>
  <si>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</si>
  <si>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</si>
  <si>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</si>
  <si>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</si>
  <si>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</si>
  <si>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</si>
  <si>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</si>
  <si>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</si>
  <si>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</si>
  <si>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</si>
  <si>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</si>
  <si>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</si>
  <si>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</si>
  <si>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</si>
  <si>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</si>
  <si>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</si>
  <si>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</si>
  <si>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</si>
  <si>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</si>
  <si>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</si>
  <si>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</si>
  <si>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</si>
  <si>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</si>
  <si>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</si>
  <si>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</si>
  <si>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</si>
  <si>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</si>
  <si>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</si>
  <si>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</si>
  <si>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</si>
  <si>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</si>
  <si>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</si>
  <si>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</si>
  <si>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</si>
  <si>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</si>
  <si>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</si>
  <si>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</si>
  <si>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</si>
  <si>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</si>
  <si>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</si>
  <si>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</si>
  <si>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</si>
  <si>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</si>
  <si>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</si>
  <si>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</si>
  <si>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</si>
  <si>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</si>
  <si>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</si>
  <si>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</si>
  <si>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</si>
  <si>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</si>
  <si>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</si>
  <si>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</si>
  <si>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</si>
  <si>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</si>
  <si>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</si>
  <si>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</si>
  <si>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</si>
  <si>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</si>
  <si>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</si>
  <si>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</si>
  <si>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</si>
  <si>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</si>
  <si>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</si>
  <si>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</si>
  <si>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</si>
  <si>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</si>
  <si>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</si>
  <si>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</si>
  <si>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</si>
  <si>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</si>
  <si>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</si>
  <si>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</si>
  <si>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</si>
  <si>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</si>
  <si>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</si>
  <si>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</si>
  <si>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</si>
  <si>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</si>
  <si>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</si>
  <si>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</si>
  <si>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</si>
  <si>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</si>
  <si>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</si>
  <si>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</si>
  <si>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</si>
  <si>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</si>
  <si>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</si>
  <si>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</si>
  <si>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</si>
  <si>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</si>
  <si>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</si>
  <si>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</si>
  <si>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</si>
  <si>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</si>
  <si>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</si>
  <si>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</si>
  <si>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</si>
  <si>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</si>
  <si>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</si>
  <si>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</si>
  <si>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</si>
  <si>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</si>
  <si>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</si>
  <si>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</si>
  <si>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</si>
  <si>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</si>
  <si>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</si>
  <si>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</si>
  <si>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</si>
  <si>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</si>
  <si>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</si>
  <si>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</si>
  <si>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</si>
  <si>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</si>
  <si>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</si>
  <si>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</si>
  <si>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</si>
  <si>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</si>
  <si>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</si>
  <si>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</si>
  <si>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</si>
  <si>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</si>
  <si>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</si>
  <si>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</si>
  <si>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</si>
  <si>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</si>
  <si>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</si>
  <si>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</si>
  <si>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</si>
  <si>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</si>
  <si>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</si>
  <si>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</si>
  <si>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</si>
  <si>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</si>
  <si>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</si>
  <si>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</si>
  <si>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</si>
  <si>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</si>
  <si>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</si>
  <si>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</si>
  <si>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</si>
  <si>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</si>
  <si>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</si>
  <si>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</si>
  <si>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</si>
  <si>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</si>
  <si>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</si>
  <si>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</si>
  <si>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</si>
  <si>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</si>
  <si>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</si>
  <si>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</si>
  <si>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</si>
  <si>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</si>
  <si>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</si>
  <si>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</si>
  <si>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</si>
  <si>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</si>
  <si>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</si>
  <si>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</si>
  <si>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</si>
  <si>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</si>
  <si>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</si>
  <si>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</si>
  <si>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</si>
  <si>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</si>
  <si>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</si>
  <si>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</si>
  <si>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</si>
  <si>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</si>
  <si>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</si>
  <si>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</si>
  <si>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</si>
  <si>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</si>
  <si>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</si>
  <si>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</si>
  <si>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</si>
  <si>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</si>
  <si>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</si>
  <si>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</si>
  <si>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</si>
  <si>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</si>
  <si>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</si>
  <si>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</si>
  <si>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</si>
  <si>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</si>
  <si>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</si>
  <si>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</si>
  <si>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</si>
  <si>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</si>
  <si>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</si>
  <si>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</si>
  <si>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</si>
  <si>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</si>
  <si>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</si>
  <si>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</si>
  <si>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</si>
  <si>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</si>
  <si>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</si>
  <si>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</si>
  <si>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</si>
  <si>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</si>
  <si>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</si>
  <si>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</si>
  <si>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</si>
  <si>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</si>
  <si>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</si>
  <si>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</si>
  <si>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</si>
  <si>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</si>
  <si>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</si>
  <si>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</si>
  <si>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</si>
  <si>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</si>
  <si>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</si>
  <si>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</si>
  <si>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</si>
  <si>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</si>
  <si>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</si>
  <si>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</si>
  <si>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</si>
  <si>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</si>
  <si>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</si>
  <si>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</si>
  <si>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</si>
  <si>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</si>
  <si>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</si>
  <si>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</si>
  <si>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</si>
  <si>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</si>
  <si>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</si>
  <si>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</si>
  <si>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</si>
  <si>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</si>
  <si>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</si>
  <si>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</si>
  <si>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</si>
  <si>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</si>
  <si>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</si>
  <si>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</si>
  <si>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</si>
  <si>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</si>
  <si>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</si>
  <si>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</si>
  <si>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</si>
  <si>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</si>
  <si>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</si>
  <si>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</si>
  <si>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</si>
  <si>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</si>
  <si>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</si>
  <si>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</si>
  <si>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</si>
  <si>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</si>
  <si>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</si>
  <si>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</si>
  <si>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</si>
  <si>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</si>
  <si>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</si>
  <si>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</si>
  <si>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</si>
  <si>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</si>
  <si>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</si>
  <si>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</si>
  <si>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</si>
  <si>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</si>
  <si>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</si>
  <si>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</si>
  <si>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</si>
  <si>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</si>
  <si>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</si>
  <si>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</si>
  <si>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</si>
  <si>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</si>
  <si>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</si>
  <si>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</si>
  <si>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</si>
  <si>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</si>
  <si>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</si>
  <si>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</si>
  <si>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</si>
  <si>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</si>
  <si>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</si>
  <si>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</si>
  <si>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</si>
  <si>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</si>
  <si>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</si>
  <si>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</si>
  <si>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</si>
  <si>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</si>
  <si>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</si>
  <si>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</si>
  <si>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</si>
  <si>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</si>
  <si>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</si>
  <si>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</si>
  <si>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</si>
  <si>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</si>
  <si>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</si>
  <si>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</si>
  <si>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</si>
  <si>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</si>
  <si>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</si>
  <si>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</si>
  <si>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</si>
  <si>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</si>
  <si>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</si>
  <si>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</si>
  <si>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</si>
  <si>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</si>
  <si>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</si>
  <si>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</si>
  <si>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</si>
  <si>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</si>
  <si>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</si>
  <si>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</si>
  <si>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</si>
  <si>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</si>
  <si>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</si>
  <si>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</si>
  <si>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</si>
  <si>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</si>
  <si>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</si>
  <si>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</si>
  <si>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</si>
  <si>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</si>
  <si>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</si>
  <si>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</si>
  <si>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</si>
  <si>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</si>
  <si>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</si>
  <si>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</si>
  <si>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</si>
  <si>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</si>
  <si>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</si>
  <si>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</si>
  <si>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</si>
  <si>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</si>
  <si>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</si>
  <si>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</si>
  <si>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</si>
  <si>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</si>
  <si>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</si>
  <si>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</si>
  <si>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</si>
  <si>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</si>
  <si>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</si>
  <si>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</si>
  <si>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</si>
  <si>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</si>
  <si>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</si>
  <si>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</si>
  <si>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</si>
  <si>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</si>
  <si>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</si>
  <si>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</si>
  <si>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</si>
  <si>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</si>
  <si>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</si>
  <si>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</si>
  <si>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</si>
  <si>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</si>
  <si>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</si>
  <si>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</si>
  <si>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</si>
  <si>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</si>
  <si>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</si>
  <si>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</si>
  <si>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</si>
  <si>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</si>
  <si>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</si>
  <si>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</si>
  <si>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</si>
  <si>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</si>
  <si>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</si>
  <si>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</si>
  <si>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</si>
  <si>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</si>
  <si>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</si>
  <si>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</si>
  <si>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</si>
  <si>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</si>
  <si>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</si>
  <si>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</si>
  <si>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</si>
  <si>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</si>
  <si>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</si>
  <si>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</si>
  <si>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</si>
  <si>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</si>
  <si>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</si>
  <si>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</si>
  <si>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</si>
  <si>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</si>
  <si>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</si>
  <si>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</si>
  <si>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</si>
  <si>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</si>
  <si>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</si>
  <si>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</si>
  <si>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</si>
  <si>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</si>
  <si>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</si>
  <si>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</si>
  <si>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</si>
  <si>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</si>
  <si>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</si>
  <si>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</si>
  <si>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</si>
  <si>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</si>
  <si>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</si>
  <si>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</si>
  <si>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</si>
  <si>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</si>
  <si>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</si>
  <si>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</si>
  <si>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</si>
  <si>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</si>
  <si>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</si>
  <si>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</si>
  <si>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</si>
  <si>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</si>
  <si>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</si>
  <si>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</si>
  <si>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</si>
  <si>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</si>
  <si>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</si>
  <si>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</si>
  <si>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</si>
  <si>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</si>
  <si>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</si>
  <si>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</si>
  <si>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</si>
  <si>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</si>
  <si>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</si>
  <si>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</si>
  <si>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</si>
  <si>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</si>
  <si>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</si>
  <si>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</si>
  <si>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</si>
  <si>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</si>
  <si>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</si>
  <si>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</si>
  <si>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</si>
  <si>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</si>
  <si>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</si>
  <si>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</si>
  <si>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</si>
  <si>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</si>
  <si>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</si>
  <si>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</si>
  <si>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</si>
  <si>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</si>
  <si>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</si>
  <si>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</si>
  <si>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</si>
  <si>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</si>
  <si>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</si>
  <si>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</si>
  <si>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</si>
  <si>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</si>
  <si>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</si>
  <si>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</si>
  <si>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</si>
  <si>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</si>
  <si>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</si>
  <si>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</si>
  <si>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</si>
  <si>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</si>
  <si>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</si>
  <si>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</si>
  <si>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</si>
  <si>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</si>
  <si>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</si>
  <si>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</si>
  <si>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</si>
  <si>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</si>
  <si>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</si>
  <si>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</si>
  <si>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</si>
  <si>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</si>
  <si>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</si>
  <si>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</si>
  <si>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</si>
  <si>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</si>
  <si>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</si>
  <si>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</si>
  <si>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</si>
  <si>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</si>
  <si>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</si>
  <si>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</si>
  <si>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</si>
  <si>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</si>
  <si>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</si>
  <si>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</si>
  <si>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</si>
  <si>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</si>
  <si>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</si>
  <si>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</si>
  <si>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</si>
  <si>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</si>
  <si>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</si>
  <si>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</si>
  <si>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</si>
  <si>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</si>
  <si>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</si>
  <si>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</si>
  <si>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</si>
  <si>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</si>
  <si>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</si>
  <si>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</si>
  <si>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</si>
  <si>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</si>
  <si>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</si>
  <si>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</si>
  <si>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</si>
  <si>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</si>
  <si>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</si>
  <si>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</si>
  <si>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</si>
  <si>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</si>
  <si>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</si>
  <si>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</si>
  <si>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</si>
  <si>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</si>
  <si>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</si>
  <si>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</si>
  <si>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</si>
  <si>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</si>
  <si>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</si>
  <si>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</si>
  <si>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</si>
  <si>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</si>
  <si>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</si>
  <si>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</si>
  <si>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</si>
  <si>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</si>
  <si>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</si>
  <si>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</si>
  <si>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</si>
  <si>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</si>
  <si>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</si>
  <si>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</si>
  <si>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</si>
  <si>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</si>
  <si>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</si>
  <si>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</si>
  <si>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</si>
  <si>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</si>
  <si>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</si>
  <si>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</si>
  <si>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</si>
  <si>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</si>
  <si>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</si>
  <si>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</si>
  <si>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</si>
  <si>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</si>
  <si>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</si>
  <si>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</si>
  <si>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</si>
  <si>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</si>
  <si>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</si>
  <si>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</si>
  <si>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</si>
  <si>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</si>
  <si>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</si>
  <si>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</si>
  <si>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</si>
  <si>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</si>
  <si>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</si>
  <si>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</si>
  <si>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</si>
  <si>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</si>
  <si>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</si>
  <si>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</si>
  <si>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</si>
  <si>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</si>
  <si>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</si>
  <si>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</si>
  <si>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</si>
  <si>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</si>
  <si>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</si>
  <si>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</si>
  <si>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</si>
  <si>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</si>
  <si>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</si>
  <si>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</si>
  <si>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</si>
  <si>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</si>
  <si>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</si>
  <si>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</si>
  <si>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</si>
  <si>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</si>
  <si>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</si>
  <si>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</si>
  <si>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</si>
  <si>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</si>
  <si>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</si>
  <si>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</si>
  <si>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</si>
  <si>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</si>
  <si>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</si>
  <si>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</si>
  <si>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</si>
  <si>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</si>
  <si>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</si>
  <si>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</si>
  <si>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</si>
  <si>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</si>
  <si>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</si>
  <si>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</si>
  <si>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</si>
  <si>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</si>
  <si>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</si>
  <si>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</si>
  <si>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</si>
  <si>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</si>
  <si>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</si>
  <si>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</si>
  <si>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</si>
  <si>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</si>
  <si>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</si>
  <si>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</si>
  <si>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</si>
  <si>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</si>
  <si>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</si>
  <si>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</si>
  <si>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</si>
  <si>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</si>
  <si>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</si>
  <si>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</si>
  <si>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</si>
  <si>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</si>
  <si>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</si>
  <si>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</si>
  <si>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</si>
  <si>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</si>
  <si>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</si>
  <si>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</si>
  <si>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</si>
  <si>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</si>
  <si>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</si>
  <si>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</si>
  <si>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</si>
  <si>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</si>
  <si>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</si>
  <si>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</si>
  <si>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</si>
  <si>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</si>
  <si>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</si>
  <si>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</si>
  <si>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</si>
  <si>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</si>
  <si>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</si>
  <si>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</si>
  <si>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</si>
  <si>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</si>
  <si>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</si>
  <si>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</si>
  <si>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</si>
  <si>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</si>
  <si>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</si>
  <si>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</si>
  <si>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</si>
  <si>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</si>
  <si>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</si>
  <si>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</si>
  <si>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</si>
  <si>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</si>
  <si>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</si>
  <si>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</si>
  <si>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</si>
  <si>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</si>
  <si>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</si>
  <si>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</si>
  <si>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</si>
  <si>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</si>
  <si>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</si>
  <si>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</si>
  <si>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</si>
  <si>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</si>
  <si>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</si>
  <si>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</si>
  <si>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</si>
  <si>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</si>
  <si>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</si>
  <si>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</si>
  <si>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</si>
  <si>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</si>
  <si>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</si>
  <si>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</si>
  <si>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</si>
  <si>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</si>
  <si>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</si>
  <si>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</si>
  <si>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</si>
  <si>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</si>
  <si>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</si>
  <si>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</si>
  <si>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</si>
  <si>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</si>
  <si>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</si>
  <si>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</si>
  <si>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</si>
  <si>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</si>
  <si>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</si>
  <si>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</si>
  <si>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</si>
  <si>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</si>
  <si>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</si>
  <si>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</si>
  <si>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</si>
  <si>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</si>
  <si>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</si>
  <si>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</si>
  <si>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</si>
  <si>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</si>
  <si>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</si>
  <si>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</si>
  <si>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</si>
  <si>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</si>
  <si>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</si>
  <si>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</si>
  <si>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</si>
  <si>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</si>
  <si>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</si>
  <si>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</si>
  <si>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</si>
  <si>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</si>
  <si>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</si>
  <si>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</si>
  <si>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</si>
  <si>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</si>
  <si>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</si>
  <si>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</si>
  <si>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</si>
  <si>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</si>
  <si>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</si>
  <si>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</si>
  <si>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</si>
  <si>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</si>
  <si>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</si>
  <si>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</si>
  <si>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</si>
  <si>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</si>
  <si>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</si>
  <si>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</si>
  <si>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</si>
  <si>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</si>
  <si>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</si>
  <si>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</si>
  <si>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</si>
  <si>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</si>
  <si>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</si>
  <si>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</si>
  <si>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</si>
  <si>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</si>
  <si>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</si>
  <si>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</si>
  <si>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</si>
  <si>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</si>
  <si>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</si>
  <si>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</si>
  <si>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</si>
  <si>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</si>
  <si>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</si>
  <si>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</si>
  <si>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</si>
  <si>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</si>
  <si>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</si>
  <si>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</si>
  <si>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</si>
  <si>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</si>
  <si>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</si>
  <si>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</si>
  <si>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</si>
  <si>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</si>
  <si>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</si>
  <si>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</si>
  <si>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</si>
  <si>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</si>
  <si>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</si>
  <si>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</si>
  <si>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</si>
  <si>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</si>
  <si>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</si>
  <si>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</si>
  <si>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</si>
  <si>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</si>
  <si>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</si>
  <si>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</si>
  <si>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</si>
  <si>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</si>
  <si>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</si>
  <si>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</si>
  <si>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</si>
  <si>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</si>
  <si>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</si>
  <si>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</si>
  <si>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</si>
  <si>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</si>
  <si>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</si>
  <si>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</si>
  <si>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</si>
  <si>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</si>
  <si>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</si>
  <si>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</si>
  <si>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</si>
  <si>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</si>
  <si>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</si>
  <si>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</si>
  <si>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</si>
  <si>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</si>
  <si>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</si>
  <si>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</si>
  <si>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</si>
  <si>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</si>
  <si>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</si>
  <si>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</si>
  <si>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</si>
  <si>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</si>
  <si>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</si>
  <si>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</si>
  <si>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</si>
  <si>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</si>
  <si>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</si>
  <si>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</si>
  <si>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</si>
  <si>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</si>
  <si>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</si>
  <si>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</si>
  <si>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</si>
  <si>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</si>
  <si>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</si>
  <si>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</si>
  <si>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</si>
  <si>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</si>
  <si>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</si>
  <si>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</si>
  <si>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</si>
  <si>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</si>
  <si>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</si>
  <si>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</si>
  <si>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</si>
  <si>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</si>
  <si>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</si>
  <si>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</si>
  <si>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</si>
  <si>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</si>
  <si>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</si>
  <si>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</si>
  <si>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</si>
  <si>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</si>
  <si>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</si>
  <si>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</si>
  <si>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</si>
  <si>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</si>
  <si>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</si>
  <si>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</si>
  <si>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</si>
  <si>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</si>
  <si>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</si>
  <si>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</si>
  <si>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</si>
  <si>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</si>
  <si>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</si>
  <si>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</si>
  <si>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</si>
  <si>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</si>
  <si>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</si>
  <si>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</si>
  <si>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</si>
  <si>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</si>
  <si>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</si>
  <si>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</si>
  <si>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</si>
  <si>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</si>
  <si>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</si>
  <si>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</si>
  <si>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</si>
  <si>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</si>
  <si>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</si>
  <si>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</si>
  <si>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</si>
  <si>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</si>
  <si>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</si>
  <si>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</si>
  <si>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</si>
  <si>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</si>
  <si>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</si>
  <si>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</si>
  <si>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</si>
  <si>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</si>
  <si>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</si>
  <si>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</si>
  <si>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</si>
  <si>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</si>
  <si>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</si>
  <si>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</si>
  <si>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</si>
  <si>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</si>
  <si>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</si>
  <si>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</si>
  <si>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</si>
  <si>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</si>
  <si>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</si>
  <si>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</si>
  <si>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</si>
  <si>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</si>
  <si>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</si>
  <si>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</si>
  <si>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</si>
  <si>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</si>
  <si>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</si>
  <si>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</si>
  <si>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</si>
  <si>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</si>
  <si>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</si>
  <si>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</si>
  <si>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</si>
  <si>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</si>
  <si>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</si>
  <si>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</si>
  <si>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</si>
  <si>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</si>
  <si>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</si>
  <si>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</si>
  <si>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</si>
  <si>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</si>
  <si>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</si>
  <si>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</si>
  <si>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</si>
  <si>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</si>
  <si>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</si>
  <si>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</si>
  <si>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</si>
  <si>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</si>
  <si>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</si>
  <si>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</si>
  <si>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</si>
  <si>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</si>
  <si>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</si>
  <si>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</si>
  <si>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</si>
  <si>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</si>
  <si>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</si>
  <si>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</si>
  <si>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</si>
  <si>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</si>
  <si>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</si>
  <si>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</si>
  <si>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</si>
  <si>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</si>
  <si>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</si>
  <si>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</si>
  <si>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</si>
  <si>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</si>
  <si>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</si>
  <si>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</si>
  <si>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</si>
  <si>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</si>
  <si>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</si>
  <si>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</si>
  <si>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</si>
  <si>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</si>
  <si>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</si>
  <si>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</si>
  <si>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</si>
  <si>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</si>
  <si>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</si>
  <si>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</si>
  <si>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</si>
  <si>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</si>
  <si>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</si>
  <si>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</si>
  <si>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</si>
  <si>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</si>
  <si>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</si>
  <si>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</si>
  <si>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</si>
  <si>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</si>
  <si>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</si>
  <si>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</si>
  <si>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</si>
  <si>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</si>
  <si>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</si>
  <si>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</si>
  <si>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</si>
  <si>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</si>
  <si>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</si>
  <si>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</si>
  <si>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</si>
  <si>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</si>
  <si>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</si>
  <si>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</si>
  <si>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</si>
  <si>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</si>
  <si>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</si>
  <si>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</si>
  <si>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</si>
  <si>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</si>
  <si>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</si>
  <si>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</si>
  <si>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</si>
  <si>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</si>
  <si>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</si>
  <si>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</si>
  <si>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</si>
  <si>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</si>
  <si>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</si>
  <si>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</si>
  <si>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</si>
  <si>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</si>
  <si>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</si>
  <si>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</si>
  <si>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</si>
  <si>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</si>
  <si>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</si>
  <si>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</si>
  <si>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</si>
  <si>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</si>
  <si>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</si>
  <si>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</si>
  <si>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</si>
  <si>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</si>
  <si>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</si>
  <si>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</si>
  <si>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</si>
  <si>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</si>
  <si>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</si>
  <si>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</si>
  <si>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</si>
  <si>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</si>
  <si>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</si>
  <si>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</si>
  <si>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</si>
  <si>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</si>
  <si>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</si>
  <si>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</si>
  <si>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</si>
  <si>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</si>
  <si>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</si>
  <si>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</si>
  <si>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</si>
  <si>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</si>
  <si>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</si>
  <si>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</si>
  <si>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</si>
  <si>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</si>
  <si>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</si>
  <si>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</si>
  <si>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</si>
  <si>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</si>
  <si>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</si>
  <si>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</si>
  <si>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</si>
  <si>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</si>
  <si>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</si>
  <si>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</si>
  <si>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</si>
  <si>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</si>
  <si>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</si>
  <si>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</si>
  <si>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</si>
  <si>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</si>
  <si>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</si>
  <si>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</si>
  <si>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</si>
  <si>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</si>
  <si>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</si>
  <si>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</si>
  <si>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</si>
  <si>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</si>
  <si>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</si>
  <si>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</si>
  <si>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</si>
  <si>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</si>
  <si>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</si>
  <si>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</si>
  <si>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</si>
  <si>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</si>
  <si>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</si>
  <si>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</si>
  <si>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</si>
  <si>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</si>
  <si>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</si>
  <si>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</si>
  <si>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</si>
  <si>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</si>
  <si>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</si>
  <si>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</si>
  <si>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</si>
  <si>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</si>
  <si>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</si>
  <si>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</si>
  <si>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</si>
  <si>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</si>
  <si>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</si>
  <si>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</si>
  <si>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</si>
  <si>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</si>
  <si>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</si>
  <si>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</si>
  <si>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</si>
  <si>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</si>
  <si>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</si>
  <si>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</si>
  <si>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</si>
  <si>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</si>
  <si>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</si>
  <si>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</si>
  <si>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</si>
  <si>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</si>
  <si>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</si>
  <si>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</si>
  <si>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</si>
  <si>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</si>
  <si>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</si>
  <si>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</si>
  <si>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</si>
  <si>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</si>
  <si>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</si>
  <si>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</si>
  <si>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</si>
  <si>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</si>
  <si>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</si>
  <si>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</si>
  <si>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</si>
  <si>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</si>
  <si>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</si>
  <si>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</si>
  <si>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</si>
  <si>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</si>
  <si>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</si>
  <si>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</si>
  <si>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</si>
  <si>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</si>
  <si>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</si>
  <si>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</si>
  <si>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</si>
  <si>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</si>
  <si>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</si>
  <si>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</si>
  <si>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</si>
  <si>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</si>
  <si>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</si>
  <si>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</si>
  <si>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</si>
  <si>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</si>
  <si>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</si>
  <si>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</si>
  <si>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</si>
  <si>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</si>
  <si>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</si>
  <si>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</si>
  <si>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</si>
  <si>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</si>
  <si>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</si>
  <si>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</si>
  <si>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</si>
  <si>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</si>
  <si>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</si>
  <si>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</si>
  <si>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</si>
  <si>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</si>
  <si>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</si>
  <si>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</si>
  <si>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</si>
  <si>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</si>
  <si>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</si>
  <si>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</si>
  <si>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</si>
  <si>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</si>
  <si>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</si>
  <si>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</si>
  <si>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</si>
  <si>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</si>
  <si>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</si>
  <si>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</si>
  <si>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</si>
  <si>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</si>
  <si>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</si>
  <si>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</si>
  <si>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</si>
  <si>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</si>
  <si>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</si>
  <si>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</si>
  <si>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</si>
  <si>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</si>
  <si>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</si>
  <si>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</si>
  <si>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</si>
  <si>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</si>
  <si>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</si>
  <si>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</si>
  <si>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</si>
  <si>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</si>
  <si>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</si>
  <si>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</si>
  <si>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</si>
  <si>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</si>
  <si>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</si>
  <si>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</si>
  <si>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</si>
  <si>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</si>
  <si>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</si>
  <si>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</si>
  <si>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</si>
  <si>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</si>
  <si>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</si>
  <si>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</si>
  <si>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</si>
  <si>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</si>
  <si>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</si>
  <si>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</si>
  <si>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</si>
  <si>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</si>
  <si>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</si>
  <si>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</si>
  <si>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</si>
  <si>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</si>
  <si>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</si>
  <si>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</si>
  <si>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</si>
  <si>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</si>
  <si>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</si>
  <si>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</si>
  <si>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</si>
  <si>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</si>
  <si>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</si>
  <si>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</si>
  <si>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</si>
  <si>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</si>
  <si>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</si>
  <si>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</si>
  <si>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</si>
  <si>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</si>
  <si>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</si>
  <si>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</si>
  <si>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</si>
  <si>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</si>
  <si>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</si>
  <si>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</si>
  <si>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</si>
  <si>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</si>
  <si>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</si>
  <si>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</si>
  <si>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</si>
  <si>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</si>
  <si>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</si>
  <si>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</si>
  <si>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</si>
  <si>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</si>
  <si>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</si>
  <si>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</si>
  <si>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</si>
  <si>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</si>
  <si>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</si>
  <si>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</si>
  <si>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</si>
  <si>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</si>
  <si>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</si>
  <si>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</si>
  <si>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</si>
  <si>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</si>
  <si>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</si>
  <si>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</si>
  <si>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</si>
  <si>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</si>
  <si>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</si>
  <si>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</si>
  <si>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</si>
  <si>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</si>
  <si>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</si>
  <si>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</si>
  <si>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</si>
  <si>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</si>
  <si>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</si>
  <si>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</si>
  <si>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</si>
  <si>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</si>
  <si>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</si>
  <si>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</si>
  <si>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</si>
  <si>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</si>
  <si>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</si>
  <si>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</si>
  <si>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</si>
  <si>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</si>
  <si>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</si>
  <si>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</si>
  <si>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</si>
  <si>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</si>
  <si>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</si>
  <si>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</si>
  <si>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</si>
  <si>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</si>
  <si>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</si>
  <si>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</si>
  <si>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</si>
  <si>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</si>
  <si>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</si>
  <si>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</si>
  <si>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</si>
  <si>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</si>
  <si>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</si>
  <si>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</si>
  <si>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</si>
  <si>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</si>
  <si>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</si>
  <si>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</si>
  <si>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</si>
  <si>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</si>
  <si>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</si>
  <si>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</si>
  <si>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</si>
  <si>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</si>
  <si>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</si>
  <si>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</si>
  <si>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</si>
  <si>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</si>
  <si>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</si>
  <si>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</si>
  <si>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</si>
  <si>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</si>
  <si>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</si>
  <si>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</si>
  <si>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</si>
  <si>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</si>
  <si>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</si>
  <si>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</si>
  <si>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</si>
  <si>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</si>
  <si>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</si>
  <si>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</si>
  <si>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</si>
  <si>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</si>
  <si>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</si>
  <si>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</si>
  <si>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</si>
  <si>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</si>
  <si>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</si>
  <si>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</si>
  <si>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</si>
  <si>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</si>
  <si>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</si>
  <si>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</si>
  <si>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</si>
  <si>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</si>
  <si>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</si>
  <si>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</si>
  <si>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</si>
  <si>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</si>
  <si>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</si>
  <si>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</si>
  <si>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</si>
  <si>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</si>
  <si>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</si>
  <si>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</si>
  <si>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</si>
  <si>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</si>
  <si>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</si>
  <si>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</si>
  <si>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</si>
  <si>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</si>
  <si>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</si>
  <si>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</si>
  <si>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</si>
  <si>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</si>
  <si>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</si>
  <si>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</si>
  <si>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</si>
  <si>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</si>
  <si>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</si>
  <si>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</si>
  <si>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</si>
  <si>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</si>
  <si>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</si>
  <si>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</si>
  <si>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</si>
  <si>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</si>
  <si>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</si>
  <si>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</si>
  <si>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</si>
  <si>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</si>
  <si>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</si>
  <si>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</si>
  <si>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</si>
  <si>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</si>
  <si>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</si>
  <si>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</si>
  <si>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</si>
  <si>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</si>
  <si>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</si>
  <si>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</si>
  <si>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</si>
  <si>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</si>
  <si>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</si>
  <si>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</si>
  <si>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</si>
  <si>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</si>
  <si>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</si>
  <si>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</si>
  <si>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</si>
  <si>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</si>
  <si>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</si>
  <si>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</si>
  <si>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</si>
  <si>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</si>
  <si>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</si>
  <si>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</si>
  <si>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</si>
  <si>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</si>
  <si>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</si>
  <si>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</si>
  <si>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</si>
  <si>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</si>
  <si>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</si>
  <si>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</si>
  <si>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</si>
  <si>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</si>
  <si>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</si>
  <si>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</si>
  <si>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</si>
  <si>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</si>
  <si>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</si>
  <si>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</si>
  <si>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</si>
  <si>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</si>
  <si>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</si>
  <si>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</si>
  <si>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</si>
  <si>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</si>
  <si>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</si>
  <si>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</si>
  <si>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</si>
  <si>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</si>
  <si>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</si>
  <si>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</si>
  <si>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</si>
  <si>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</si>
  <si>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</si>
  <si>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</si>
  <si>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</si>
  <si>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</si>
  <si>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</si>
  <si>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</si>
  <si>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</si>
  <si>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</si>
  <si>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</si>
  <si>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</si>
  <si>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</si>
  <si>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</si>
  <si>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</si>
  <si>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</si>
  <si>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</si>
  <si>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</si>
  <si>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</si>
  <si>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</si>
  <si>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</si>
  <si>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</si>
  <si>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</si>
  <si>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</si>
  <si>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</si>
  <si>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</si>
  <si>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</si>
  <si>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</si>
  <si>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</si>
  <si>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</si>
  <si>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</si>
  <si>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</si>
  <si>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</si>
  <si>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</si>
  <si>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</si>
  <si>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</si>
  <si>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</si>
  <si>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</si>
  <si>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</si>
  <si>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</si>
  <si>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</si>
  <si>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</si>
  <si>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</si>
  <si>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</si>
  <si>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</si>
  <si>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</si>
  <si>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</si>
  <si>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</si>
  <si>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</si>
  <si>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</si>
  <si>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</si>
  <si>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</si>
  <si>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</si>
  <si>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</si>
  <si>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</si>
  <si>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</si>
  <si>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</si>
  <si>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</si>
  <si>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</si>
  <si>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</si>
  <si>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</si>
  <si>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</si>
  <si>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</si>
  <si>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</si>
  <si>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</si>
  <si>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</si>
  <si>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</si>
  <si>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</si>
  <si>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</si>
  <si>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</si>
  <si>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</si>
  <si>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</si>
  <si>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</si>
  <si>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</si>
  <si>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</si>
  <si>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</si>
  <si>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</si>
  <si>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</si>
  <si>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</si>
  <si>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</si>
  <si>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</si>
  <si>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</si>
  <si>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</si>
  <si>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</si>
  <si>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</si>
  <si>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</si>
  <si>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</si>
  <si>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</si>
  <si>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</si>
  <si>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</si>
  <si>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</si>
  <si>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</si>
  <si>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</si>
  <si>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</si>
  <si>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</si>
  <si>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</si>
  <si>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</si>
  <si>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</si>
  <si>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</si>
  <si>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</si>
  <si>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</si>
  <si>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</si>
  <si>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</si>
  <si>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</si>
  <si>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</si>
  <si>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</si>
  <si>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</si>
  <si>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</si>
  <si>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</si>
  <si>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</si>
  <si>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</si>
  <si>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</si>
  <si>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</si>
  <si>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</si>
  <si>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</si>
  <si>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</si>
  <si>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</si>
  <si>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</si>
  <si>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</si>
  <si>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</si>
  <si>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</si>
  <si>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</si>
  <si>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</si>
  <si>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</si>
  <si>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</si>
  <si>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</si>
  <si>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</si>
  <si>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</si>
  <si>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</si>
  <si>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</si>
  <si>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</si>
  <si>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</si>
  <si>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</si>
  <si>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</si>
  <si>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</si>
  <si>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</si>
  <si>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</si>
  <si>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</si>
  <si>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</si>
  <si>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</si>
  <si>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</si>
  <si>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</si>
  <si>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</si>
  <si>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</si>
  <si>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</si>
  <si>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</si>
  <si>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</si>
  <si>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</si>
  <si>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</si>
  <si>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</si>
  <si>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</si>
  <si>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</si>
  <si>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</si>
  <si>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</si>
  <si>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</si>
  <si>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</si>
  <si>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</si>
  <si>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</si>
  <si>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</si>
  <si>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</si>
  <si>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</si>
  <si>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</si>
  <si>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</si>
  <si>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</si>
  <si>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</si>
  <si>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</si>
  <si>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</si>
  <si>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</si>
  <si>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</si>
  <si>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</si>
  <si>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</si>
  <si>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</si>
  <si>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</si>
  <si>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</si>
  <si>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</si>
  <si>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</si>
  <si>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</si>
  <si>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</si>
  <si>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</si>
  <si>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</si>
  <si>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</si>
  <si>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</si>
  <si>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</si>
  <si>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</si>
  <si>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</si>
  <si>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</si>
  <si>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</si>
  <si>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</si>
  <si>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</si>
  <si>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</si>
  <si>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</si>
  <si>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</si>
  <si>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</si>
  <si>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</si>
  <si>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</si>
  <si>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</si>
  <si>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</si>
  <si>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</si>
  <si>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</si>
  <si>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</si>
  <si>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</si>
  <si>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</si>
  <si>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</si>
  <si>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</si>
  <si>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</si>
  <si>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</si>
  <si>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</si>
  <si>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</si>
  <si>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</si>
  <si>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</si>
  <si>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</si>
  <si>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</si>
  <si>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</si>
  <si>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</si>
  <si>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</si>
  <si>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</si>
  <si>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</si>
  <si>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</si>
  <si>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</si>
  <si>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</si>
  <si>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</si>
  <si>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</si>
  <si>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</si>
  <si>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</si>
  <si>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</si>
  <si>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</si>
  <si>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</si>
  <si>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</si>
  <si>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</si>
  <si>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</si>
  <si>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</si>
  <si>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</si>
  <si>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</si>
  <si>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</si>
  <si>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</si>
  <si>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</si>
  <si>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</si>
  <si>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</si>
  <si>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</si>
  <si>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</si>
  <si>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</si>
  <si>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</si>
  <si>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</si>
  <si>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</si>
  <si>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</si>
  <si>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</si>
  <si>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</si>
  <si>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</si>
  <si>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</si>
  <si>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</si>
  <si>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</si>
  <si>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</si>
  <si>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</si>
  <si>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</si>
  <si>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</si>
  <si>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</si>
  <si>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</si>
  <si>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</si>
  <si>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</si>
  <si>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</si>
  <si>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</si>
  <si>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</si>
  <si>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</si>
  <si>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</si>
  <si>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</si>
  <si>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</si>
  <si>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</si>
  <si>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</si>
  <si>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</si>
  <si>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</si>
  <si>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</si>
  <si>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</si>
  <si>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</si>
  <si>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</si>
  <si>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</si>
  <si>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</si>
  <si>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</si>
  <si>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</si>
  <si>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</si>
  <si>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</si>
  <si>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</si>
  <si>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</si>
  <si>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</si>
  <si>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</si>
  <si>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</si>
  <si>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</si>
  <si>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</si>
  <si>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</si>
  <si>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</si>
  <si>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</si>
  <si>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</si>
  <si>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</si>
  <si>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</si>
  <si>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</si>
  <si>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</si>
  <si>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</si>
  <si>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</si>
  <si>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</si>
  <si>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</si>
  <si>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</si>
  <si>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</si>
  <si>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</si>
  <si>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</si>
  <si>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</si>
  <si>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</si>
  <si>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</si>
  <si>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</si>
  <si>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</si>
  <si>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</si>
  <si>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</si>
  <si>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</si>
  <si>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</si>
  <si>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</si>
  <si>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</si>
  <si>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</si>
  <si>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</si>
  <si>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</si>
  <si>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</si>
  <si>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</si>
  <si>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</si>
  <si>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</si>
  <si>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</si>
  <si>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</si>
  <si>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</si>
  <si>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</si>
  <si>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</si>
  <si>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</si>
  <si>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</si>
  <si>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</si>
  <si>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</si>
  <si>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</si>
  <si>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</si>
  <si>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</si>
  <si>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</si>
  <si>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</si>
  <si>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</si>
  <si>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</si>
  <si>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</si>
  <si>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</si>
  <si>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</si>
  <si>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</si>
  <si>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</si>
  <si>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</si>
  <si>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</si>
  <si>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</si>
  <si>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</si>
  <si>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</si>
  <si>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</si>
  <si>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</si>
  <si>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</si>
  <si>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</si>
  <si>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</si>
  <si>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</si>
  <si>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</si>
  <si>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</si>
  <si>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</si>
  <si>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</si>
  <si>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</si>
  <si>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</si>
  <si>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</si>
  <si>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</si>
  <si>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</si>
  <si>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</si>
  <si>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</si>
  <si>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</si>
  <si>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</si>
  <si>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</si>
  <si>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</si>
  <si>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</si>
  <si>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</si>
  <si>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</si>
  <si>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</si>
  <si>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</si>
  <si>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</si>
  <si>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</si>
  <si>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</si>
  <si>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</si>
  <si>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</si>
  <si>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</si>
  <si>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</si>
  <si>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</si>
  <si>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</si>
  <si>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</si>
  <si>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</si>
  <si>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</si>
  <si>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</si>
  <si>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</si>
  <si>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</si>
  <si>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</si>
  <si>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</si>
  <si>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</si>
  <si>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</si>
  <si>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</si>
  <si>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</si>
  <si>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</si>
  <si>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</si>
  <si>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</si>
  <si>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</si>
  <si>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</si>
  <si>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</si>
  <si>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</si>
  <si>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</si>
  <si>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</si>
  <si>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</si>
  <si>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</si>
  <si>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</si>
  <si>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</si>
  <si>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</si>
  <si>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</si>
  <si>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</si>
  <si>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</si>
  <si>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</si>
  <si>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</si>
  <si>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</si>
  <si>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</si>
  <si>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</si>
  <si>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</si>
  <si>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</si>
  <si>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</si>
  <si>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</si>
  <si>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</si>
  <si>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</si>
  <si>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</si>
  <si>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</si>
  <si>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</si>
  <si>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</si>
  <si>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</si>
  <si>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</si>
  <si>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</si>
  <si>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</si>
  <si>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</si>
  <si>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</si>
  <si>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</si>
  <si>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</si>
  <si>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</si>
  <si>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</si>
  <si>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</si>
  <si>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</si>
  <si>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</si>
  <si>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</si>
  <si>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</si>
  <si>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</si>
  <si>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</si>
  <si>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</si>
  <si>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</si>
  <si>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</si>
  <si>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</si>
  <si>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</si>
  <si>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</si>
  <si>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</si>
  <si>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</si>
  <si>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</si>
  <si>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</si>
  <si>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</si>
  <si>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</si>
  <si>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</si>
  <si>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</si>
  <si>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</si>
  <si>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</si>
  <si>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</si>
  <si>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</si>
  <si>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</si>
  <si>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</si>
  <si>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</si>
  <si>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</si>
  <si>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</si>
  <si>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</si>
  <si>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</si>
  <si>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</si>
  <si>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</si>
  <si>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</si>
  <si>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</si>
  <si>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</si>
  <si>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</si>
  <si>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</si>
  <si>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</si>
  <si>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</si>
  <si>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</si>
  <si>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</si>
  <si>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</si>
  <si>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</si>
  <si>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</si>
  <si>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</si>
  <si>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</si>
  <si>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</si>
  <si>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</si>
  <si>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</si>
  <si>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</si>
  <si>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</si>
  <si>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</si>
  <si>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</si>
  <si>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</si>
  <si>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</si>
  <si>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</si>
  <si>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</si>
  <si>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</si>
  <si>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</si>
  <si>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</si>
  <si>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</si>
  <si>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</si>
  <si>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</si>
  <si>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</si>
  <si>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</si>
  <si>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</si>
  <si>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</si>
  <si>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</si>
  <si>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</si>
  <si>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</si>
  <si>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</si>
  <si>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</si>
  <si>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</si>
  <si>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</si>
  <si>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</si>
  <si>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</si>
  <si>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</si>
  <si>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</si>
  <si>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</si>
  <si>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</si>
  <si>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</si>
  <si>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</si>
  <si>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</si>
  <si>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</si>
  <si>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</si>
  <si>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</si>
  <si>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</si>
  <si>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</si>
  <si>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</si>
  <si>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</si>
  <si>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</si>
  <si>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</si>
  <si>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</si>
  <si>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</si>
  <si>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</si>
  <si>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</si>
  <si>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</si>
  <si>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</si>
  <si>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</si>
  <si>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</si>
  <si>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</si>
  <si>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</si>
  <si>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</si>
  <si>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</si>
  <si>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</si>
  <si>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</si>
  <si>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</si>
  <si>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</si>
  <si>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</si>
  <si>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</si>
  <si>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</si>
  <si>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</si>
  <si>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</si>
  <si>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</si>
  <si>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</si>
  <si>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</si>
  <si>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</si>
  <si>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</si>
  <si>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</si>
  <si>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</si>
  <si>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</si>
  <si>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</si>
  <si>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</si>
  <si>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</si>
  <si>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</si>
  <si>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</si>
  <si>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</si>
  <si>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</si>
  <si>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</si>
  <si>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</si>
  <si>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</si>
  <si>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</si>
  <si>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</si>
  <si>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</si>
  <si>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</si>
  <si>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</si>
  <si>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</si>
  <si>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</si>
  <si>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</si>
  <si>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</si>
  <si>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</si>
  <si>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</si>
  <si>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</si>
  <si>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</si>
  <si>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</si>
  <si>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</si>
  <si>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</si>
  <si>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</si>
  <si>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</si>
  <si>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</si>
  <si>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</si>
  <si>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</si>
  <si>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</si>
  <si>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</si>
  <si>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</si>
  <si>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</si>
  <si>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</si>
  <si>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</si>
  <si>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</si>
  <si>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</si>
  <si>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</si>
  <si>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</si>
  <si>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</si>
  <si>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</si>
  <si>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</si>
  <si>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</si>
  <si>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</si>
  <si>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</si>
  <si>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</si>
  <si>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</si>
  <si>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</si>
  <si>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</si>
  <si>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</si>
  <si>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</si>
  <si>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</si>
  <si>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</si>
  <si>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</si>
  <si>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</si>
  <si>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</si>
  <si>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</si>
  <si>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</si>
  <si>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</si>
  <si>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</si>
  <si>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</si>
  <si>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</si>
  <si>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</si>
  <si>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</si>
  <si>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</si>
  <si>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</si>
  <si>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</si>
  <si>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</si>
  <si>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</si>
  <si>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</si>
  <si>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</si>
  <si>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</si>
  <si>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</si>
  <si>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</si>
  <si>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</si>
  <si>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</si>
  <si>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</si>
  <si>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</si>
  <si>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</si>
  <si>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</si>
  <si>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</si>
  <si>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</si>
  <si>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</si>
  <si>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</si>
  <si>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</si>
  <si>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</si>
  <si>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</si>
  <si>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</si>
  <si>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</si>
  <si>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</si>
  <si>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</si>
  <si>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</si>
  <si>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</si>
  <si>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</si>
  <si>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</si>
  <si>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</si>
  <si>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</si>
  <si>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</si>
  <si>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</si>
  <si>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</si>
  <si>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</si>
  <si>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</si>
  <si>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</si>
  <si>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</si>
  <si>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</si>
  <si>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</si>
  <si>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</si>
  <si>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</si>
  <si>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</si>
  <si>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</si>
  <si>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</si>
  <si>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</si>
  <si>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</si>
  <si>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</si>
  <si>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</si>
  <si>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</si>
  <si>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</si>
  <si>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</si>
  <si>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</si>
  <si>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</si>
  <si>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</si>
  <si>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</si>
  <si>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</si>
  <si>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</si>
  <si>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</si>
  <si>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</si>
  <si>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</si>
  <si>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</si>
  <si>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</si>
  <si>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</si>
  <si>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</si>
  <si>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</si>
  <si>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</si>
  <si>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</si>
  <si>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</si>
  <si>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</si>
  <si>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</si>
  <si>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</si>
  <si>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</si>
  <si>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</si>
  <si>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</si>
  <si>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</si>
  <si>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</si>
  <si>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</si>
  <si>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</si>
  <si>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</si>
  <si>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</si>
  <si>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</si>
  <si>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</si>
  <si>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</si>
  <si>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</si>
  <si>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</si>
  <si>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</si>
  <si>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</si>
  <si>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</si>
  <si>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</si>
  <si>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</si>
  <si>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</si>
  <si>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</si>
  <si>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</si>
  <si>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</si>
  <si>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</si>
  <si>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</si>
  <si>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</si>
  <si>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</si>
  <si>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</si>
  <si>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</si>
  <si>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</si>
  <si>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</si>
  <si>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</si>
  <si>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</si>
  <si>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</si>
  <si>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</si>
  <si>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</si>
  <si>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</si>
  <si>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</si>
  <si>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</si>
  <si>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</si>
  <si>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</si>
  <si>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</si>
  <si>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</si>
  <si>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</si>
  <si>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</si>
  <si>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</si>
  <si>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</si>
  <si>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</si>
  <si>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</si>
  <si>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</si>
  <si>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</si>
  <si>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</si>
  <si>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</si>
  <si>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</si>
  <si>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</si>
  <si>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</si>
  <si>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</si>
  <si>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</si>
  <si>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</si>
  <si>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</si>
  <si>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</si>
  <si>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</si>
  <si>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</si>
  <si>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</si>
  <si>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</si>
  <si>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</si>
  <si>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</si>
  <si>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</si>
  <si>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</si>
  <si>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</si>
  <si>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</si>
  <si>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</si>
  <si>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</si>
  <si>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</si>
  <si>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</si>
  <si>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</si>
  <si>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</si>
  <si>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</si>
  <si>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</si>
  <si>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</si>
  <si>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</si>
  <si>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</si>
  <si>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</si>
  <si>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</si>
  <si>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</si>
  <si>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</si>
  <si>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</si>
  <si>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</si>
  <si>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</si>
  <si>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</si>
  <si>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</si>
  <si>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</si>
  <si>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</si>
  <si>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</si>
  <si>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</si>
  <si>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</si>
  <si>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</si>
  <si>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</si>
  <si>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</si>
  <si>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</si>
  <si>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</si>
  <si>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</si>
  <si>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</si>
  <si>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</si>
  <si>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</si>
  <si>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</si>
  <si>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</si>
  <si>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</si>
  <si>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</si>
  <si>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</si>
  <si>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</si>
  <si>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</si>
  <si>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</si>
  <si>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</si>
  <si>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</si>
  <si>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</si>
  <si>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</si>
  <si>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</si>
  <si>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</si>
  <si>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</si>
  <si>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</si>
  <si>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</si>
  <si>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</si>
  <si>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</si>
  <si>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</si>
  <si>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</si>
  <si>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</si>
  <si>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</si>
  <si>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</si>
  <si>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</si>
  <si>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</si>
  <si>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</si>
  <si>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</si>
  <si>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</si>
  <si>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</si>
  <si>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</si>
  <si>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</si>
  <si>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</si>
  <si>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</si>
  <si>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</si>
  <si>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</si>
  <si>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</si>
  <si>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</si>
  <si>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</si>
  <si>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</si>
  <si>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</si>
  <si>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</si>
  <si>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</si>
  <si>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</si>
  <si>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</si>
  <si>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</si>
  <si>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</si>
  <si>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</si>
  <si>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</si>
  <si>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</si>
  <si>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</si>
  <si>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</si>
  <si>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</si>
  <si>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</si>
  <si>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</si>
  <si>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</si>
  <si>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</si>
  <si>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</si>
  <si>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</si>
  <si>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</si>
  <si>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</si>
  <si>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</si>
  <si>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</si>
  <si>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</si>
  <si>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</si>
  <si>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</si>
  <si>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</si>
  <si>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</si>
  <si>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</si>
  <si>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</si>
  <si>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</si>
  <si>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</si>
  <si>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</si>
  <si>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</si>
  <si>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</si>
  <si>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</si>
  <si>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</si>
  <si>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</si>
  <si>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</si>
  <si>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</si>
  <si>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</si>
  <si>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</si>
  <si>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</si>
  <si>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</si>
  <si>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</si>
  <si>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</si>
  <si>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</si>
  <si>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</si>
  <si>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</si>
  <si>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</si>
  <si>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</si>
  <si>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</si>
  <si>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</si>
  <si>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</si>
  <si>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</si>
  <si>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</si>
  <si>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</si>
  <si>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</si>
  <si>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</si>
  <si>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</si>
  <si>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</si>
  <si>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</si>
  <si>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</si>
  <si>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</si>
  <si>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</si>
  <si>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</si>
  <si>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</si>
  <si>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</si>
  <si>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</si>
  <si>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</si>
  <si>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</si>
  <si>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</si>
  <si>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</si>
  <si>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</si>
  <si>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</si>
  <si>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</si>
  <si>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</si>
  <si>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</si>
  <si>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</si>
  <si>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</si>
  <si>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</si>
  <si>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</si>
  <si>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</si>
  <si>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</si>
  <si>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</si>
  <si>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</si>
  <si>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</si>
  <si>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</si>
  <si>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</si>
  <si>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</si>
  <si>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</si>
  <si>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</si>
  <si>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</si>
  <si>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</si>
  <si>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</si>
  <si>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</si>
  <si>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</si>
  <si>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</si>
  <si>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</si>
  <si>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</si>
  <si>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</si>
  <si>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</si>
  <si>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</si>
  <si>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</si>
  <si>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</si>
  <si>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</si>
  <si>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</si>
  <si>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</si>
  <si>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</si>
  <si>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</si>
  <si>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</si>
  <si>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</si>
  <si>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</si>
  <si>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</si>
  <si>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</si>
  <si>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</si>
  <si>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</si>
  <si>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</si>
  <si>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</si>
  <si>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</si>
  <si>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</si>
  <si>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</si>
  <si>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</si>
  <si>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</si>
  <si>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</si>
  <si>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</si>
  <si>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</si>
  <si>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</si>
  <si>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</si>
  <si>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</si>
  <si>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</si>
  <si>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</si>
  <si>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</si>
  <si>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</si>
  <si>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</si>
  <si>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</si>
  <si>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</si>
  <si>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</si>
  <si>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</si>
  <si>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</si>
  <si>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</si>
  <si>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</si>
  <si>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</si>
  <si>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</si>
  <si>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</si>
  <si>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</si>
  <si>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</si>
  <si>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</si>
  <si>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</si>
  <si>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</si>
  <si>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</si>
  <si>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</si>
  <si>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</si>
  <si>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</si>
  <si>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</si>
  <si>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</si>
  <si>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</si>
  <si>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</si>
  <si>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</si>
  <si>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</si>
  <si>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</si>
  <si>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</si>
  <si>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</si>
  <si>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</si>
  <si>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</si>
  <si>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</si>
  <si>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</si>
  <si>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</si>
  <si>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</si>
  <si>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</si>
  <si>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</si>
  <si>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</si>
  <si>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</si>
  <si>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</si>
  <si>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</si>
  <si>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</si>
  <si>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</si>
  <si>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</si>
  <si>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</si>
  <si>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</si>
  <si>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</si>
  <si>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</si>
  <si>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</si>
  <si>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</si>
  <si>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</si>
  <si>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</si>
  <si>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</si>
  <si>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</si>
  <si>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</si>
  <si>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</si>
  <si>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</si>
  <si>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</si>
  <si>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</si>
  <si>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</si>
  <si>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</si>
  <si>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</si>
  <si>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</si>
  <si>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</si>
  <si>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</si>
  <si>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</si>
  <si>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</si>
  <si>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</si>
  <si>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</si>
  <si>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</si>
  <si>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</si>
  <si>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</si>
  <si>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</si>
  <si>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</si>
  <si>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</si>
  <si>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</si>
  <si>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</si>
  <si>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</si>
  <si>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</si>
  <si>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</si>
  <si>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</si>
  <si>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</si>
  <si>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</si>
  <si>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</si>
  <si>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</si>
  <si>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</si>
  <si>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</si>
  <si>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</si>
  <si>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</si>
  <si>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</si>
  <si>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</si>
  <si>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</si>
  <si>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</si>
  <si>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</si>
  <si>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</si>
  <si>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</si>
  <si>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</si>
  <si>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</si>
  <si>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</si>
  <si>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</si>
  <si>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</si>
  <si>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</si>
  <si>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</si>
  <si>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</si>
  <si>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</si>
  <si>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</si>
  <si>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</si>
  <si>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</si>
  <si>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</si>
  <si>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</si>
  <si>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</si>
  <si>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</si>
  <si>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</si>
  <si>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</si>
  <si>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</si>
  <si>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</si>
  <si>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</si>
  <si>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</si>
  <si>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</si>
  <si>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</si>
  <si>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</si>
  <si>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</si>
  <si>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</si>
  <si>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</si>
  <si>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</si>
  <si>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</si>
  <si>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</si>
  <si>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</si>
  <si>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</si>
  <si>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</si>
  <si>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</si>
  <si>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</si>
  <si>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</si>
  <si>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</si>
  <si>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</si>
  <si>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</si>
  <si>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</si>
  <si>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</si>
  <si>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</si>
  <si>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</si>
  <si>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</si>
  <si>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</si>
  <si>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</si>
  <si>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</si>
  <si>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</si>
  <si>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</si>
  <si>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</si>
  <si>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</si>
  <si>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</si>
  <si>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</si>
  <si>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</si>
  <si>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</si>
  <si>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</si>
  <si>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</si>
  <si>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</si>
  <si>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</si>
  <si>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</si>
  <si>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</si>
  <si>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</si>
  <si>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</si>
  <si>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</si>
  <si>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</si>
  <si>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</si>
  <si>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</si>
  <si>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</si>
  <si>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</si>
  <si>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</si>
  <si>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</si>
  <si>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</si>
  <si>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</si>
  <si>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</si>
  <si>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</si>
  <si>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</si>
  <si>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</si>
  <si>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</si>
  <si>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</si>
  <si>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</si>
  <si>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</si>
  <si>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</si>
  <si>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</si>
  <si>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</si>
  <si>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</si>
  <si>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</si>
  <si>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</si>
  <si>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</si>
  <si>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</si>
  <si>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</si>
  <si>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</si>
  <si>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</si>
  <si>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</si>
  <si>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</si>
  <si>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</si>
  <si>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</si>
  <si>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</si>
  <si>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</si>
  <si>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</si>
  <si>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</si>
  <si>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</si>
  <si>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</si>
  <si>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</si>
  <si>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</si>
  <si>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</si>
  <si>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</si>
  <si>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</si>
  <si>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</si>
  <si>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</si>
  <si>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</si>
  <si>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</si>
  <si>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</si>
  <si>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</si>
  <si>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</si>
  <si>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</si>
  <si>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</si>
  <si>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</si>
  <si>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</si>
  <si>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</si>
  <si>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</si>
  <si>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</si>
  <si>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</si>
  <si>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</si>
  <si>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</si>
  <si>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</si>
  <si>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</si>
  <si>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</si>
  <si>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</si>
  <si>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</si>
  <si>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</si>
  <si>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</si>
  <si>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</si>
  <si>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</si>
  <si>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</si>
  <si>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</si>
  <si>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</si>
  <si>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</si>
  <si>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</si>
  <si>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</si>
  <si>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</si>
  <si>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</si>
  <si>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</si>
  <si>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</si>
  <si>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</si>
  <si>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</si>
  <si>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</si>
  <si>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</si>
  <si>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</si>
  <si>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</si>
  <si>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</si>
  <si>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</si>
  <si>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</si>
  <si>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</si>
  <si>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</si>
  <si>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</si>
  <si>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</si>
  <si>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</si>
  <si>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</si>
  <si>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</si>
  <si>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</si>
  <si>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</si>
  <si>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</si>
  <si>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</si>
  <si>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</si>
  <si>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</si>
  <si>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</si>
  <si>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</si>
  <si>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</si>
  <si>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</si>
  <si>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</si>
  <si>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</si>
  <si>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</si>
  <si>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</si>
  <si>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</si>
  <si>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</si>
  <si>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</si>
  <si>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</si>
  <si>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</si>
  <si>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</si>
  <si>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</si>
  <si>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</si>
  <si>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</si>
  <si>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</si>
  <si>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</si>
  <si>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</si>
  <si>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</si>
  <si>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</si>
  <si>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</si>
  <si>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</si>
  <si>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</si>
  <si>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</si>
  <si>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</si>
  <si>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</si>
  <si>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</si>
  <si>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</si>
  <si>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</si>
  <si>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</si>
  <si>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</si>
  <si>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</si>
  <si>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</si>
  <si>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</si>
  <si>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</si>
  <si>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</si>
  <si>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</si>
  <si>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</si>
  <si>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</si>
  <si>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</si>
  <si>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</si>
  <si>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</si>
  <si>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</si>
  <si>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</si>
  <si>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</si>
  <si>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</si>
  <si>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</si>
  <si>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</si>
  <si>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</si>
  <si>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</si>
  <si>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</si>
  <si>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</si>
  <si>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</si>
  <si>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</si>
  <si>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</si>
  <si>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</si>
  <si>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</si>
  <si>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</si>
  <si>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</si>
  <si>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</si>
  <si>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</si>
  <si>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</si>
  <si>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</si>
  <si>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</si>
  <si>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</si>
  <si>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</si>
  <si>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</si>
  <si>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</si>
  <si>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</si>
  <si>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</si>
  <si>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</si>
  <si>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</si>
  <si>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</si>
  <si>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</si>
  <si>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</si>
  <si>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</si>
  <si>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</si>
  <si>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</si>
  <si>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</si>
  <si>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</si>
  <si>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</si>
  <si>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</si>
  <si>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</si>
  <si>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</si>
  <si>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</si>
  <si>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</si>
  <si>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</si>
  <si>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</si>
  <si>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</si>
  <si>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</si>
  <si>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</si>
  <si>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</si>
  <si>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</si>
  <si>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</si>
  <si>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</si>
  <si>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</si>
  <si>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</si>
  <si>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</si>
  <si>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</si>
  <si>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</si>
  <si>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</si>
  <si>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</si>
  <si>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</si>
  <si>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</si>
  <si>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</si>
  <si>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</si>
  <si>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</si>
  <si>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</si>
  <si>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</si>
  <si>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</si>
  <si>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</si>
  <si>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</si>
  <si>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</si>
  <si>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</si>
  <si>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</si>
  <si>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</si>
  <si>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</si>
  <si>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</si>
  <si>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</si>
  <si>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</si>
  <si>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</si>
  <si>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</si>
  <si>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</si>
  <si>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</si>
  <si>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</si>
  <si>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</si>
  <si>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</si>
  <si>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</si>
  <si>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</si>
  <si>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</si>
  <si>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</si>
  <si>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</si>
  <si>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</si>
  <si>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</si>
  <si>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</si>
  <si>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</si>
  <si>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</si>
  <si>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</si>
  <si>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</si>
  <si>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</si>
  <si>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</si>
  <si>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</si>
  <si>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</si>
  <si>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</si>
  <si>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</si>
  <si>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</si>
  <si>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</si>
  <si>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</si>
  <si>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</si>
  <si>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</si>
  <si>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</si>
  <si>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</si>
  <si>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</si>
  <si>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</si>
  <si>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</si>
  <si>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</si>
  <si>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</si>
  <si>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</si>
  <si>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</si>
  <si>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</si>
  <si>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</si>
  <si>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</si>
  <si>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</si>
  <si>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</si>
  <si>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</si>
  <si>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</si>
  <si>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</si>
  <si>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</si>
  <si>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</si>
  <si>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</si>
  <si>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</si>
  <si>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</si>
  <si>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</si>
  <si>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</si>
  <si>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</si>
  <si>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</si>
  <si>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</si>
  <si>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</si>
  <si>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</si>
  <si>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</si>
  <si>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</si>
  <si>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</si>
  <si>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</si>
  <si>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</si>
  <si>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</si>
  <si>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</si>
  <si>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</si>
  <si>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</si>
  <si>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</si>
  <si>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</si>
  <si>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</si>
  <si>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</si>
  <si>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</si>
  <si>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</si>
  <si>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</si>
  <si>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</si>
  <si>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</si>
  <si>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</si>
  <si>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</si>
  <si>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</si>
  <si>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</si>
  <si>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</si>
  <si>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</si>
  <si>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</si>
  <si>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</si>
  <si>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</si>
  <si>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</si>
  <si>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</si>
  <si>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</si>
  <si>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</si>
  <si>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</si>
  <si>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</si>
  <si>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</si>
  <si>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</si>
  <si>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</si>
  <si>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</si>
  <si>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</si>
  <si>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</si>
  <si>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</si>
  <si>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</si>
  <si>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</si>
  <si>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</si>
  <si>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</si>
  <si>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</si>
  <si>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</si>
  <si>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</si>
  <si>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</si>
  <si>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</si>
  <si>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</si>
  <si>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</si>
  <si>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</si>
  <si>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</si>
  <si>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</si>
  <si>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</si>
  <si>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</si>
  <si>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</si>
  <si>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</si>
  <si>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</si>
  <si>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</si>
  <si>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</si>
  <si>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</si>
  <si>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</si>
  <si>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</si>
  <si>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</si>
  <si>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</si>
  <si>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</si>
  <si>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</si>
  <si>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</si>
  <si>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</si>
  <si>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</si>
  <si>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</si>
  <si>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</si>
  <si>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</si>
  <si>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</si>
  <si>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</si>
  <si>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</si>
  <si>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</si>
  <si>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</si>
  <si>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</si>
  <si>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</si>
  <si>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</si>
  <si>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</si>
  <si>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</si>
  <si>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</si>
  <si>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</si>
  <si>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</si>
  <si>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</si>
  <si>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</si>
  <si>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</si>
  <si>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</si>
  <si>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</si>
  <si>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</si>
  <si>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</si>
  <si>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</si>
  <si>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</si>
  <si>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</si>
  <si>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</si>
  <si>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</si>
  <si>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</si>
  <si>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</si>
  <si>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</si>
  <si>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</si>
  <si>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</si>
  <si>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</si>
  <si>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</si>
  <si>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</si>
  <si>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</si>
  <si>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</si>
  <si>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</si>
  <si>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</si>
  <si>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</si>
  <si>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</si>
  <si>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</si>
  <si>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</si>
  <si>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</si>
  <si>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</si>
  <si>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</si>
  <si>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</si>
  <si>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</si>
  <si>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</si>
  <si>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</si>
  <si>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</si>
  <si>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</si>
  <si>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</si>
  <si>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</si>
  <si>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</si>
  <si>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</si>
  <si>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</si>
  <si>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</si>
  <si>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</si>
  <si>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</si>
  <si>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</si>
  <si>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</si>
  <si>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</si>
  <si>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</si>
  <si>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</si>
  <si>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</si>
  <si>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</si>
  <si>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</si>
  <si>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</si>
  <si>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</si>
  <si>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</si>
  <si>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</si>
  <si>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</si>
  <si>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</si>
  <si>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</si>
  <si>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</si>
  <si>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</si>
  <si>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</si>
  <si>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</si>
  <si>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</si>
  <si>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</si>
  <si>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</si>
  <si>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</si>
  <si>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</si>
  <si>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</si>
  <si>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</si>
  <si>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</si>
  <si>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</si>
  <si>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</si>
  <si>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</si>
  <si>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</si>
  <si>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</si>
  <si>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</si>
  <si>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</si>
  <si>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</si>
  <si>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</si>
  <si>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</si>
  <si>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</si>
  <si>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</si>
  <si>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</si>
  <si>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</si>
  <si>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</si>
  <si>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</si>
  <si>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</si>
  <si>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</si>
  <si>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</si>
  <si>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</si>
  <si>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</si>
  <si>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</si>
  <si>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</si>
  <si>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</si>
  <si>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</si>
  <si>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</si>
  <si>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</si>
  <si>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</si>
  <si>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</si>
  <si>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</si>
  <si>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</si>
  <si>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</si>
  <si>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</si>
  <si>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</si>
  <si>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</si>
  <si>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</si>
  <si>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</si>
  <si>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</si>
  <si>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</si>
  <si>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</si>
  <si>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</si>
  <si>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</si>
  <si>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</si>
  <si>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</si>
  <si>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</si>
  <si>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</si>
  <si>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</si>
  <si>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</si>
  <si>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</si>
  <si>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</si>
  <si>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</si>
  <si>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</si>
  <si>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</si>
  <si>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</si>
  <si>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</si>
  <si>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</si>
  <si>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</si>
  <si>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</si>
  <si>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</si>
  <si>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</si>
  <si>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</si>
  <si>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</si>
  <si>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</si>
  <si>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</si>
  <si>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</si>
  <si>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</si>
  <si>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</si>
  <si>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</si>
  <si>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</si>
  <si>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</si>
  <si>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</si>
  <si>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</si>
  <si>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</si>
  <si>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</si>
  <si>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</si>
  <si>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</si>
  <si>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</si>
  <si>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</si>
  <si>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</si>
  <si>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</si>
  <si>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</si>
  <si>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</si>
  <si>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</si>
  <si>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</si>
  <si>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</si>
  <si>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</si>
  <si>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</si>
  <si>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</si>
  <si>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</si>
  <si>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</si>
  <si>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</si>
  <si>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</si>
  <si>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</si>
  <si>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</si>
  <si>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</si>
  <si>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</si>
  <si>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</si>
  <si>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</si>
  <si>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</si>
  <si>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</si>
  <si>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</si>
  <si>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</si>
  <si>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</si>
  <si>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</si>
  <si>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</si>
  <si>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</si>
  <si>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</si>
  <si>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</si>
  <si>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</si>
  <si>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</si>
  <si>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</si>
  <si>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</si>
  <si>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</si>
  <si>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</si>
  <si>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</si>
  <si>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</si>
  <si>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</si>
  <si>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</si>
  <si>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</si>
  <si>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</si>
  <si>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</si>
  <si>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</si>
  <si>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</si>
  <si>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</si>
  <si>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</si>
  <si>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</si>
  <si>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</si>
  <si>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</si>
  <si>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</si>
  <si>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</si>
  <si>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</si>
  <si>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</si>
  <si>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</si>
  <si>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</si>
  <si>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</si>
  <si>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</si>
  <si>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</si>
  <si>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</si>
  <si>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</si>
  <si>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</si>
  <si>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</si>
  <si>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</si>
  <si>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</si>
  <si>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</si>
  <si>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</si>
  <si>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</si>
  <si>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</si>
  <si>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</si>
  <si>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</si>
  <si>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</si>
  <si>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</si>
  <si>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</si>
  <si>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</si>
  <si>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</si>
  <si>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</si>
  <si>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</si>
  <si>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</si>
  <si>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</si>
  <si>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</si>
  <si>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</si>
  <si>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</si>
  <si>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</si>
  <si>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</si>
  <si>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</si>
  <si>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</si>
  <si>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</si>
  <si>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</si>
  <si>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</si>
  <si>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</si>
  <si>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</si>
  <si>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</si>
  <si>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</si>
  <si>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</si>
  <si>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</si>
  <si>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</si>
  <si>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</si>
  <si>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</si>
  <si>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</si>
  <si>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</si>
  <si>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</si>
  <si>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</si>
  <si>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</si>
  <si>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</si>
  <si>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</si>
  <si>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</si>
  <si>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</si>
  <si>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</si>
  <si>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</si>
  <si>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</si>
  <si>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</si>
  <si>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</si>
  <si>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</si>
  <si>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</si>
  <si>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</si>
  <si>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</si>
  <si>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</si>
  <si>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</si>
  <si>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</si>
  <si>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</si>
  <si>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</si>
  <si>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</si>
  <si>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</si>
  <si>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</si>
  <si>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</si>
  <si>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</si>
  <si>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</si>
  <si>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</si>
  <si>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</si>
  <si>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</si>
  <si>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</si>
  <si>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</si>
  <si>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</si>
  <si>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</si>
  <si>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</si>
  <si>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</si>
  <si>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</si>
  <si>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</si>
  <si>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</si>
  <si>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</si>
  <si>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</si>
  <si>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</si>
  <si>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</si>
  <si>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</si>
  <si>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</si>
  <si>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</si>
  <si>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</si>
  <si>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</si>
  <si>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</si>
  <si>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</si>
  <si>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</si>
  <si>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</si>
  <si>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</si>
  <si>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</si>
  <si>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</si>
  <si>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</si>
  <si>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</si>
  <si>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</si>
  <si>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</si>
  <si>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</si>
  <si>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</si>
  <si>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</si>
  <si>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</si>
  <si>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</si>
  <si>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</si>
  <si>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</si>
  <si>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</si>
  <si>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</si>
  <si>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</si>
  <si>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</si>
  <si>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</si>
  <si>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</si>
  <si>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</si>
  <si>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</si>
  <si>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</si>
  <si>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</si>
  <si>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</si>
  <si>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</si>
  <si>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</si>
  <si>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</si>
  <si>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</si>
  <si>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</si>
  <si>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</si>
  <si>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</si>
  <si>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</si>
  <si>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</si>
  <si>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</si>
  <si>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</si>
  <si>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</si>
  <si>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</si>
  <si>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</si>
  <si>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</si>
  <si>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</si>
  <si>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</si>
  <si>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</si>
  <si>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</si>
  <si>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</si>
  <si>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</si>
  <si>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</si>
  <si>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</si>
  <si>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</si>
  <si>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</si>
  <si>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</si>
  <si>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</si>
  <si>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</si>
  <si>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</si>
  <si>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</si>
  <si>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</si>
  <si>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</si>
  <si>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</si>
  <si>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</si>
  <si>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</si>
  <si>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</si>
  <si>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</si>
  <si>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</si>
  <si>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</si>
  <si>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</si>
  <si>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</si>
  <si>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</si>
  <si>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</si>
  <si>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</si>
  <si>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</si>
  <si>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</si>
  <si>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</si>
  <si>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</si>
  <si>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</si>
  <si>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</si>
  <si>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</si>
  <si>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</si>
  <si>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</si>
  <si>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</si>
  <si>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</si>
  <si>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</si>
  <si>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</si>
  <si>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</si>
  <si>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</si>
  <si>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</si>
  <si>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</si>
  <si>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</si>
  <si>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</si>
  <si>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</si>
  <si>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</si>
  <si>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</si>
  <si>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</si>
  <si>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</si>
  <si>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</si>
  <si>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</si>
  <si>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</si>
  <si>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</si>
  <si>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</si>
  <si>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</si>
  <si>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</si>
  <si>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</si>
  <si>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</si>
  <si>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</si>
  <si>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</si>
  <si>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</si>
  <si>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</si>
  <si>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</si>
  <si>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</si>
  <si>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</si>
  <si>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</si>
  <si>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</si>
  <si>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</si>
  <si>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</si>
  <si>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</si>
  <si>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</si>
  <si>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</si>
  <si>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</si>
  <si>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</si>
  <si>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</si>
  <si>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</si>
  <si>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</si>
  <si>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</si>
  <si>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</si>
  <si>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</si>
  <si>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</si>
  <si>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</si>
  <si>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</si>
  <si>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</si>
  <si>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</si>
  <si>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</si>
  <si>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</si>
  <si>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</si>
  <si>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</si>
  <si>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</si>
  <si>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</si>
  <si>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</si>
  <si>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</si>
  <si>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</si>
  <si>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</si>
  <si>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</si>
  <si>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</si>
  <si>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</si>
  <si>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</si>
  <si>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</si>
  <si>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</si>
  <si>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</si>
  <si>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</si>
  <si>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</si>
  <si>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</si>
  <si>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</si>
  <si>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</si>
  <si>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</si>
  <si>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</si>
  <si>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</si>
  <si>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</si>
  <si>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</si>
  <si>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</si>
  <si>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</si>
  <si>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</si>
  <si>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</si>
  <si>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</si>
  <si>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</si>
  <si>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</si>
  <si>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</si>
  <si>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</si>
  <si>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</si>
  <si>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</si>
  <si>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</si>
  <si>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</si>
  <si>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</si>
  <si>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</si>
  <si>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</si>
  <si>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</si>
  <si>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</si>
  <si>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</si>
  <si>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</si>
  <si>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</si>
  <si>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</si>
  <si>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</si>
  <si>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</si>
  <si>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</si>
  <si>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</si>
  <si>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</si>
  <si>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</si>
  <si>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</si>
  <si>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</si>
  <si>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</si>
  <si>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</si>
  <si>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</si>
  <si>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</si>
  <si>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</si>
  <si>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</si>
  <si>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</si>
  <si>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</si>
  <si>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</si>
  <si>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</si>
  <si>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</si>
  <si>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</si>
  <si>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</si>
  <si>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</si>
  <si>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</si>
  <si>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</si>
  <si>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</si>
  <si>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</si>
  <si>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</si>
  <si>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</si>
  <si>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</si>
  <si>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</si>
  <si>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</si>
  <si>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</si>
  <si>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</si>
  <si>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</si>
  <si>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</si>
  <si>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</si>
  <si>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</si>
  <si>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</si>
  <si>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</si>
  <si>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</si>
  <si>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</si>
  <si>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</si>
  <si>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</si>
  <si>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</si>
  <si>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</si>
  <si>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</si>
  <si>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</si>
  <si>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</si>
  <si>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</si>
  <si>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</si>
  <si>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</si>
  <si>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</si>
  <si>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</si>
  <si>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</si>
  <si>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</si>
  <si>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</si>
  <si>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</si>
  <si>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</si>
  <si>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</si>
  <si>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</si>
  <si>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</si>
  <si>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</si>
  <si>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</si>
  <si>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</si>
  <si>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</si>
  <si>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</si>
  <si>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</si>
  <si>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</si>
  <si>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</si>
  <si>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</si>
  <si>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</si>
  <si>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</si>
  <si>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</si>
  <si>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</si>
  <si>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</si>
  <si>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</si>
  <si>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</si>
  <si>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</si>
  <si>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</si>
  <si>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</si>
  <si>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</si>
  <si>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</si>
  <si>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</si>
  <si>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</si>
  <si>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</si>
  <si>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</si>
  <si>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</si>
  <si>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</si>
  <si>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</si>
  <si>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</si>
  <si>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</si>
  <si>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</si>
  <si>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</si>
  <si>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</si>
  <si>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</si>
  <si>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</si>
  <si>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</si>
  <si>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</si>
  <si>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</si>
  <si>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</si>
  <si>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</si>
  <si>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</si>
  <si>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</si>
  <si>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</si>
  <si>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</si>
  <si>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</si>
  <si>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</si>
  <si>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</si>
  <si>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</si>
  <si>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</si>
  <si>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</si>
  <si>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</si>
  <si>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</si>
  <si>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</si>
  <si>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</si>
  <si>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</si>
  <si>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</si>
  <si>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</si>
  <si>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</si>
  <si>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</si>
  <si>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</si>
  <si>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</si>
  <si>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</si>
  <si>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</si>
  <si>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</si>
  <si>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</si>
  <si>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</si>
  <si>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</si>
  <si>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</si>
  <si>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</si>
  <si>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</si>
  <si>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</si>
  <si>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</si>
  <si>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</si>
  <si>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</si>
  <si>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</si>
  <si>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</si>
  <si>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</si>
  <si>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</si>
  <si>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</si>
  <si>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</si>
  <si>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</si>
  <si>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</si>
  <si>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</si>
  <si>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</si>
  <si>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</si>
  <si>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</si>
  <si>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</si>
  <si>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</si>
  <si>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</si>
  <si>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</si>
  <si>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</si>
  <si>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</si>
  <si>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</si>
  <si>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</si>
  <si>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</si>
  <si>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</si>
  <si>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</si>
  <si>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</si>
  <si>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</si>
  <si>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</si>
  <si>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</si>
  <si>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</si>
  <si>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</si>
  <si>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</si>
  <si>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</si>
  <si>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</si>
  <si>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</si>
  <si>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</si>
  <si>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</si>
  <si>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</si>
  <si>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</si>
  <si>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</si>
  <si>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</si>
  <si>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</si>
  <si>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</si>
  <si>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</si>
  <si>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</si>
  <si>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</si>
  <si>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</si>
  <si>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</si>
  <si>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</si>
  <si>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</si>
  <si>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</si>
  <si>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</si>
  <si>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</si>
  <si>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</si>
  <si>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</si>
  <si>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</si>
  <si>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</si>
  <si>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</si>
  <si>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</si>
  <si>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</si>
  <si>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</si>
  <si>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</si>
  <si>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</si>
  <si>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</si>
  <si>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</si>
  <si>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</si>
  <si>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</si>
  <si>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</si>
  <si>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</si>
  <si>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</si>
  <si>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</si>
  <si>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</si>
  <si>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</si>
  <si>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</si>
  <si>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</si>
  <si>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</si>
  <si>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</si>
  <si>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</si>
  <si>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</si>
  <si>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</si>
  <si>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</si>
  <si>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</si>
  <si>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</si>
  <si>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</si>
  <si>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</si>
  <si>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</si>
  <si>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</si>
  <si>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</si>
  <si>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</si>
  <si>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</si>
  <si>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</si>
  <si>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</si>
  <si>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</si>
  <si>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</si>
  <si>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</si>
  <si>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</si>
  <si>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</si>
  <si>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</si>
  <si>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</si>
  <si>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</si>
  <si>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</si>
  <si>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</si>
  <si>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</si>
  <si>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</si>
  <si>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</si>
  <si>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</si>
  <si>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</si>
  <si>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</si>
  <si>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</si>
  <si>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</si>
  <si>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</si>
  <si>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</si>
  <si>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</si>
  <si>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</si>
  <si>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</si>
  <si>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</si>
  <si>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</si>
  <si>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</si>
  <si>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</si>
  <si>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</si>
  <si>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</si>
  <si>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</si>
  <si>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</si>
  <si>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</si>
  <si>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</si>
  <si>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</si>
  <si>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</si>
  <si>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</si>
  <si>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</si>
  <si>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</si>
  <si>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</si>
  <si>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</si>
  <si>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</si>
  <si>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</si>
  <si>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</si>
  <si>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</si>
  <si>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</si>
  <si>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</si>
  <si>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</si>
  <si>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</si>
  <si>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</si>
  <si>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</si>
  <si>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</si>
  <si>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</si>
  <si>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</si>
  <si>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</si>
  <si>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</si>
  <si>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</si>
  <si>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</si>
  <si>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</si>
  <si>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</si>
  <si>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</si>
  <si>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</si>
  <si>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</si>
  <si>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</si>
  <si>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</si>
  <si>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</si>
  <si>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</si>
  <si>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</si>
  <si>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</si>
  <si>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</si>
  <si>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</si>
  <si>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</si>
  <si>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</si>
  <si>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</si>
  <si>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</si>
  <si>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</si>
  <si>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</si>
  <si>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</si>
  <si>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</si>
  <si>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</si>
  <si>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</si>
  <si>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</si>
  <si>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</si>
  <si>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</si>
  <si>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</si>
  <si>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</si>
  <si>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</si>
  <si>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</si>
  <si>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</si>
  <si>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</si>
  <si>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</si>
  <si>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</si>
  <si>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</si>
  <si>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</si>
  <si>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</si>
  <si>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</si>
  <si>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</si>
  <si>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</si>
  <si>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</si>
  <si>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</si>
  <si>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</si>
  <si>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</si>
  <si>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</si>
  <si>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</si>
  <si>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</si>
  <si>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</si>
  <si>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</si>
  <si>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</si>
  <si>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</si>
  <si>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</si>
  <si>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</si>
  <si>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</si>
  <si>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</si>
  <si>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</si>
  <si>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</si>
  <si>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</si>
  <si>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</si>
  <si>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</si>
  <si>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</si>
  <si>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</si>
  <si>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</si>
  <si>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</si>
  <si>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</si>
  <si>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</si>
  <si>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</si>
  <si>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</si>
  <si>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</si>
  <si>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</si>
  <si>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</si>
  <si>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</si>
  <si>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</si>
  <si>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</si>
  <si>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</si>
  <si>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</si>
  <si>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</si>
  <si>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</si>
  <si>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</si>
  <si>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</si>
  <si>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</si>
  <si>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</si>
  <si>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</si>
  <si>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</si>
  <si>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</si>
  <si>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</si>
  <si>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</si>
  <si>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</si>
  <si>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</si>
  <si>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</si>
  <si>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</si>
  <si>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</si>
  <si>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</si>
  <si>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</si>
  <si>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</si>
  <si>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</si>
  <si>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</si>
  <si>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</si>
  <si>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</si>
  <si>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</si>
  <si>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</si>
  <si>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</si>
  <si>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</si>
  <si>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</si>
  <si>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</si>
  <si>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</si>
  <si>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</si>
  <si>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</si>
  <si>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</si>
  <si>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</si>
  <si>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</si>
  <si>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</si>
  <si>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</si>
  <si>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</si>
  <si>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</si>
  <si>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</si>
  <si>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</si>
  <si>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</si>
  <si>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</si>
  <si>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</si>
  <si>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</si>
  <si>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</si>
  <si>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</si>
  <si>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</si>
  <si>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</si>
  <si>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</si>
  <si>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</si>
  <si>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</si>
  <si>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</si>
  <si>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</si>
  <si>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</si>
  <si>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</si>
  <si>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</si>
  <si>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</si>
  <si>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</si>
  <si>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</si>
  <si>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</si>
  <si>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</si>
  <si>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</si>
  <si>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</si>
  <si>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</si>
  <si>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</si>
  <si>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</si>
  <si>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</si>
  <si>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</si>
  <si>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</si>
  <si>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</si>
  <si>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</si>
  <si>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</si>
  <si>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</si>
  <si>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</si>
  <si>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</si>
  <si>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</si>
  <si>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</si>
  <si>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</si>
  <si>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</si>
  <si>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</si>
  <si>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</si>
  <si>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</si>
  <si>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</si>
  <si>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</si>
  <si>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</si>
  <si>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</si>
  <si>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</si>
  <si>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</si>
  <si>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</si>
  <si>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</si>
  <si>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</si>
  <si>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</si>
  <si>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</si>
  <si>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</si>
  <si>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</si>
  <si>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</si>
  <si>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</si>
  <si>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</si>
  <si>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</si>
  <si>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</si>
  <si>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</si>
  <si>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</si>
  <si>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</si>
  <si>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</si>
  <si>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</si>
  <si>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</si>
  <si>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</si>
  <si>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</si>
  <si>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</si>
  <si>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</si>
  <si>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</si>
  <si>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</si>
  <si>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</si>
  <si>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</si>
  <si>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</si>
  <si>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</si>
  <si>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</si>
  <si>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</si>
  <si>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</si>
  <si>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</si>
  <si>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</si>
  <si>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</si>
  <si>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</si>
  <si>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</si>
  <si>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</si>
  <si>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</si>
  <si>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</si>
  <si>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</si>
  <si>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</si>
  <si>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</si>
  <si>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</si>
  <si>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</si>
  <si>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</si>
  <si>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</si>
  <si>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</si>
  <si>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</si>
  <si>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</si>
  <si>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</si>
  <si>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</si>
  <si>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</si>
  <si>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</si>
  <si>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</si>
  <si>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</si>
  <si>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</si>
  <si>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</si>
  <si>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</si>
  <si>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</si>
  <si>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</si>
  <si>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</si>
  <si>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</si>
  <si>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</si>
  <si>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</si>
  <si>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</si>
  <si>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</si>
  <si>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</si>
  <si>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</si>
  <si>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</si>
  <si>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</si>
  <si>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</si>
  <si>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</si>
  <si>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</si>
  <si>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</si>
  <si>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</si>
  <si>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</si>
  <si>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</si>
  <si>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</si>
  <si>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</si>
  <si>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</si>
  <si>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</si>
  <si>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</si>
  <si>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</si>
  <si>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</si>
  <si>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</si>
  <si>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</si>
  <si>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</si>
  <si>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</si>
  <si>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</si>
  <si>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</si>
  <si>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</si>
  <si>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</si>
  <si>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</si>
  <si>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</si>
  <si>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</si>
  <si>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</si>
  <si>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</si>
  <si>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</si>
  <si>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</si>
  <si>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</si>
  <si>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</si>
  <si>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</si>
  <si>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</si>
  <si>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</si>
  <si>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</si>
  <si>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</si>
  <si>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</si>
  <si>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</si>
  <si>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</si>
  <si>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</si>
  <si>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</si>
  <si>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</si>
  <si>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</si>
  <si>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</si>
  <si>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</si>
  <si>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</si>
  <si>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</si>
  <si>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</si>
  <si>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</si>
  <si>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</si>
  <si>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</si>
  <si>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</si>
  <si>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</si>
  <si>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</si>
  <si>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</si>
  <si>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</si>
  <si>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</si>
  <si>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</si>
  <si>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</si>
  <si>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</si>
  <si>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</si>
  <si>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</si>
  <si>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</si>
  <si>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</si>
  <si>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</si>
  <si>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</si>
  <si>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</si>
  <si>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</si>
  <si>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</si>
  <si>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</si>
  <si>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</si>
  <si>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</si>
  <si>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</si>
  <si>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</si>
  <si>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</si>
  <si>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</si>
  <si>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</si>
  <si>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</si>
  <si>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</si>
  <si>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</si>
  <si>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</si>
  <si>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</si>
  <si>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</si>
  <si>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</si>
  <si>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</si>
  <si>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</si>
  <si>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</si>
  <si>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</si>
  <si>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</si>
  <si>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</si>
  <si>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</si>
  <si>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</si>
  <si>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</si>
  <si>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</si>
  <si>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</si>
  <si>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</si>
  <si>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</si>
  <si>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</si>
  <si>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</si>
  <si>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</si>
  <si>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</si>
  <si>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</si>
  <si>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</si>
  <si>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</si>
  <si>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</si>
  <si>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</si>
  <si>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</si>
  <si>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</si>
  <si>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</si>
  <si>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</si>
  <si>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</si>
  <si>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</si>
  <si>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</si>
  <si>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</si>
  <si>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</si>
  <si>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</si>
  <si>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</si>
  <si>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</si>
  <si>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</si>
  <si>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</si>
  <si>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</si>
  <si>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</si>
  <si>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</si>
  <si>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</si>
  <si>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</si>
  <si>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</si>
  <si>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</si>
  <si>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</si>
  <si>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</si>
  <si>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</si>
  <si>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</si>
  <si>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</si>
  <si>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</si>
  <si>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</si>
  <si>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</si>
  <si>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</si>
  <si>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</si>
  <si>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</si>
  <si>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</si>
  <si>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</si>
  <si>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</si>
  <si>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</si>
  <si>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</si>
  <si>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</si>
  <si>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</si>
  <si>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</si>
  <si>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</si>
  <si>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</si>
  <si>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</si>
  <si>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</si>
  <si>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</si>
  <si>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</si>
  <si>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</si>
  <si>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</si>
  <si>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</si>
  <si>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</si>
  <si>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</si>
  <si>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</si>
  <si>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</si>
  <si>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</si>
  <si>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</si>
  <si>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</si>
  <si>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</si>
  <si>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</si>
  <si>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</si>
  <si>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</si>
  <si>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</si>
  <si>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</si>
  <si>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</si>
  <si>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</si>
  <si>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</si>
  <si>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</si>
  <si>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</si>
  <si>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</si>
  <si>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</si>
  <si>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</si>
  <si>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</si>
  <si>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</si>
  <si>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</si>
  <si>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</si>
  <si>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</si>
  <si>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</si>
  <si>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</si>
  <si>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</si>
  <si>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</si>
  <si>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</si>
  <si>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</si>
  <si>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</si>
  <si>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</si>
  <si>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</si>
  <si>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</si>
  <si>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</si>
  <si>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</si>
  <si>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</si>
  <si>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</si>
  <si>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</si>
  <si>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</si>
  <si>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</si>
  <si>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</si>
  <si>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</si>
  <si>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</si>
  <si>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</si>
  <si>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</si>
  <si>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</si>
  <si>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</si>
  <si>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</si>
  <si>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</si>
  <si>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</si>
  <si>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</si>
  <si>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</si>
  <si>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</si>
  <si>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</si>
  <si>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</si>
  <si>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</si>
  <si>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</si>
  <si>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</si>
  <si>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</si>
  <si>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</si>
  <si>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</si>
  <si>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</si>
  <si>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</si>
  <si>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</si>
  <si>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</si>
  <si>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</si>
  <si>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</si>
  <si>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</si>
  <si>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</si>
  <si>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</si>
  <si>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</si>
  <si>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</si>
  <si>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</si>
  <si>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</si>
  <si>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</si>
  <si>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</si>
  <si>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</si>
  <si>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</si>
  <si>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</si>
  <si>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</si>
  <si>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</si>
  <si>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</si>
  <si>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</si>
  <si>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</si>
  <si>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</si>
  <si>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</si>
  <si>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</si>
  <si>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</si>
  <si>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</si>
  <si>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</si>
  <si>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</si>
  <si>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</si>
  <si>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</si>
  <si>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</si>
  <si>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</si>
  <si>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</si>
  <si>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</si>
  <si>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</si>
  <si>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</si>
  <si>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</si>
  <si>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</si>
  <si>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</si>
  <si>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</si>
  <si>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</si>
  <si>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</si>
  <si>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</si>
  <si>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</si>
  <si>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</si>
  <si>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</si>
  <si>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</si>
  <si>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</si>
  <si>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</si>
  <si>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</si>
  <si>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</si>
  <si>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</si>
  <si>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</si>
  <si>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</si>
  <si>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</si>
  <si>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</si>
  <si>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</si>
  <si>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</si>
  <si>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</si>
  <si>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</si>
  <si>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</si>
  <si>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</si>
  <si>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</si>
  <si>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</si>
  <si>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</si>
  <si>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</si>
  <si>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</si>
  <si>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</si>
  <si>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</si>
  <si>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</si>
  <si>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</si>
  <si>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</si>
  <si>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</si>
  <si>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</si>
  <si>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</si>
  <si>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</si>
  <si>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</si>
  <si>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</si>
  <si>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</si>
  <si>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</si>
  <si>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</si>
  <si>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</si>
  <si>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</si>
  <si>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</si>
  <si>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</si>
  <si>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</si>
  <si>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</si>
  <si>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</si>
  <si>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</si>
  <si>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</si>
  <si>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</si>
  <si>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</si>
  <si>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</si>
  <si>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</si>
  <si>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</si>
  <si>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</si>
  <si>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</si>
  <si>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</si>
  <si>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</si>
  <si>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</si>
  <si>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</si>
  <si>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</si>
  <si>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</si>
  <si>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</si>
  <si>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</si>
  <si>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</si>
  <si>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</si>
  <si>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</si>
  <si>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</si>
  <si>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</si>
  <si>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</si>
  <si>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</si>
  <si>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</si>
  <si>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</si>
  <si>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</si>
  <si>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</si>
  <si>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</si>
  <si>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</si>
  <si>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</si>
  <si>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</si>
  <si>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</si>
  <si>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</si>
  <si>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</si>
  <si>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</si>
  <si>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</si>
  <si>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</si>
  <si>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</si>
  <si>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</si>
  <si>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</si>
  <si>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</si>
  <si>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</si>
  <si>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</si>
  <si>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</si>
  <si>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</si>
  <si>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</si>
  <si>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</si>
  <si>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</si>
  <si>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</si>
  <si>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</si>
  <si>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</si>
  <si>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</si>
  <si>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</si>
  <si>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</si>
  <si>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</si>
  <si>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</si>
  <si>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</si>
  <si>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</si>
  <si>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</si>
  <si>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</si>
  <si>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</si>
  <si>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</si>
  <si>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</si>
  <si>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</si>
  <si>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</si>
  <si>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</si>
  <si>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</si>
  <si>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</si>
  <si>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</si>
  <si>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</si>
  <si>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</si>
  <si>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</si>
  <si>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</si>
  <si>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</si>
  <si>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</si>
  <si>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</si>
  <si>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</si>
  <si>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</si>
  <si>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</si>
  <si>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</si>
  <si>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</si>
  <si>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</si>
  <si>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</si>
  <si>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</si>
  <si>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</si>
  <si>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</si>
  <si>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</si>
  <si>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</si>
  <si>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</si>
  <si>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</si>
  <si>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</si>
  <si>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</si>
  <si>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</si>
  <si>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</si>
  <si>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</si>
  <si>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</si>
  <si>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</si>
  <si>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</si>
  <si>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</si>
  <si>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</si>
  <si>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</si>
  <si>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</si>
  <si>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</si>
  <si>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</si>
  <si>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</si>
  <si>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</si>
  <si>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</si>
  <si>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</si>
  <si>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</si>
  <si>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</si>
  <si>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</si>
  <si>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</si>
  <si>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</si>
  <si>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</si>
  <si>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</si>
  <si>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</si>
  <si>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</si>
  <si>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</si>
  <si>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</si>
  <si>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</si>
  <si>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</si>
  <si>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</si>
  <si>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</si>
  <si>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</si>
  <si>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</si>
  <si>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</si>
  <si>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</si>
  <si>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</si>
  <si>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</si>
  <si>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</si>
  <si>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</si>
  <si>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</si>
  <si>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</si>
  <si>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</si>
  <si>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</si>
  <si>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</si>
  <si>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</si>
  <si>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</si>
  <si>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</si>
  <si>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</si>
  <si>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</si>
  <si>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</si>
  <si>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</si>
  <si>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</si>
  <si>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</si>
  <si>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</si>
  <si>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</si>
  <si>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</si>
  <si>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</si>
  <si>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</si>
  <si>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</si>
  <si>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</si>
  <si>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</si>
  <si>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</si>
  <si>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</si>
  <si>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</si>
  <si>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</si>
  <si>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</si>
  <si>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</si>
  <si>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</si>
  <si>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</si>
  <si>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</si>
  <si>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</si>
  <si>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</si>
  <si>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</si>
  <si>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</si>
  <si>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</si>
  <si>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</si>
  <si>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</si>
  <si>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</si>
  <si>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</si>
  <si>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</si>
  <si>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</si>
  <si>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</si>
  <si>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</si>
  <si>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</si>
  <si>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</si>
  <si>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</si>
  <si>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</si>
  <si>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</si>
  <si>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</si>
  <si>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</si>
  <si>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</si>
  <si>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</si>
  <si>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</si>
  <si>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</si>
  <si>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</si>
  <si>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</si>
  <si>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</si>
  <si>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</si>
  <si>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</si>
  <si>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</si>
  <si>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</si>
  <si>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</si>
  <si>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</si>
  <si>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</si>
  <si>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</si>
  <si>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</si>
  <si>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</si>
  <si>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</si>
  <si>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</si>
  <si>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</si>
  <si>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</si>
  <si>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</si>
  <si>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</si>
  <si>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</si>
  <si>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</si>
  <si>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</si>
  <si>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</si>
  <si>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</si>
  <si>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</si>
  <si>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</si>
  <si>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</si>
  <si>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</si>
  <si>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</si>
  <si>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</si>
  <si>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</si>
  <si>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</si>
  <si>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</si>
  <si>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</si>
  <si>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</si>
  <si>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</si>
  <si>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</si>
  <si>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</si>
  <si>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</si>
  <si>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</si>
  <si>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</si>
  <si>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</si>
  <si>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</si>
  <si>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</si>
  <si>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</si>
  <si>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</si>
  <si>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</si>
  <si>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</si>
  <si>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</si>
  <si>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</si>
  <si>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</si>
  <si>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</si>
  <si>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</si>
  <si>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</si>
  <si>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</si>
  <si>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</si>
  <si>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</si>
  <si>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</si>
  <si>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</si>
  <si>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</si>
  <si>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</si>
  <si>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</si>
  <si>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</si>
  <si>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</si>
  <si>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</si>
  <si>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</si>
  <si>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</si>
  <si>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</si>
  <si>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</si>
  <si>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</si>
  <si>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</si>
  <si>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</si>
  <si>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</si>
  <si>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</si>
  <si>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</si>
  <si>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</si>
  <si>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</si>
  <si>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</si>
  <si>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</si>
  <si>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</si>
  <si>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</si>
  <si>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</si>
  <si>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</si>
  <si>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</si>
  <si>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</si>
  <si>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</si>
  <si>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</si>
  <si>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</si>
  <si>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</si>
  <si>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</si>
  <si>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</si>
  <si>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</si>
  <si>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</si>
  <si>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</si>
  <si>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</si>
  <si>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</si>
  <si>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</si>
  <si>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</si>
  <si>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</si>
  <si>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</si>
  <si>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</si>
  <si>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</si>
  <si>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</si>
  <si>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</si>
  <si>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</si>
  <si>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</si>
  <si>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</si>
  <si>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</si>
  <si>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</si>
  <si>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</si>
  <si>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</si>
  <si>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</si>
  <si>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</si>
  <si>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</si>
  <si>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</si>
  <si>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</si>
  <si>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</si>
  <si>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</si>
  <si>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</si>
  <si>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</si>
  <si>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</si>
  <si>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</si>
  <si>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</si>
  <si>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</si>
  <si>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</si>
  <si>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</si>
  <si>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</si>
  <si>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</si>
  <si>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</si>
  <si>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</si>
  <si>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</si>
  <si>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</si>
  <si>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</si>
  <si>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</si>
  <si>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</si>
  <si>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</si>
  <si>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</si>
  <si>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</si>
  <si>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</si>
  <si>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</si>
  <si>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</si>
  <si>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</si>
  <si>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</si>
  <si>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</si>
  <si>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</si>
  <si>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</si>
  <si>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</si>
  <si>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</si>
  <si>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</si>
  <si>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</si>
  <si>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</si>
  <si>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</si>
  <si>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</si>
  <si>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</si>
  <si>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</si>
  <si>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</si>
  <si>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</si>
  <si>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</si>
  <si>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</si>
  <si>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</si>
  <si>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</si>
  <si>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</si>
  <si>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</si>
  <si>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</si>
  <si>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</si>
  <si>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</si>
  <si>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</si>
  <si>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</si>
  <si>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</si>
  <si>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</si>
  <si>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</si>
  <si>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</si>
  <si>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</si>
  <si>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</si>
  <si>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</si>
  <si>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</si>
  <si>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</si>
  <si>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</si>
  <si>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</si>
  <si>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</si>
  <si>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</si>
  <si>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</si>
  <si>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</si>
  <si>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</si>
  <si>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</si>
  <si>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</si>
  <si>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</si>
  <si>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</si>
  <si>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</si>
  <si>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</si>
  <si>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</si>
  <si>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</si>
  <si>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</si>
  <si>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</si>
  <si>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</si>
  <si>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</si>
  <si>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</si>
  <si>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</si>
  <si>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</si>
  <si>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</si>
  <si>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</si>
  <si>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</si>
  <si>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</si>
  <si>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</si>
  <si>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</si>
  <si>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</si>
  <si>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</si>
  <si>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</si>
  <si>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</si>
  <si>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</si>
  <si>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</si>
  <si>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</si>
  <si>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</si>
  <si>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</si>
  <si>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</si>
  <si>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</si>
  <si>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</si>
  <si>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</si>
  <si>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</si>
  <si>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</si>
  <si>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</si>
  <si>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</si>
  <si>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</si>
  <si>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</si>
  <si>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</si>
  <si>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</si>
  <si>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</si>
  <si>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</si>
  <si>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</si>
  <si>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</si>
  <si>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</si>
  <si>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</si>
  <si>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</si>
  <si>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</si>
  <si>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</si>
  <si>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</si>
  <si>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</si>
  <si>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</si>
  <si>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</si>
  <si>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</si>
  <si>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</si>
  <si>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</si>
  <si>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</si>
  <si>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</si>
  <si>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</si>
  <si>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</si>
  <si>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</si>
  <si>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</si>
  <si>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</si>
  <si>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</si>
  <si>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</si>
  <si>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</si>
  <si>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</si>
  <si>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</si>
  <si>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</si>
  <si>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</si>
  <si>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</si>
  <si>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</si>
  <si>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</si>
  <si>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</si>
  <si>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</si>
  <si>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</si>
  <si>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</si>
  <si>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</si>
  <si>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</si>
  <si>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</si>
  <si>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</si>
  <si>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</si>
  <si>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</si>
  <si>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</si>
  <si>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</si>
  <si>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</si>
  <si>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</si>
  <si>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</si>
  <si>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</si>
  <si>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</si>
  <si>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</si>
  <si>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</si>
  <si>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</si>
  <si>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</si>
  <si>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</si>
  <si>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</si>
  <si>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</si>
  <si>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</si>
  <si>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</si>
  <si>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</si>
  <si>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</si>
  <si>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</si>
  <si>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</si>
  <si>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</si>
  <si>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</si>
  <si>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</si>
  <si>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</si>
  <si>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</si>
  <si>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</si>
  <si>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</si>
  <si>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</si>
  <si>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</si>
  <si>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</si>
  <si>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</si>
  <si>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</si>
  <si>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</si>
  <si>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</si>
  <si>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</si>
  <si>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</si>
  <si>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</si>
  <si>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</si>
  <si>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</si>
  <si>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</si>
  <si>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</si>
  <si>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</si>
  <si>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</si>
  <si>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</si>
  <si>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</si>
  <si>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</si>
  <si>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</si>
  <si>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</si>
  <si>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</si>
  <si>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</si>
  <si>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</si>
  <si>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</si>
  <si>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</si>
  <si>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</si>
  <si>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</si>
  <si>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</si>
  <si>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</si>
  <si>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</si>
  <si>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</si>
  <si>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</si>
  <si>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</si>
  <si>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</si>
  <si>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</si>
  <si>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</si>
  <si>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</si>
  <si>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</si>
  <si>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</si>
  <si>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</si>
  <si>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</si>
  <si>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</si>
  <si>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</si>
  <si>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</si>
  <si>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</si>
  <si>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</si>
  <si>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</si>
  <si>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</si>
  <si>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</si>
  <si>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</si>
  <si>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</si>
  <si>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</si>
  <si>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</si>
  <si>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</si>
  <si>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</si>
  <si>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</si>
  <si>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</si>
  <si>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</si>
  <si>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</si>
  <si>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</si>
  <si>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</si>
  <si>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</si>
  <si>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</si>
  <si>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</si>
  <si>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</si>
  <si>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</si>
  <si>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</si>
  <si>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</si>
  <si>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</si>
  <si>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</si>
  <si>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</si>
  <si>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</si>
  <si>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</si>
  <si>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</si>
  <si>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</si>
  <si>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</si>
  <si>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</si>
  <si>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</si>
  <si>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</si>
  <si>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</si>
  <si>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</si>
  <si>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</si>
  <si>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</si>
  <si>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</si>
  <si>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</si>
  <si>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</si>
  <si>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</si>
  <si>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</si>
  <si>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</si>
  <si>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</si>
  <si>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</si>
  <si>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</si>
  <si>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</si>
  <si>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</si>
  <si>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</si>
  <si>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</si>
  <si>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</si>
  <si>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</si>
  <si>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</si>
  <si>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</si>
  <si>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</si>
  <si>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</si>
  <si>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</si>
  <si>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</si>
  <si>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</si>
  <si>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</si>
  <si>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</si>
  <si>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</si>
  <si>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</si>
  <si>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</si>
  <si>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</si>
  <si>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</si>
  <si>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</si>
  <si>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</si>
  <si>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</si>
  <si>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</si>
  <si>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</si>
  <si>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</si>
  <si>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</si>
  <si>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</si>
  <si>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</si>
  <si>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</si>
  <si>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</si>
  <si>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</si>
  <si>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</si>
  <si>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</si>
  <si>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</si>
  <si>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</si>
  <si>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</si>
  <si>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</si>
  <si>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</si>
  <si>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</si>
  <si>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</si>
  <si>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</si>
  <si>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</si>
  <si>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</si>
  <si>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</si>
  <si>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</si>
  <si>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</si>
  <si>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</si>
  <si>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</si>
  <si>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</si>
  <si>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</si>
  <si>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</si>
  <si>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</si>
  <si>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</si>
  <si>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</si>
  <si>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</si>
  <si>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</si>
  <si>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</si>
  <si>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</si>
  <si>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</si>
  <si>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</si>
  <si>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</si>
  <si>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</si>
  <si>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</si>
  <si>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</si>
  <si>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</si>
  <si>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</si>
  <si>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</si>
  <si>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</si>
  <si>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</si>
  <si>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</si>
  <si>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</si>
  <si>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</si>
  <si>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</si>
  <si>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</si>
  <si>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</si>
  <si>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</si>
  <si>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</si>
  <si>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</si>
  <si>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</si>
  <si>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</si>
  <si>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</si>
  <si>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</si>
  <si>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</si>
  <si>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</si>
  <si>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</si>
  <si>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</si>
  <si>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</si>
  <si>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</si>
  <si>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</si>
  <si>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</si>
  <si>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</si>
  <si>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</si>
  <si>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</si>
  <si>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</si>
  <si>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</si>
  <si>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</si>
  <si>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</si>
  <si>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</si>
  <si>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</si>
  <si>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</si>
  <si>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</si>
  <si>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</si>
  <si>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</si>
  <si>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</si>
  <si>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</si>
  <si>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</si>
  <si>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</si>
  <si>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</si>
  <si>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</si>
  <si>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</si>
  <si>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</si>
  <si>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</si>
  <si>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</si>
  <si>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</si>
  <si>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</si>
  <si>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</si>
  <si>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</si>
  <si>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</si>
  <si>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</si>
  <si>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</si>
  <si>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</si>
  <si>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</si>
  <si>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</si>
  <si>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</si>
  <si>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</si>
  <si>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</si>
  <si>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</si>
  <si>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</si>
  <si>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</si>
  <si>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</si>
  <si>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</si>
  <si>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</si>
  <si>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</si>
  <si>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</si>
  <si>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</si>
  <si>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</si>
  <si>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</si>
  <si>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</si>
  <si>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</si>
  <si>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</si>
  <si>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</si>
  <si>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</si>
  <si>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</si>
  <si>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</si>
  <si>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</si>
  <si>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</si>
  <si>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</si>
  <si>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</si>
  <si>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</si>
  <si>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</si>
  <si>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</si>
  <si>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</si>
  <si>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</si>
  <si>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</si>
  <si>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</si>
  <si>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</si>
  <si>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</si>
  <si>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</si>
  <si>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</si>
  <si>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</si>
  <si>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</si>
  <si>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</si>
  <si>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</si>
  <si>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</si>
  <si>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</si>
  <si>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</si>
  <si>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</si>
  <si>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</si>
  <si>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</si>
  <si>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</si>
  <si>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</si>
  <si>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</si>
  <si>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</si>
  <si>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</si>
  <si>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</si>
  <si>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</si>
  <si>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</si>
  <si>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</si>
  <si>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</si>
  <si>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</si>
  <si>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</si>
  <si>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</si>
  <si>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</si>
  <si>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</si>
  <si>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</si>
  <si>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</si>
  <si>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</si>
  <si>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</si>
  <si>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</si>
  <si>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</si>
  <si>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</si>
  <si>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</si>
  <si>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</si>
  <si>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</si>
  <si>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</si>
  <si>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</si>
  <si>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</si>
  <si>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</si>
  <si>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</si>
  <si>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</si>
  <si>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</si>
  <si>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</si>
  <si>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</si>
  <si>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</si>
  <si>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</si>
  <si>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</si>
  <si>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</si>
  <si>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</si>
  <si>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</si>
  <si>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</si>
  <si>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</si>
  <si>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</si>
  <si>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</si>
  <si>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</si>
  <si>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</si>
  <si>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</si>
  <si>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</si>
  <si>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</si>
  <si>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</si>
  <si>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</si>
  <si>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</si>
  <si>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</si>
  <si>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</si>
  <si>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</si>
  <si>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</si>
  <si>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</si>
  <si>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</si>
  <si>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</si>
  <si>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</si>
  <si>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</si>
  <si>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</si>
  <si>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</si>
  <si>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</si>
  <si>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</si>
  <si>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</si>
  <si>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</si>
  <si>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</si>
  <si>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</si>
  <si>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</si>
  <si>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</si>
  <si>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</si>
  <si>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</si>
  <si>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</si>
  <si>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</si>
  <si>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</si>
  <si>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</si>
  <si>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</si>
  <si>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</si>
  <si>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</si>
  <si>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</si>
  <si>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</si>
  <si>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</si>
  <si>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</si>
  <si>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</si>
  <si>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</si>
  <si>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</si>
  <si>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</si>
  <si>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</si>
  <si>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</si>
  <si>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</si>
  <si>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</si>
  <si>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</si>
  <si>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</si>
  <si>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</si>
  <si>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</si>
  <si>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</si>
  <si>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</si>
  <si>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</si>
  <si>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</si>
  <si>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</si>
  <si>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</si>
  <si>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</si>
  <si>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</si>
  <si>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</si>
  <si>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</si>
  <si>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</si>
  <si>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</si>
  <si>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</si>
  <si>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</si>
  <si>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</si>
  <si>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</si>
  <si>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</si>
  <si>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</si>
  <si>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</si>
  <si>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</si>
  <si>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</si>
  <si>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</si>
  <si>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</si>
  <si>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</si>
  <si>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</si>
  <si>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</si>
  <si>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</si>
  <si>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</si>
  <si>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</si>
  <si>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</si>
  <si>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</si>
  <si>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</si>
  <si>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</si>
  <si>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</si>
  <si>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</si>
  <si>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</si>
  <si>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</si>
  <si>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</si>
  <si>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</si>
  <si>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</si>
  <si>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</si>
  <si>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</si>
  <si>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</si>
  <si>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</si>
  <si>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</si>
  <si>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</si>
  <si>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</si>
  <si>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</si>
  <si>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</si>
  <si>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</si>
  <si>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</si>
  <si>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</si>
  <si>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</si>
  <si>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</si>
  <si>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</si>
  <si>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</si>
  <si>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</si>
  <si>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</si>
  <si>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</si>
  <si>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</si>
  <si>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</si>
  <si>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</si>
  <si>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</si>
  <si>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</si>
  <si>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</si>
  <si>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</si>
  <si>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</si>
  <si>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</si>
  <si>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</si>
  <si>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</si>
  <si>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</si>
  <si>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</si>
  <si>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</si>
  <si>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</si>
  <si>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</si>
  <si>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</si>
  <si>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</si>
  <si>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</si>
  <si>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</si>
  <si>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</si>
  <si>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</si>
  <si>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</si>
  <si>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</si>
  <si>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</si>
  <si>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</si>
  <si>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</si>
  <si>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</si>
  <si>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</si>
  <si>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</si>
  <si>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</si>
  <si>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</si>
  <si>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</si>
  <si>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</si>
  <si>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</si>
  <si>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</si>
  <si>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</si>
  <si>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</si>
  <si>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</si>
  <si>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</si>
  <si>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</si>
  <si>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</si>
  <si>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</si>
  <si>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</si>
  <si>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</si>
  <si>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</si>
  <si>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</si>
  <si>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</si>
  <si>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</si>
  <si>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</si>
  <si>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</si>
  <si>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</si>
  <si>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</si>
  <si>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</si>
  <si>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</si>
  <si>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</si>
  <si>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</si>
  <si>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</si>
  <si>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</si>
  <si>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</si>
  <si>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</si>
  <si>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</si>
  <si>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</si>
  <si>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</si>
  <si>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</si>
  <si>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</si>
  <si>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</si>
  <si>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</si>
  <si>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</si>
  <si>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</si>
  <si>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</si>
  <si>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</si>
  <si>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</si>
  <si>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</si>
  <si>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</si>
  <si>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</si>
  <si>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</si>
  <si>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</si>
  <si>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</si>
  <si>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</si>
  <si>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</si>
  <si>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</si>
  <si>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</si>
  <si>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</si>
  <si>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</si>
  <si>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</si>
  <si>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</si>
  <si>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</si>
  <si>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</si>
  <si>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</si>
  <si>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</si>
  <si>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</si>
  <si>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</si>
  <si>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</si>
  <si>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</si>
  <si>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</si>
  <si>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</si>
  <si>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</si>
  <si>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</si>
  <si>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</si>
  <si>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</si>
  <si>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</si>
  <si>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</si>
  <si>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</si>
  <si>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</si>
  <si>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</si>
  <si>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</si>
  <si>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</si>
  <si>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</si>
  <si>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</si>
  <si>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</si>
  <si>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</si>
  <si>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</si>
  <si>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</si>
  <si>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</si>
  <si>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</si>
  <si>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</si>
  <si>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</si>
  <si>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</si>
  <si>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</si>
  <si>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</si>
  <si>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</si>
  <si>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</si>
  <si>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</si>
  <si>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</si>
  <si>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</si>
  <si>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</si>
  <si>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</si>
  <si>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</si>
  <si>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</si>
  <si>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</si>
  <si>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</si>
  <si>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</si>
  <si>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</si>
  <si>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</si>
  <si>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</si>
  <si>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</si>
  <si>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</si>
  <si>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</si>
  <si>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</si>
  <si>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</si>
  <si>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</si>
  <si>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</si>
  <si>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</si>
  <si>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</si>
  <si>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</si>
  <si>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</si>
  <si>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</si>
  <si>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</si>
  <si>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</si>
  <si>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</si>
  <si>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</si>
  <si>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</si>
  <si>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</si>
  <si>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</si>
  <si>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</si>
  <si>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</si>
  <si>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</si>
  <si>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</si>
  <si>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</si>
  <si>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</si>
  <si>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</si>
  <si>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</si>
  <si>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</si>
  <si>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</si>
  <si>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</si>
  <si>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</si>
  <si>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</si>
  <si>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</si>
  <si>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</si>
  <si>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</si>
  <si>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</si>
  <si>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</si>
  <si>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</si>
  <si>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</si>
  <si>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</si>
  <si>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</si>
  <si>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</si>
  <si>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</si>
  <si>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</si>
  <si>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</si>
  <si>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</si>
  <si>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</si>
  <si>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</si>
  <si>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</si>
  <si>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</si>
  <si>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</si>
  <si>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</si>
  <si>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</si>
  <si>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</si>
  <si>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</si>
  <si>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</si>
  <si>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</si>
  <si>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</si>
  <si>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</si>
  <si>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</si>
  <si>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</si>
  <si>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</si>
  <si>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</si>
  <si>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</si>
  <si>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</si>
  <si>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</si>
  <si>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</si>
  <si>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</si>
  <si>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</si>
  <si>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</si>
  <si>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</si>
  <si>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</si>
  <si>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</si>
  <si>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</si>
  <si>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</si>
  <si>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</si>
  <si>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</si>
  <si>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</si>
  <si>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</si>
  <si>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</si>
  <si>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</si>
  <si>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</si>
  <si>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</si>
  <si>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</si>
  <si>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</si>
  <si>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</si>
  <si>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</si>
  <si>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</si>
  <si>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</si>
  <si>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</si>
  <si>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</si>
  <si>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</si>
  <si>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</si>
  <si>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</si>
  <si>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</si>
  <si>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</si>
  <si>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</si>
  <si>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</si>
  <si>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</si>
  <si>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</si>
  <si>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</si>
  <si>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</si>
  <si>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</si>
  <si>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</si>
  <si>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</si>
  <si>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</si>
  <si>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</si>
  <si>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</si>
  <si>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</si>
  <si>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</si>
  <si>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</si>
  <si>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</si>
  <si>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</si>
  <si>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</si>
  <si>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</si>
  <si>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</si>
  <si>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</si>
  <si>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</si>
  <si>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</si>
  <si>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</si>
  <si>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</si>
  <si>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</si>
  <si>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</si>
  <si>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</si>
  <si>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</si>
  <si>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</si>
  <si>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</si>
  <si>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</si>
  <si>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</si>
  <si>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</si>
  <si>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</si>
  <si>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</si>
  <si>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</si>
  <si>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</si>
  <si>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</si>
  <si>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</si>
  <si>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</si>
  <si>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</si>
  <si>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</si>
  <si>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</si>
  <si>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</si>
  <si>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</si>
  <si>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</si>
  <si>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</si>
  <si>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</si>
  <si>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</si>
  <si>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</si>
  <si>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</si>
  <si>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</si>
  <si>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</si>
  <si>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</si>
  <si>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</si>
  <si>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</si>
  <si>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</si>
  <si>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</si>
  <si>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</si>
  <si>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</si>
  <si>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</si>
  <si>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</si>
  <si>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</si>
  <si>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</si>
  <si>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</si>
  <si>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</si>
  <si>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</si>
  <si>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</si>
  <si>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</si>
  <si>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</si>
  <si>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</si>
  <si>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</si>
  <si>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</si>
  <si>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</si>
  <si>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</si>
  <si>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</si>
  <si>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</si>
  <si>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</si>
  <si>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</si>
  <si>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</si>
  <si>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</si>
  <si>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</si>
  <si>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</si>
  <si>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</si>
  <si>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</si>
  <si>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</si>
  <si>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</si>
  <si>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</si>
  <si>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</si>
  <si>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</si>
  <si>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</si>
  <si>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</si>
  <si>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</si>
  <si>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</si>
  <si>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</si>
  <si>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</si>
  <si>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</si>
  <si>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</si>
  <si>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</si>
  <si>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</si>
  <si>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</si>
  <si>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</si>
  <si>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</si>
  <si>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</si>
  <si>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</si>
  <si>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</si>
  <si>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</si>
  <si>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</si>
  <si>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</si>
  <si>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</si>
  <si>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</si>
  <si>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</si>
  <si>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</si>
  <si>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</si>
  <si>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</si>
  <si>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</si>
  <si>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</si>
  <si>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</si>
  <si>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</si>
  <si>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</si>
  <si>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</si>
  <si>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</si>
  <si>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</si>
  <si>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</si>
  <si>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</si>
  <si>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</si>
  <si>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</si>
  <si>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</si>
  <si>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</si>
  <si>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</si>
  <si>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</si>
  <si>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</si>
  <si>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</si>
  <si>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</si>
  <si>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</si>
  <si>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</si>
  <si>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</si>
  <si>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</si>
  <si>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</si>
  <si>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</si>
  <si>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</si>
  <si>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</si>
  <si>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</si>
  <si>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</si>
  <si>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</si>
  <si>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</si>
  <si>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</si>
  <si>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</si>
  <si>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</si>
  <si>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</si>
  <si>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</si>
  <si>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</si>
  <si>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</si>
  <si>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</si>
  <si>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</si>
  <si>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</si>
  <si>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</si>
  <si>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</si>
  <si>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</si>
  <si>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</si>
  <si>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</si>
  <si>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</si>
  <si>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</si>
  <si>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</si>
  <si>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</si>
  <si>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</si>
  <si>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</si>
  <si>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</si>
  <si>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</si>
  <si>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</si>
  <si>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</si>
  <si>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</si>
  <si>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</si>
  <si>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</si>
  <si>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</si>
  <si>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</si>
  <si>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</si>
  <si>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</si>
  <si>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</si>
  <si>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</si>
  <si>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</si>
  <si>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</si>
  <si>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</si>
  <si>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</si>
  <si>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</si>
  <si>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</si>
  <si>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</si>
  <si>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</si>
  <si>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</si>
  <si>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</si>
  <si>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</si>
  <si>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</si>
  <si>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</si>
  <si>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</si>
  <si>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</si>
  <si>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</si>
  <si>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</si>
  <si>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</si>
  <si>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</si>
  <si>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</si>
  <si>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</si>
  <si>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</si>
  <si>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</si>
  <si>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</si>
  <si>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</si>
  <si>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</si>
  <si>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</si>
  <si>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</si>
  <si>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</si>
  <si>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</si>
  <si>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</si>
  <si>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</si>
  <si>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</si>
  <si>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</si>
  <si>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</si>
  <si>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</si>
  <si>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</si>
  <si>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</si>
  <si>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</si>
  <si>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</si>
  <si>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</si>
  <si>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</si>
  <si>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</si>
  <si>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</si>
  <si>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</si>
  <si>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</si>
  <si>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</si>
  <si>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</si>
  <si>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</si>
  <si>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</si>
  <si>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</si>
  <si>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</si>
  <si>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</si>
  <si>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</si>
  <si>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</si>
  <si>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</si>
  <si>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</si>
  <si>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</si>
  <si>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</si>
  <si>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</si>
  <si>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</si>
  <si>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</si>
  <si>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</si>
  <si>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</si>
  <si>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</si>
  <si>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</si>
  <si>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</si>
  <si>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</si>
  <si>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</si>
  <si>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</si>
  <si>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</si>
  <si>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</si>
  <si>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</si>
  <si>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</si>
  <si>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</si>
  <si>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</si>
  <si>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</si>
  <si>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</si>
  <si>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</si>
  <si>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</si>
  <si>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</si>
  <si>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</si>
  <si>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</si>
  <si>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</si>
  <si>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</si>
  <si>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</si>
  <si>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</si>
  <si>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</si>
  <si>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</si>
  <si>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</si>
  <si>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</si>
  <si>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</si>
  <si>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</si>
  <si>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</si>
  <si>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</si>
  <si>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</si>
  <si>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</si>
  <si>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</si>
  <si>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</si>
  <si>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</si>
  <si>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</si>
  <si>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</si>
  <si>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</si>
  <si>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</si>
  <si>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</si>
  <si>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</si>
  <si>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</si>
  <si>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</si>
  <si>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</si>
  <si>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</si>
  <si>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</si>
  <si>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</si>
  <si>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</si>
  <si>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</si>
  <si>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</si>
  <si>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</si>
  <si>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</si>
  <si>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</si>
  <si>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</si>
  <si>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</si>
  <si>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</si>
  <si>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</si>
  <si>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</si>
  <si>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</si>
  <si>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</si>
  <si>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</si>
  <si>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</si>
  <si>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</si>
  <si>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</si>
  <si>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</si>
  <si>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</si>
  <si>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</si>
  <si>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</si>
  <si>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</si>
  <si>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</si>
  <si>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</si>
  <si>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</si>
  <si>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</si>
  <si>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</si>
  <si>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</si>
  <si>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</si>
  <si>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</si>
  <si>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</si>
  <si>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</si>
  <si>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</si>
  <si>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</si>
  <si>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</si>
  <si>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</si>
  <si>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</si>
  <si>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</si>
  <si>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</si>
  <si>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</si>
  <si>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</si>
  <si>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</si>
  <si>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</si>
  <si>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</si>
  <si>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</si>
  <si>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</si>
  <si>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</si>
  <si>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</si>
  <si>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</si>
  <si>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</si>
  <si>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</si>
  <si>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</si>
  <si>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</si>
  <si>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</si>
  <si>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</si>
  <si>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</si>
  <si>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</si>
  <si>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</si>
  <si>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</si>
  <si>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</si>
  <si>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</si>
  <si>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</si>
  <si>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</si>
  <si>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</si>
  <si>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</si>
  <si>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</si>
  <si>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</si>
  <si>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</si>
  <si>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</si>
  <si>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</si>
  <si>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</si>
  <si>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</si>
  <si>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</si>
  <si>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</si>
  <si>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</si>
  <si>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</si>
  <si>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</si>
  <si>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</si>
  <si>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</si>
  <si>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</si>
  <si>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</si>
  <si>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</si>
  <si>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</si>
  <si>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</si>
  <si>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</si>
  <si>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</si>
  <si>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</si>
  <si>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</si>
  <si>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</si>
  <si>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</si>
  <si>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</si>
  <si>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</si>
  <si>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</si>
  <si>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</si>
  <si>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</si>
  <si>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</si>
  <si>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</si>
  <si>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</si>
  <si>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</si>
  <si>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</si>
  <si>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</si>
  <si>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</si>
  <si>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</si>
  <si>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</si>
  <si>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</si>
  <si>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</si>
  <si>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</si>
  <si>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</si>
  <si>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</si>
  <si>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</si>
  <si>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</si>
  <si>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</si>
  <si>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</si>
  <si>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</si>
  <si>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</si>
  <si>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</si>
  <si>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</si>
  <si>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</si>
  <si>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</si>
  <si>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</si>
  <si>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</si>
  <si>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</si>
  <si>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</si>
  <si>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</si>
  <si>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</si>
  <si>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</si>
  <si>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</si>
  <si>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</si>
  <si>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</si>
  <si>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</si>
  <si>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</si>
  <si>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</si>
  <si>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</si>
  <si>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</si>
  <si>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</si>
  <si>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</si>
  <si>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</si>
  <si>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</si>
  <si>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</si>
  <si>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</si>
  <si>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</si>
  <si>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</si>
  <si>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</si>
  <si>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</si>
  <si>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</si>
  <si>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</si>
  <si>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</si>
  <si>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</si>
  <si>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</si>
  <si>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</si>
  <si>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</si>
  <si>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</si>
  <si>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</si>
  <si>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</si>
  <si>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</si>
  <si>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</si>
  <si>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</si>
  <si>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</si>
  <si>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</si>
  <si>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</si>
  <si>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</si>
  <si>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</si>
  <si>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</si>
  <si>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</si>
  <si>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</si>
  <si>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</si>
  <si>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</si>
  <si>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</si>
  <si>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</si>
  <si>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</si>
  <si>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</si>
  <si>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</si>
  <si>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</si>
  <si>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</si>
  <si>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</si>
  <si>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</si>
  <si>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</si>
  <si>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</si>
  <si>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</si>
  <si>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</si>
  <si>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</si>
  <si>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</si>
  <si>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</si>
  <si>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</si>
  <si>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</si>
  <si>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</si>
  <si>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</si>
  <si>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</si>
  <si>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</si>
  <si>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</si>
  <si>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</si>
  <si>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</si>
  <si>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</si>
  <si>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</si>
  <si>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</si>
  <si>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</si>
  <si>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</si>
  <si>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</si>
  <si>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</si>
  <si>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</si>
  <si>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</si>
  <si>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</si>
  <si>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</si>
  <si>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</si>
  <si>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</si>
  <si>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</si>
  <si>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</si>
  <si>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</si>
  <si>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</si>
  <si>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</si>
  <si>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</si>
  <si>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</si>
  <si>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</si>
  <si>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</si>
  <si>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</si>
  <si>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</si>
  <si>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</si>
  <si>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</si>
  <si>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</si>
  <si>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</si>
  <si>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</si>
  <si>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</si>
  <si>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</si>
  <si>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</si>
  <si>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</si>
  <si>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</si>
  <si>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</si>
  <si>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</si>
  <si>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</si>
  <si>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</si>
  <si>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</si>
  <si>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</si>
  <si>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</si>
  <si>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</si>
  <si>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</si>
  <si>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</si>
  <si>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</si>
  <si>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</si>
  <si>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</si>
  <si>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</si>
  <si>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</si>
  <si>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</si>
  <si>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</si>
  <si>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</si>
  <si>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</si>
  <si>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</si>
  <si>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</si>
  <si>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</si>
  <si>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</si>
  <si>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</si>
  <si>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</si>
  <si>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</si>
  <si>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</si>
  <si>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</si>
  <si>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</si>
  <si>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</si>
  <si>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</si>
  <si>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</si>
  <si>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</si>
  <si>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</si>
  <si>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</si>
  <si>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</si>
  <si>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</si>
  <si>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</si>
  <si>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</si>
  <si>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</si>
  <si>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</si>
  <si>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</si>
  <si>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</si>
  <si>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</si>
  <si>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</si>
  <si>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</si>
  <si>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</si>
  <si>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</si>
  <si>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</si>
  <si>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</si>
  <si>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</si>
  <si>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</si>
  <si>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</si>
  <si>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</si>
  <si>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</si>
  <si>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</si>
  <si>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</si>
  <si>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</si>
  <si>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</si>
  <si>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</si>
  <si>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</si>
  <si>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</si>
  <si>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</si>
  <si>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</si>
  <si>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</si>
  <si>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</si>
  <si>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</si>
  <si>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</si>
  <si>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</si>
  <si>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</si>
  <si>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</si>
  <si>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</si>
  <si>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</si>
  <si>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</si>
  <si>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</si>
  <si>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</si>
  <si>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</si>
  <si>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</si>
  <si>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</si>
  <si>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</si>
  <si>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</si>
  <si>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</si>
  <si>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</si>
  <si>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</si>
  <si>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</si>
  <si>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</si>
  <si>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</si>
  <si>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</si>
  <si>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</si>
  <si>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</si>
  <si>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</si>
  <si>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</si>
  <si>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</si>
  <si>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</si>
  <si>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</si>
  <si>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</si>
  <si>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</si>
  <si>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</si>
  <si>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</si>
  <si>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</si>
  <si>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</si>
  <si>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</si>
  <si>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</si>
  <si>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</si>
  <si>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</si>
  <si>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</si>
  <si>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</si>
  <si>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</si>
  <si>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</si>
  <si>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</si>
  <si>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</si>
  <si>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</si>
  <si>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</si>
  <si>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</si>
  <si>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</si>
  <si>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</si>
  <si>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</si>
  <si>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</si>
  <si>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</si>
  <si>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</si>
  <si>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</si>
  <si>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</si>
  <si>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</si>
  <si>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</si>
  <si>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</si>
  <si>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</si>
  <si>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</si>
  <si>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</si>
  <si>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</si>
  <si>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</si>
  <si>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</si>
  <si>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</si>
  <si>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</si>
  <si>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</si>
  <si>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</si>
  <si>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</si>
  <si>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</si>
  <si>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</si>
  <si>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</si>
  <si>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</si>
  <si>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</si>
  <si>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</si>
  <si>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</si>
  <si>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</si>
  <si>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</si>
  <si>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</si>
  <si>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</si>
  <si>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</si>
  <si>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</si>
  <si>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</si>
  <si>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</si>
  <si>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</si>
  <si>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</si>
  <si>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</si>
  <si>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</si>
  <si>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</si>
  <si>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</si>
  <si>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</si>
  <si>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</si>
  <si>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</si>
  <si>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</si>
  <si>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</si>
  <si>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</si>
  <si>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</si>
  <si>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</si>
  <si>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</si>
  <si>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</si>
  <si>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</si>
  <si>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</si>
  <si>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</si>
  <si>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</si>
  <si>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</si>
  <si>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</si>
  <si>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</si>
  <si>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</si>
  <si>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</si>
  <si>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</si>
  <si>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</si>
  <si>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</si>
  <si>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</si>
  <si>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</si>
  <si>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</si>
  <si>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</si>
  <si>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</si>
  <si>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</si>
  <si>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</si>
  <si>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</si>
  <si>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</si>
  <si>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</si>
  <si>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</si>
  <si>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</si>
  <si>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</si>
  <si>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</si>
  <si>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</si>
  <si>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</si>
  <si>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</si>
  <si>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</si>
  <si>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</si>
  <si>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</si>
  <si>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</si>
  <si>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</si>
  <si>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</si>
  <si>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</si>
  <si>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</si>
  <si>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</si>
  <si>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</si>
  <si>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</si>
  <si>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</si>
  <si>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</si>
  <si>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</si>
  <si>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</si>
  <si>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</si>
  <si>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</si>
  <si>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</si>
  <si>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</si>
  <si>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</si>
  <si>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</si>
  <si>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</si>
  <si>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</si>
  <si>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</si>
  <si>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</si>
  <si>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</si>
  <si>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</si>
  <si>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</si>
  <si>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</si>
  <si>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</si>
  <si>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</si>
  <si>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</si>
  <si>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</si>
  <si>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</si>
  <si>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</si>
  <si>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</si>
  <si>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</si>
  <si>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</si>
  <si>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</si>
  <si>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</si>
  <si>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</si>
  <si>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</si>
  <si>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</si>
  <si>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</si>
  <si>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</si>
  <si>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</si>
  <si>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</si>
  <si>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</si>
  <si>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</si>
  <si>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</si>
  <si>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</si>
  <si>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</si>
  <si>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</si>
  <si>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</si>
  <si>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</si>
  <si>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</si>
  <si>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</si>
  <si>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</si>
  <si>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</si>
  <si>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</si>
  <si>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</si>
  <si>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</si>
  <si>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</si>
  <si>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</si>
  <si>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</si>
  <si>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</si>
  <si>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</si>
  <si>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</si>
  <si>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</si>
  <si>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</si>
  <si>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</si>
  <si>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</si>
  <si>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</si>
  <si>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</si>
  <si>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</si>
  <si>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</si>
  <si>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</si>
  <si>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</si>
  <si>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</si>
  <si>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</si>
  <si>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</si>
  <si>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</si>
  <si>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</si>
  <si>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</si>
  <si>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</si>
  <si>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</si>
  <si>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</si>
  <si>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</si>
  <si>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</si>
  <si>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</si>
  <si>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</si>
  <si>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</si>
  <si>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</si>
  <si>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</si>
  <si>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</si>
  <si>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</si>
  <si>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</si>
  <si>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</si>
  <si>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</si>
  <si>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</si>
  <si>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</si>
  <si>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</si>
  <si>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</si>
  <si>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</si>
  <si>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</si>
  <si>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</si>
  <si>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</si>
  <si>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</si>
  <si>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</si>
  <si>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</si>
  <si>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</si>
  <si>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</si>
  <si>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</si>
  <si>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</si>
  <si>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</si>
  <si>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</si>
  <si>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</si>
  <si>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</si>
  <si>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</si>
  <si>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</si>
  <si>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</si>
  <si>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</si>
  <si>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</si>
  <si>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</si>
  <si>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</si>
  <si>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</si>
  <si>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</si>
  <si>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</si>
  <si>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</si>
  <si>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</si>
  <si>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</si>
  <si>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</si>
  <si>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</si>
  <si>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</si>
  <si>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</si>
  <si>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</si>
  <si>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</si>
  <si>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</si>
  <si>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</si>
  <si>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</si>
  <si>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</si>
  <si>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</si>
  <si>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</si>
  <si>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</si>
  <si>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</si>
  <si>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</si>
  <si>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</si>
  <si>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</si>
  <si>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</si>
  <si>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</si>
  <si>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</si>
  <si>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</si>
  <si>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</si>
  <si>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</si>
  <si>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</si>
  <si>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</si>
  <si>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</si>
  <si>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</si>
  <si>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</si>
  <si>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</si>
  <si>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</si>
  <si>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</si>
  <si>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</si>
  <si>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</si>
  <si>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</si>
  <si>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</si>
  <si>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</si>
  <si>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</si>
  <si>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</si>
  <si>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</si>
  <si>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</si>
  <si>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</si>
  <si>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</si>
  <si>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</si>
  <si>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</si>
  <si>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</si>
  <si>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</si>
  <si>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</si>
  <si>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</si>
  <si>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</si>
  <si>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</si>
  <si>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</si>
  <si>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</si>
  <si>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</si>
  <si>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</si>
  <si>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</si>
  <si>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</si>
  <si>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</si>
  <si>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</si>
  <si>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</si>
  <si>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</si>
  <si>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</si>
  <si>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</si>
  <si>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</si>
  <si>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</si>
  <si>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</si>
  <si>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</si>
  <si>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</si>
  <si>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</si>
  <si>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</si>
  <si>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</si>
  <si>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</si>
  <si>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</si>
  <si>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</si>
  <si>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</si>
  <si>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</si>
  <si>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</si>
  <si>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</si>
  <si>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</si>
  <si>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</si>
  <si>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</si>
  <si>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</si>
  <si>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</si>
  <si>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</si>
  <si>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</si>
  <si>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</si>
  <si>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</si>
  <si>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</si>
  <si>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</si>
  <si>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</si>
  <si>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</si>
  <si>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</si>
  <si>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</si>
  <si>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</si>
  <si>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</si>
  <si>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</si>
  <si>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</si>
  <si>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</si>
  <si>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</si>
  <si>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</si>
  <si>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</si>
  <si>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</si>
  <si>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</si>
  <si>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</si>
  <si>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</si>
  <si>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</si>
  <si>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</si>
  <si>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</si>
  <si>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</si>
  <si>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</si>
  <si>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</si>
  <si>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</si>
  <si>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</si>
  <si>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</si>
  <si>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</si>
  <si>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</si>
  <si>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</si>
  <si>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</si>
  <si>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</si>
  <si>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</si>
  <si>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</si>
  <si>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</si>
  <si>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</si>
  <si>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</si>
  <si>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</si>
  <si>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</si>
  <si>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</si>
  <si>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</si>
  <si>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</si>
  <si>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</si>
  <si>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</si>
  <si>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</si>
  <si>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</si>
  <si>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</si>
  <si>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</si>
  <si>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</si>
  <si>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</si>
  <si>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</si>
  <si>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</si>
  <si>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</si>
  <si>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</si>
  <si>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</si>
  <si>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</si>
  <si>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</si>
  <si>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</si>
  <si>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</si>
  <si>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</si>
  <si>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</si>
  <si>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</si>
  <si>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</si>
  <si>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</si>
  <si>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</si>
  <si>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</si>
  <si>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</si>
  <si>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</si>
  <si>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</si>
  <si>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</si>
  <si>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</si>
  <si>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</si>
  <si>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</si>
  <si>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</si>
  <si>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</si>
  <si>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</si>
  <si>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</si>
  <si>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</si>
  <si>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</si>
  <si>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</si>
  <si>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</si>
  <si>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</si>
  <si>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</si>
  <si>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</si>
  <si>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</si>
  <si>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</si>
  <si>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</si>
  <si>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</si>
  <si>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</si>
  <si>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</si>
  <si>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</si>
  <si>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</si>
  <si>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</si>
  <si>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</si>
  <si>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</si>
  <si>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</si>
  <si>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</si>
  <si>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</si>
  <si>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</si>
  <si>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</si>
  <si>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</si>
  <si>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</si>
  <si>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</si>
  <si>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</si>
  <si>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</si>
  <si>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</si>
  <si>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</si>
  <si>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</si>
  <si>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</si>
  <si>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</si>
  <si>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</si>
  <si>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</si>
  <si>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</si>
  <si>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</si>
  <si>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</si>
  <si>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</si>
  <si>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</si>
  <si>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</si>
  <si>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</si>
  <si>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</si>
  <si>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</si>
  <si>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</si>
  <si>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</si>
  <si>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</si>
  <si>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</si>
  <si>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</si>
  <si>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</si>
  <si>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</si>
  <si>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</si>
  <si>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</si>
  <si>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</si>
  <si>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</si>
  <si>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</si>
  <si>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</si>
  <si>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</si>
  <si>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</si>
  <si>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</si>
  <si>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</si>
  <si>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</si>
  <si>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</si>
  <si>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</si>
  <si>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</si>
  <si>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</si>
  <si>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</si>
  <si>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</si>
  <si>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</si>
  <si>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</si>
  <si>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</si>
  <si>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</si>
  <si>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</si>
  <si>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</si>
  <si>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</si>
  <si>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</si>
  <si>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</si>
  <si>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</si>
  <si>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</si>
  <si>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</si>
  <si>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</si>
  <si>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</si>
  <si>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</si>
  <si>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</si>
  <si>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</si>
  <si>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</si>
  <si>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</si>
  <si>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</si>
  <si>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</si>
  <si>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</si>
  <si>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</si>
  <si>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</si>
  <si>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</si>
  <si>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</si>
  <si>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</si>
  <si>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</si>
  <si>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</si>
  <si>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</si>
  <si>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</si>
  <si>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</si>
  <si>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</si>
  <si>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</si>
  <si>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</si>
  <si>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</si>
  <si>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</si>
  <si>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</si>
  <si>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</si>
  <si>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</si>
  <si>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</si>
  <si>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</si>
  <si>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</si>
  <si>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</si>
  <si>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</si>
  <si>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</si>
  <si>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</si>
  <si>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</si>
  <si>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</si>
  <si>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</si>
  <si>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</si>
  <si>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</si>
  <si>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</si>
  <si>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</si>
  <si>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</si>
  <si>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</si>
  <si>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</si>
  <si>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</si>
  <si>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</si>
  <si>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</si>
  <si>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</si>
  <si>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</si>
  <si>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</si>
  <si>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</si>
  <si>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</si>
  <si>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</si>
  <si>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</si>
  <si>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</si>
  <si>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</si>
  <si>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</si>
  <si>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</si>
  <si>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</si>
  <si>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</si>
  <si>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</si>
  <si>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</si>
  <si>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</si>
  <si>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</si>
  <si>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</si>
  <si>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</si>
  <si>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</si>
  <si>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</si>
  <si>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</si>
  <si>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</si>
  <si>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</si>
  <si>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</si>
  <si>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</si>
  <si>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</si>
  <si>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</si>
  <si>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</si>
  <si>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</si>
  <si>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</si>
  <si>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</si>
  <si>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</si>
  <si>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</si>
  <si>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</si>
  <si>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</si>
  <si>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</si>
  <si>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</si>
  <si>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</si>
  <si>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</si>
  <si>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</si>
  <si>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</si>
  <si>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</si>
  <si>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</si>
  <si>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</si>
  <si>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</si>
  <si>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</si>
  <si>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</si>
  <si>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</si>
  <si>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</si>
  <si>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</si>
  <si>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</si>
  <si>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</si>
  <si>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</si>
  <si>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</si>
  <si>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</si>
  <si>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</si>
  <si>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</si>
  <si>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</si>
  <si>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</si>
  <si>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</si>
  <si>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</si>
  <si>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</si>
  <si>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</si>
  <si>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</si>
  <si>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</si>
  <si>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</si>
  <si>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</si>
  <si>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</si>
  <si>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</si>
  <si>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</si>
  <si>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</si>
  <si>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</si>
  <si>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</si>
  <si>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</si>
  <si>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</si>
  <si>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</si>
  <si>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</si>
  <si>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</si>
  <si>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</si>
  <si>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</si>
  <si>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</si>
  <si>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</si>
  <si>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</si>
  <si>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</si>
  <si>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</si>
  <si>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</si>
  <si>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</si>
  <si>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</si>
  <si>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</si>
  <si>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</si>
  <si>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</si>
  <si>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</si>
  <si>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</si>
  <si>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</si>
  <si>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</si>
  <si>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</si>
  <si>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</si>
  <si>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</si>
  <si>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</si>
  <si>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</si>
  <si>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</si>
  <si>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</si>
  <si>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</si>
  <si>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</si>
  <si>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</si>
  <si>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</si>
  <si>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</si>
  <si>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</si>
  <si>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</si>
  <si>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</si>
  <si>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</si>
  <si>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</si>
  <si>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</si>
  <si>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</si>
  <si>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</si>
  <si>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</si>
  <si>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</si>
  <si>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</si>
  <si>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</si>
  <si>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</si>
  <si>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</si>
  <si>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</si>
  <si>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</si>
  <si>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</si>
  <si>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</si>
  <si>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</si>
  <si>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</si>
  <si>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</si>
  <si>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</si>
  <si>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</si>
  <si>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</si>
  <si>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</si>
  <si>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</si>
  <si>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</si>
  <si>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</si>
  <si>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</si>
  <si>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</si>
  <si>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</si>
  <si>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</si>
  <si>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</si>
  <si>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</si>
  <si>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</si>
  <si>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</si>
  <si>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</si>
  <si>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</si>
  <si>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</si>
  <si>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</si>
  <si>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</si>
  <si>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</si>
  <si>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</si>
  <si>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</si>
  <si>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</si>
  <si>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</si>
  <si>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</si>
  <si>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</si>
  <si>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</si>
  <si>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</si>
  <si>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</si>
  <si>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</si>
  <si>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</si>
  <si>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</si>
  <si>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</si>
  <si>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</si>
  <si>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</si>
  <si>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</si>
  <si>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</si>
  <si>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</si>
  <si>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</si>
  <si>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</si>
  <si>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</si>
  <si>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</si>
  <si>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</si>
  <si>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</si>
  <si>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</si>
  <si>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</si>
  <si>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</si>
  <si>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</si>
  <si>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</si>
  <si>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</si>
  <si>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</si>
  <si>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</si>
  <si>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</si>
  <si>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</si>
  <si>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</si>
  <si>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</si>
  <si>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</si>
  <si>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</si>
  <si>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</si>
  <si>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</si>
  <si>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</si>
  <si>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</si>
  <si>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</si>
  <si>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</si>
  <si>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</si>
  <si>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</si>
  <si>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</si>
  <si>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</si>
  <si>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</si>
  <si>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</si>
  <si>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</si>
  <si>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</si>
  <si>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</si>
  <si>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</si>
  <si>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</si>
  <si>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</si>
  <si>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</si>
  <si>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</si>
  <si>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</si>
  <si>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</si>
  <si>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</si>
  <si>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</si>
  <si>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</si>
  <si>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</si>
  <si>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</si>
  <si>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</si>
  <si>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</si>
  <si>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</si>
  <si>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</si>
  <si>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</si>
  <si>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</si>
  <si>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</si>
  <si>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</si>
  <si>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</si>
  <si>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</si>
  <si>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</si>
  <si>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</si>
  <si>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</si>
  <si>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</si>
  <si>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</si>
  <si>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</si>
  <si>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</si>
  <si>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</si>
  <si>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</si>
  <si>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</si>
  <si>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</si>
  <si>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</si>
  <si>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</si>
  <si>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</si>
  <si>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</si>
  <si>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</si>
  <si>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</si>
  <si>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</si>
  <si>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</si>
  <si>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</si>
  <si>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</si>
  <si>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</si>
  <si>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</si>
  <si>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</si>
  <si>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</si>
  <si>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</si>
  <si>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</si>
  <si>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</si>
  <si>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</si>
  <si>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</si>
  <si>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</si>
  <si>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</si>
  <si>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</si>
  <si>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</si>
  <si>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</si>
  <si>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</si>
  <si>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</si>
  <si>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</si>
  <si>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</si>
  <si>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</si>
  <si>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</si>
  <si>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</si>
  <si>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</si>
  <si>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</si>
  <si>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</si>
  <si>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</si>
  <si>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</si>
  <si>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</si>
  <si>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</si>
  <si>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</si>
  <si>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</si>
  <si>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</si>
  <si>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</si>
  <si>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</si>
  <si>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</si>
  <si>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</si>
  <si>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</si>
  <si>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</si>
  <si>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</si>
  <si>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</si>
  <si>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</si>
  <si>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</si>
  <si>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</si>
  <si>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</si>
  <si>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</si>
  <si>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</si>
  <si>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</si>
  <si>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</si>
  <si>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</si>
  <si>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</si>
  <si>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</si>
  <si>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</si>
  <si>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</si>
  <si>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</si>
  <si>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</si>
  <si>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</si>
  <si>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</si>
  <si>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</si>
  <si>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</si>
  <si>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</si>
  <si>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</si>
  <si>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</si>
  <si>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</si>
  <si>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</si>
  <si>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</si>
  <si>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</si>
  <si>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</si>
  <si>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</si>
  <si>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</si>
  <si>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</si>
  <si>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</si>
  <si>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</si>
  <si>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</si>
  <si>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</si>
  <si>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</si>
  <si>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</si>
  <si>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</si>
  <si>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</si>
  <si>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</si>
  <si>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</si>
  <si>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</si>
  <si>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</si>
  <si>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</si>
  <si>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</si>
  <si>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</si>
  <si>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</si>
  <si>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</si>
  <si>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</si>
  <si>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</si>
  <si>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</si>
  <si>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</si>
  <si>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</si>
  <si>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</si>
  <si>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</si>
  <si>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</si>
  <si>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</si>
  <si>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</si>
  <si>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</si>
  <si>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</si>
  <si>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</si>
  <si>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</si>
  <si>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</si>
  <si>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</si>
  <si>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</si>
  <si>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</si>
  <si>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</si>
  <si>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</si>
  <si>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</si>
  <si>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</si>
  <si>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</si>
  <si>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</si>
  <si>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</si>
  <si>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</si>
  <si>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</si>
  <si>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</si>
  <si>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</si>
  <si>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</si>
  <si>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</si>
  <si>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</si>
  <si>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</si>
  <si>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</si>
  <si>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</si>
  <si>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</si>
  <si>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</si>
  <si>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</si>
  <si>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</si>
  <si>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</si>
  <si>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</si>
  <si>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</si>
  <si>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</si>
  <si>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</si>
  <si>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</si>
  <si>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</si>
  <si>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</si>
  <si>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</si>
  <si>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</si>
  <si>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</si>
  <si>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</si>
  <si>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</si>
  <si>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</si>
  <si>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</si>
  <si>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</si>
  <si>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</si>
  <si>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</si>
  <si>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</si>
  <si>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</si>
  <si>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</si>
  <si>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</si>
  <si>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</si>
  <si>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</si>
  <si>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</si>
  <si>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</si>
  <si>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</si>
  <si>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</si>
  <si>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</si>
  <si>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</si>
  <si>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</si>
  <si>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</si>
  <si>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</si>
  <si>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</si>
  <si>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</si>
  <si>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</si>
  <si>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</si>
  <si>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</si>
  <si>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</si>
  <si>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</si>
  <si>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</si>
  <si>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</si>
  <si>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</si>
  <si>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</si>
  <si>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</si>
  <si>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</si>
  <si>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</si>
  <si>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</si>
  <si>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</si>
  <si>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</si>
  <si>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</si>
  <si>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</si>
  <si>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</si>
  <si>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</si>
  <si>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</si>
  <si>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</si>
  <si>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</si>
  <si>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</si>
  <si>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</si>
  <si>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</si>
  <si>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</si>
  <si>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</si>
  <si>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</si>
  <si>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</si>
  <si>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</si>
  <si>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</si>
  <si>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</si>
  <si>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</si>
  <si>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</si>
  <si>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</si>
  <si>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</si>
  <si>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</si>
  <si>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</si>
  <si>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</si>
  <si>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</si>
  <si>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</si>
  <si>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</si>
  <si>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</si>
  <si>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</si>
  <si>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</si>
  <si>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</si>
  <si>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</si>
  <si>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</si>
  <si>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</si>
  <si>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</si>
  <si>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</si>
  <si>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</si>
  <si>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</si>
  <si>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</si>
  <si>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</si>
  <si>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</si>
  <si>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</si>
  <si>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</si>
  <si>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</si>
  <si>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</si>
  <si>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</si>
  <si>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</si>
  <si>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</si>
  <si>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</si>
  <si>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</si>
  <si>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</si>
  <si>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</si>
  <si>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</si>
  <si>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</si>
  <si>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</si>
  <si>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</si>
  <si>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</si>
  <si>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</si>
  <si>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</si>
  <si>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</si>
  <si>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</si>
  <si>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</si>
  <si>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</si>
  <si>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</si>
  <si>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</si>
  <si>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</si>
  <si>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</si>
  <si>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</si>
  <si>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</si>
  <si>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</si>
  <si>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</si>
  <si>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</si>
  <si>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</si>
  <si>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</si>
  <si>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</si>
  <si>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</si>
  <si>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</si>
  <si>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</si>
  <si>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</si>
  <si>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</si>
  <si>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</si>
  <si>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</si>
  <si>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</si>
  <si>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</si>
  <si>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</si>
  <si>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</si>
  <si>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</si>
  <si>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</si>
  <si>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</si>
  <si>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</si>
  <si>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</si>
  <si>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</si>
  <si>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</si>
  <si>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</si>
  <si>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</si>
  <si>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</si>
  <si>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</si>
  <si>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</si>
  <si>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</si>
  <si>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</si>
  <si>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</si>
  <si>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</si>
  <si>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</si>
  <si>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</si>
  <si>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</si>
  <si>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</si>
  <si>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</si>
  <si>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</si>
  <si>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</si>
  <si>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</si>
  <si>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</si>
  <si>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</si>
  <si>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</si>
  <si>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</si>
  <si>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</si>
  <si>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</si>
  <si>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</si>
  <si>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</si>
  <si>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</si>
  <si>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</si>
  <si>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</si>
  <si>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</si>
  <si>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</si>
  <si>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</si>
  <si>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</si>
  <si>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</si>
  <si>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</si>
  <si>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</si>
  <si>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</si>
  <si>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</si>
  <si>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</si>
  <si>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</si>
  <si>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</si>
  <si>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</si>
  <si>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</si>
  <si>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</si>
  <si>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</si>
  <si>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</si>
  <si>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</si>
  <si>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</si>
  <si>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</si>
  <si>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</si>
  <si>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</si>
  <si>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</si>
  <si>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</si>
  <si>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</si>
  <si>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</si>
  <si>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</si>
  <si>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</si>
  <si>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</si>
  <si>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</si>
  <si>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</si>
  <si>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</si>
  <si>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</si>
  <si>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</si>
  <si>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</si>
  <si>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</si>
  <si>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</si>
  <si>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</si>
  <si>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</si>
  <si>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</si>
  <si>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</si>
  <si>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</si>
  <si>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</si>
  <si>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</si>
  <si>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</si>
  <si>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</si>
  <si>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</si>
  <si>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</si>
  <si>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</si>
  <si>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</si>
  <si>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</si>
  <si>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</si>
  <si>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</si>
  <si>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</si>
  <si>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</si>
  <si>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</si>
  <si>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</si>
  <si>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</si>
  <si>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</si>
  <si>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</si>
  <si>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</si>
  <si>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</si>
  <si>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</si>
  <si>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</si>
  <si>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</si>
  <si>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</si>
  <si>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</si>
  <si>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</si>
  <si>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</si>
  <si>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</si>
  <si>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</si>
  <si>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</si>
  <si>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</si>
  <si>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</si>
  <si>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</si>
  <si>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</si>
  <si>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</si>
  <si>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</si>
  <si>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</si>
  <si>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</si>
  <si>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</si>
  <si>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</si>
  <si>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</si>
  <si>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</si>
  <si>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</si>
  <si>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</si>
  <si>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</si>
  <si>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</si>
  <si>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</si>
  <si>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</si>
  <si>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</si>
  <si>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</si>
  <si>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</si>
  <si>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</si>
  <si>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</si>
  <si>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</si>
  <si>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</si>
  <si>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</si>
  <si>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</si>
  <si>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</si>
  <si>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</si>
  <si>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</si>
  <si>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</si>
  <si>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</si>
  <si>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</si>
  <si>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</si>
  <si>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</si>
  <si>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</si>
  <si>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</si>
  <si>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</si>
  <si>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</si>
  <si>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</si>
  <si>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</si>
  <si>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</si>
  <si>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</si>
  <si>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</si>
  <si>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</si>
  <si>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</si>
  <si>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</si>
  <si>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</si>
  <si>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</si>
  <si>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</si>
  <si>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</si>
  <si>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</si>
  <si>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</si>
  <si>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</si>
  <si>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</si>
  <si>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</si>
  <si>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</si>
  <si>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</si>
  <si>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</si>
  <si>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</si>
  <si>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</si>
  <si>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</si>
  <si>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</si>
  <si>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</si>
  <si>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</si>
  <si>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</si>
  <si>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</si>
  <si>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</si>
  <si>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</si>
  <si>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</si>
  <si>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</si>
  <si>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</si>
  <si>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</si>
  <si>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</si>
  <si>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</si>
  <si>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</si>
  <si>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</si>
  <si>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</si>
  <si>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</si>
  <si>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</si>
  <si>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</si>
  <si>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</si>
  <si>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</si>
  <si>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</si>
  <si>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</si>
  <si>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</si>
  <si>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</si>
  <si>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</si>
  <si>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</si>
  <si>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</si>
  <si>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</si>
  <si>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</si>
  <si>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</si>
  <si>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</si>
  <si>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</si>
  <si>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</si>
  <si>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</si>
  <si>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</si>
  <si>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</si>
  <si>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</si>
  <si>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</si>
  <si>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</si>
  <si>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</si>
  <si>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</si>
  <si>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</si>
  <si>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</si>
  <si>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</si>
  <si>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</si>
  <si>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</si>
  <si>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</si>
  <si>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</si>
  <si>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</si>
  <si>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</si>
  <si>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</si>
  <si>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</si>
  <si>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</si>
  <si>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</si>
  <si>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</si>
  <si>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</si>
  <si>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</si>
  <si>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</si>
  <si>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</si>
  <si>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</si>
  <si>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</si>
  <si>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</si>
  <si>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</si>
  <si>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</si>
  <si>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</si>
  <si>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</si>
  <si>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</si>
  <si>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</si>
  <si>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</si>
  <si>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</si>
  <si>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</si>
  <si>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</si>
  <si>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</si>
  <si>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</si>
  <si>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</si>
  <si>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</si>
  <si>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</si>
  <si>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</si>
  <si>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</si>
  <si>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</si>
  <si>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</si>
  <si>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</si>
  <si>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</si>
  <si>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</si>
  <si>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</si>
  <si>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</si>
  <si>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</si>
  <si>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</si>
  <si>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</si>
  <si>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</si>
  <si>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</si>
  <si>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</si>
  <si>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</si>
  <si>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</si>
  <si>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</si>
  <si>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</si>
  <si>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</si>
  <si>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</si>
  <si>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</si>
  <si>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</si>
  <si>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</si>
  <si>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</si>
  <si>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</si>
  <si>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</si>
  <si>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</si>
  <si>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</si>
  <si>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</si>
  <si>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</si>
  <si>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</si>
  <si>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</si>
  <si>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</si>
  <si>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</si>
  <si>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</si>
  <si>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</si>
  <si>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</si>
  <si>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</si>
  <si>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</si>
  <si>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</si>
  <si>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</si>
  <si>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</si>
  <si>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</si>
  <si>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</si>
  <si>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</si>
  <si>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</si>
  <si>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</si>
  <si>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</si>
  <si>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</si>
  <si>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</si>
  <si>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</si>
  <si>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</si>
  <si>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</si>
  <si>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</si>
  <si>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</si>
  <si>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</si>
  <si>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</si>
  <si>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</si>
  <si>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</si>
  <si>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</si>
  <si>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</si>
  <si>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</si>
  <si>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</si>
  <si>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</si>
  <si>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</si>
  <si>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</si>
  <si>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</si>
  <si>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</si>
  <si>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</si>
  <si>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</si>
  <si>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</si>
  <si>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</si>
  <si>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</si>
  <si>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</si>
  <si>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</si>
  <si>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</si>
  <si>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</si>
  <si>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</si>
  <si>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</si>
  <si>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</si>
  <si>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</si>
  <si>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</si>
  <si>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</si>
  <si>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</si>
  <si>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</si>
  <si>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</si>
  <si>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</si>
  <si>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</si>
  <si>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</si>
  <si>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</si>
  <si>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</si>
  <si>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</si>
  <si>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</si>
  <si>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</si>
  <si>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</si>
  <si>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</si>
  <si>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</si>
  <si>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</si>
  <si>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</si>
  <si>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</si>
  <si>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</si>
  <si>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</si>
  <si>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</si>
  <si>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</si>
  <si>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</si>
  <si>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</si>
  <si>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</si>
  <si>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</si>
  <si>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</si>
  <si>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</si>
  <si>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</si>
  <si>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</si>
  <si>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</si>
  <si>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</si>
  <si>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</si>
  <si>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</si>
  <si>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</si>
  <si>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</si>
  <si>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</si>
  <si>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</si>
  <si>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</si>
  <si>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</si>
  <si>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</si>
  <si>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</si>
  <si>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</si>
  <si>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</si>
  <si>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</si>
  <si>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</si>
  <si>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</si>
  <si>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</si>
  <si>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</si>
  <si>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</si>
  <si>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</si>
  <si>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</si>
  <si>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</si>
  <si>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</si>
  <si>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</si>
  <si>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</si>
  <si>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</si>
  <si>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</si>
  <si>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</si>
  <si>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</si>
  <si>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</si>
  <si>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</si>
  <si>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</si>
  <si>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</si>
  <si>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</si>
  <si>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</si>
  <si>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</si>
  <si>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</si>
  <si>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</si>
  <si>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</si>
  <si>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</si>
  <si>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</si>
  <si>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</si>
  <si>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</si>
  <si>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</si>
  <si>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</si>
  <si>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</si>
  <si>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</si>
  <si>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</si>
  <si>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</si>
  <si>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</si>
  <si>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</si>
  <si>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</si>
  <si>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</si>
  <si>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</si>
  <si>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</si>
  <si>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</si>
  <si>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</si>
  <si>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</si>
  <si>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</si>
  <si>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</si>
  <si>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</si>
  <si>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</si>
  <si>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</si>
  <si>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</si>
  <si>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</si>
  <si>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</si>
  <si>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</si>
  <si>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</si>
  <si>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</si>
  <si>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</si>
  <si>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</si>
  <si>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</si>
  <si>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</si>
  <si>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</si>
  <si>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</si>
  <si>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</si>
  <si>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</si>
  <si>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</si>
  <si>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</si>
  <si>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</si>
  <si>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</si>
  <si>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</si>
  <si>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</si>
  <si>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</si>
  <si>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</si>
  <si>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</si>
  <si>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</si>
  <si>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</si>
  <si>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</si>
  <si>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</si>
  <si>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</si>
  <si>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</si>
  <si>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</si>
  <si>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</si>
  <si>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</si>
  <si>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</si>
  <si>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</si>
  <si>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</si>
  <si>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</si>
  <si>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</si>
  <si>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</si>
  <si>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</si>
  <si>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</si>
  <si>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</si>
  <si>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</si>
  <si>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</si>
  <si>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</si>
  <si>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</si>
  <si>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</si>
  <si>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</si>
  <si>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</si>
  <si>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</si>
  <si>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</si>
  <si>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</si>
  <si>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</si>
  <si>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</si>
  <si>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</si>
  <si>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</si>
  <si>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</si>
  <si>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</si>
  <si>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</si>
  <si>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</si>
  <si>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</si>
  <si>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</si>
  <si>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</si>
  <si>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</si>
  <si>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</si>
  <si>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</si>
  <si>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</si>
  <si>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</si>
  <si>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</si>
  <si>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</si>
  <si>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</si>
  <si>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</si>
  <si>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</si>
  <si>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</si>
  <si>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</si>
  <si>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</si>
  <si>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</si>
  <si>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</si>
  <si>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</si>
  <si>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</si>
  <si>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</si>
  <si>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</si>
  <si>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</si>
  <si>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</si>
  <si>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</si>
  <si>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</si>
  <si>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</si>
  <si>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</si>
  <si>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</si>
  <si>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</si>
  <si>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</si>
  <si>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</si>
  <si>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</si>
  <si>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</si>
  <si>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</si>
  <si>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</si>
  <si>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</si>
  <si>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</si>
  <si>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</si>
  <si>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</si>
  <si>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</si>
  <si>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</si>
  <si>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</si>
  <si>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</si>
  <si>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</si>
  <si>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</si>
  <si>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</si>
  <si>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</si>
  <si>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</si>
  <si>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</si>
  <si>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</si>
  <si>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</si>
  <si>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</si>
  <si>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</si>
  <si>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</si>
  <si>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</si>
  <si>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</si>
  <si>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</si>
  <si>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</si>
  <si>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</si>
  <si>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</si>
  <si>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</si>
  <si>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</si>
  <si>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</si>
  <si>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</si>
  <si>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</si>
  <si>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</si>
  <si>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</si>
  <si>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</si>
  <si>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</si>
  <si>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</si>
  <si>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</si>
  <si>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</si>
  <si>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</si>
  <si>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</si>
  <si>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</si>
  <si>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</si>
  <si>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</si>
  <si>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</si>
  <si>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</si>
  <si>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</si>
  <si>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</si>
  <si>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</si>
  <si>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</si>
  <si>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</si>
  <si>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</si>
  <si>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</si>
  <si>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</si>
  <si>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</si>
  <si>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</si>
  <si>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</si>
  <si>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</si>
  <si>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</si>
  <si>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</si>
  <si>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</si>
  <si>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</si>
  <si>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</si>
  <si>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</si>
  <si>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</si>
  <si>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</si>
  <si>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</si>
  <si>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</si>
  <si>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</si>
  <si>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</si>
  <si>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</si>
  <si>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</si>
  <si>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</si>
  <si>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</si>
  <si>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</si>
  <si>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</si>
  <si>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</si>
  <si>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</si>
  <si>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</si>
  <si>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</si>
  <si>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</si>
  <si>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</si>
  <si>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</si>
  <si>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</si>
  <si>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</si>
  <si>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</si>
  <si>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</si>
  <si>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</si>
  <si>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</si>
  <si>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</si>
  <si>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</si>
  <si>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</si>
  <si>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</si>
  <si>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</si>
  <si>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</si>
  <si>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</si>
  <si>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</si>
  <si>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</si>
  <si>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</si>
  <si>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</si>
  <si>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</si>
  <si>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</si>
  <si>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</si>
  <si>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</si>
  <si>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</si>
  <si>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</si>
  <si>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</si>
  <si>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</si>
  <si>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</si>
  <si>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</si>
  <si>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</si>
  <si>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</si>
  <si>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</si>
  <si>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</si>
  <si>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</si>
  <si>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</si>
  <si>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</si>
  <si>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</si>
  <si>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</si>
  <si>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</si>
  <si>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</si>
  <si>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</si>
  <si>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</si>
  <si>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</si>
  <si>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</si>
  <si>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</si>
  <si>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</si>
  <si>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</si>
  <si>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</si>
  <si>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</si>
  <si>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</si>
  <si>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</si>
  <si>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</si>
  <si>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</si>
  <si>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</si>
  <si>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</si>
  <si>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</si>
  <si>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</si>
  <si>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</si>
  <si>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</si>
  <si>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</si>
  <si>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</si>
  <si>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</si>
  <si>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</si>
  <si>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</si>
  <si>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</si>
  <si>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</si>
  <si>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</si>
  <si>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</si>
  <si>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</si>
  <si>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</si>
  <si>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</si>
  <si>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</si>
  <si>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</si>
  <si>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</si>
  <si>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</si>
  <si>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</si>
  <si>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</si>
  <si>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</si>
  <si>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</si>
  <si>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</si>
  <si>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</si>
  <si>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</si>
  <si>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</si>
  <si>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</si>
  <si>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</si>
  <si>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</si>
  <si>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</si>
  <si>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</si>
  <si>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</si>
  <si>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</si>
  <si>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</si>
  <si>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</si>
  <si>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</si>
  <si>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</si>
  <si>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</si>
  <si>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</si>
  <si>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</si>
  <si>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</si>
  <si>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</si>
  <si>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</si>
  <si>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</si>
  <si>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</si>
  <si>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</si>
  <si>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</si>
  <si>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</si>
  <si>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</si>
  <si>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</si>
  <si>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</si>
  <si>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</si>
  <si>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</si>
  <si>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</si>
  <si>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</si>
  <si>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</si>
  <si>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</si>
  <si>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</si>
  <si>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</si>
  <si>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</si>
  <si>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</si>
  <si>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</si>
  <si>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</si>
  <si>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</si>
  <si>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</si>
  <si>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</si>
  <si>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</si>
  <si>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</si>
  <si>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</si>
  <si>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</si>
  <si>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</si>
  <si>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</si>
  <si>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</si>
  <si>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</si>
  <si>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</si>
  <si>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</si>
  <si>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</si>
  <si>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</si>
  <si>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</si>
  <si>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</si>
  <si>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</si>
  <si>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</si>
  <si>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</si>
  <si>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</si>
  <si>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</si>
  <si>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</si>
  <si>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</si>
  <si>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</si>
  <si>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</si>
  <si>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</si>
  <si>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</si>
  <si>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</si>
  <si>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</si>
  <si>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</si>
  <si>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</si>
  <si>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</si>
  <si>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</si>
  <si>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</si>
  <si>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</si>
  <si>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</si>
  <si>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</si>
  <si>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</si>
  <si>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</si>
  <si>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</si>
  <si>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</si>
  <si>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</si>
  <si>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</si>
  <si>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</si>
  <si>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</si>
  <si>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</si>
  <si>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</si>
  <si>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</si>
  <si>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</si>
  <si>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</si>
  <si>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</si>
  <si>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</si>
  <si>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</si>
  <si>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</si>
  <si>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</si>
  <si>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</si>
  <si>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</si>
  <si>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</si>
  <si>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</si>
  <si>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</si>
  <si>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</si>
  <si>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</si>
  <si>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</si>
  <si>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</si>
  <si>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</si>
  <si>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</si>
  <si>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</si>
  <si>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</si>
  <si>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</si>
  <si>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</si>
  <si>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</si>
  <si>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</si>
  <si>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</si>
  <si>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</si>
  <si>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</si>
  <si>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</si>
  <si>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</si>
  <si>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</si>
  <si>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</si>
  <si>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</si>
  <si>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</si>
  <si>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</si>
  <si>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</si>
  <si>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</si>
  <si>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</si>
  <si>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</si>
  <si>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</si>
  <si>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</si>
  <si>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</si>
  <si>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</si>
  <si>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</si>
  <si>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</si>
  <si>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</si>
  <si>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</si>
  <si>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</si>
  <si>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</si>
  <si>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</si>
  <si>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</si>
  <si>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</si>
  <si>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</si>
  <si>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</si>
  <si>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</si>
  <si>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</si>
  <si>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</si>
  <si>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</si>
  <si>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</si>
  <si>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</si>
  <si>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</si>
  <si>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</si>
  <si>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</si>
  <si>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</si>
  <si>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</si>
  <si>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</si>
  <si>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</si>
  <si>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</si>
  <si>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</si>
  <si>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</si>
  <si>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</si>
  <si>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</si>
  <si>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</si>
  <si>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</si>
  <si>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</si>
  <si>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</si>
  <si>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</si>
  <si>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</si>
  <si>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</si>
  <si>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</si>
  <si>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</si>
  <si>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</si>
  <si>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</si>
  <si>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</si>
  <si>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</si>
  <si>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</si>
  <si>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</si>
  <si>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</si>
  <si>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</si>
  <si>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</si>
  <si>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</si>
  <si>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</si>
  <si>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</si>
  <si>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</si>
  <si>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</si>
  <si>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</si>
  <si>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</si>
  <si>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</si>
  <si>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</si>
  <si>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</si>
  <si>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</si>
  <si>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</si>
  <si>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</si>
  <si>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</si>
  <si>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</si>
  <si>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</si>
  <si>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</si>
  <si>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</si>
  <si>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</si>
  <si>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</si>
  <si>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</si>
  <si>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</si>
  <si>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</si>
  <si>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</si>
  <si>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</si>
  <si>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</si>
  <si>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</si>
  <si>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</si>
  <si>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</si>
  <si>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</si>
  <si>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</si>
  <si>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</si>
  <si>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</si>
  <si>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</si>
  <si>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</si>
  <si>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</si>
  <si>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</si>
  <si>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</si>
  <si>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</si>
  <si>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</si>
  <si>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</si>
  <si>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</si>
  <si>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</si>
  <si>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</si>
  <si>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</si>
  <si>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</si>
  <si>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</si>
  <si>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</si>
  <si>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</si>
  <si>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</si>
  <si>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</si>
  <si>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</si>
  <si>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</si>
  <si>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</si>
  <si>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</si>
  <si>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</si>
  <si>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</si>
  <si>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</si>
  <si>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</si>
  <si>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</si>
  <si>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</si>
  <si>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</si>
  <si>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</si>
  <si>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</si>
  <si>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</si>
  <si>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</si>
  <si>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</si>
  <si>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</si>
  <si>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</si>
  <si>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</si>
  <si>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</si>
  <si>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</si>
  <si>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</si>
  <si>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</si>
  <si>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</si>
  <si>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</si>
  <si>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</si>
  <si>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</si>
  <si>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</si>
  <si>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</si>
  <si>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</si>
  <si>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</si>
  <si>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</si>
  <si>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</si>
  <si>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</si>
  <si>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</si>
  <si>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</si>
  <si>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</si>
  <si>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</si>
  <si>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</si>
  <si>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</si>
  <si>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</si>
  <si>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</si>
  <si>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</si>
  <si>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</si>
  <si>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</si>
  <si>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</si>
  <si>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</si>
  <si>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</si>
  <si>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</si>
  <si>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</si>
  <si>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</si>
  <si>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</si>
  <si>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</si>
  <si>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</si>
  <si>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</si>
  <si>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</si>
  <si>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</si>
  <si>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</si>
  <si>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</si>
  <si>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</si>
  <si>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</si>
  <si>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</si>
  <si>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</si>
  <si>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</si>
  <si>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</si>
  <si>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</si>
  <si>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</si>
  <si>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</si>
  <si>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</si>
  <si>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</si>
  <si>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</si>
  <si>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</si>
  <si>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</si>
  <si>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</si>
  <si>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</si>
  <si>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</si>
  <si>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</si>
  <si>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</si>
  <si>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</si>
  <si>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</si>
  <si>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</si>
  <si>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</si>
  <si>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</si>
  <si>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</si>
  <si>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</si>
  <si>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</si>
  <si>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</si>
  <si>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</si>
  <si>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</si>
  <si>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</si>
  <si>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</si>
  <si>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</si>
  <si>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</si>
  <si>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</si>
  <si>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</si>
  <si>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</si>
  <si>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</si>
  <si>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</si>
  <si>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</si>
  <si>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</si>
  <si>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</si>
  <si>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</si>
  <si>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</si>
  <si>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</si>
  <si>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</si>
  <si>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</si>
  <si>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</si>
  <si>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</si>
  <si>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</si>
  <si>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</si>
  <si>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</si>
  <si>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</si>
  <si>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</si>
  <si>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</si>
  <si>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</si>
  <si>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</si>
  <si>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</si>
  <si>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</si>
  <si>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</si>
  <si>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</si>
  <si>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</si>
  <si>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</si>
  <si>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</si>
  <si>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</si>
  <si>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</si>
  <si>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</si>
  <si>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</si>
  <si>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</si>
  <si>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</si>
  <si>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</si>
  <si>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</si>
  <si>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</si>
  <si>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</si>
  <si>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</si>
  <si>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</si>
  <si>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</si>
  <si>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</si>
  <si>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</si>
  <si>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</si>
  <si>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</si>
  <si>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</si>
  <si>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</si>
  <si>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</si>
  <si>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</si>
  <si>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</si>
  <si>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</si>
  <si>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</si>
  <si>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</si>
  <si>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</si>
  <si>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</si>
  <si>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</si>
  <si>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</si>
  <si>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</si>
  <si>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</si>
  <si>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</si>
  <si>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</si>
  <si>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</si>
  <si>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</si>
  <si>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</si>
  <si>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</si>
  <si>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</si>
  <si>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</si>
  <si>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</si>
  <si>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</si>
  <si>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</si>
  <si>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</si>
  <si>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</si>
  <si>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</si>
  <si>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</si>
  <si>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</si>
  <si>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</si>
  <si>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</si>
  <si>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</si>
  <si>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</si>
  <si>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</si>
  <si>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</si>
  <si>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</si>
  <si>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</si>
  <si>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</si>
  <si>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</si>
  <si>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</si>
  <si>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</si>
  <si>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</si>
  <si>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</si>
  <si>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</si>
  <si>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</si>
  <si>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</si>
  <si>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</si>
  <si>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</si>
  <si>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</si>
  <si>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</si>
  <si>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</si>
  <si>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</si>
  <si>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</si>
  <si>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</si>
  <si>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</si>
  <si>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</si>
  <si>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</si>
  <si>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</si>
  <si>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</si>
  <si>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</si>
  <si>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</si>
  <si>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</si>
  <si>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</si>
  <si>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</si>
  <si>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</si>
  <si>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</si>
  <si>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</si>
  <si>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</si>
  <si>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</si>
  <si>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</si>
  <si>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</si>
  <si>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</si>
  <si>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</si>
  <si>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</si>
  <si>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</si>
  <si>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</si>
  <si>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</si>
  <si>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</si>
  <si>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</si>
  <si>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</si>
  <si>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</si>
  <si>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</si>
  <si>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</si>
  <si>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</si>
  <si>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</si>
  <si>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</si>
  <si>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</si>
  <si>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</si>
  <si>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</si>
  <si>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</si>
  <si>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</si>
  <si>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</si>
  <si>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</si>
  <si>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</si>
  <si>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</si>
  <si>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</si>
  <si>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</si>
  <si>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</si>
  <si>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</si>
  <si>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</si>
  <si>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</si>
  <si>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</si>
  <si>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</si>
  <si>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</si>
  <si>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</si>
  <si>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</si>
  <si>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</si>
  <si>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</si>
  <si>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</si>
  <si>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</si>
  <si>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</si>
  <si>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</si>
  <si>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</si>
  <si>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</si>
  <si>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</si>
  <si>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</si>
  <si>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</si>
  <si>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</si>
  <si>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</si>
  <si>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</si>
  <si>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</si>
  <si>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</si>
  <si>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</si>
  <si>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</si>
  <si>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</si>
  <si>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</si>
  <si>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</si>
  <si>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</si>
  <si>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</si>
  <si>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</si>
  <si>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</si>
  <si>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</si>
  <si>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</si>
  <si>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</si>
  <si>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</si>
  <si>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</si>
  <si>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</si>
  <si>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</si>
  <si>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</si>
  <si>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</si>
  <si>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</si>
  <si>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</si>
  <si>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</si>
  <si>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</si>
  <si>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</si>
  <si>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</si>
  <si>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</si>
  <si>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</si>
  <si>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</si>
  <si>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</si>
  <si>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</si>
  <si>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</si>
  <si>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</si>
  <si>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</si>
  <si>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</si>
  <si>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</si>
  <si>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</si>
  <si>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</si>
  <si>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</si>
  <si>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</si>
  <si>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</si>
  <si>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</si>
  <si>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</si>
  <si>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</si>
  <si>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</si>
  <si>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</si>
  <si>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</si>
  <si>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</si>
  <si>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</si>
  <si>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</si>
  <si>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</si>
  <si>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</si>
  <si>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</si>
  <si>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</si>
  <si>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</si>
  <si>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</si>
  <si>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</si>
  <si>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</si>
  <si>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</si>
  <si>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</si>
  <si>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</si>
  <si>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</si>
  <si>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</si>
  <si>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</si>
  <si>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</si>
  <si>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</si>
  <si>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</si>
  <si>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</si>
  <si>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</si>
  <si>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</si>
  <si>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</si>
  <si>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</si>
  <si>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</si>
  <si>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</si>
  <si>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</si>
  <si>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</si>
  <si>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</si>
  <si>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</si>
  <si>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</si>
  <si>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</si>
  <si>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</si>
  <si>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</si>
  <si>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</si>
  <si>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</si>
  <si>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</si>
  <si>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</si>
  <si>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</si>
  <si>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</si>
  <si>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</si>
  <si>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</si>
  <si>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</si>
  <si>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</si>
  <si>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</si>
  <si>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</si>
  <si>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</si>
  <si>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</si>
  <si>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</si>
  <si>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</si>
  <si>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</si>
  <si>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</si>
  <si>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</si>
  <si>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</si>
  <si>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</si>
  <si>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</si>
  <si>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</si>
  <si>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</si>
  <si>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</si>
  <si>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</si>
  <si>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</si>
  <si>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</si>
  <si>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</si>
  <si>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</si>
  <si>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</si>
  <si>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</si>
  <si>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</si>
  <si>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</si>
  <si>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</si>
  <si>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</si>
  <si>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</si>
  <si>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</si>
  <si>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</si>
  <si>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</si>
  <si>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</si>
  <si>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</si>
  <si>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</si>
  <si>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</si>
  <si>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</si>
  <si>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</si>
  <si>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</si>
  <si>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</si>
  <si>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</si>
  <si>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</si>
  <si>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</si>
  <si>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</si>
  <si>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</si>
  <si>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</si>
  <si>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</si>
  <si>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</si>
  <si>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</si>
  <si>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</si>
  <si>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</si>
  <si>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</si>
  <si>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</si>
  <si>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</si>
  <si>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</si>
  <si>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</si>
  <si>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</si>
  <si>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</si>
  <si>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</si>
  <si>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</si>
  <si>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</si>
  <si>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</si>
  <si>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</si>
  <si>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</si>
  <si>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</si>
  <si>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</si>
  <si>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</si>
  <si>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</si>
  <si>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</si>
  <si>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</si>
  <si>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</si>
  <si>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</si>
  <si>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</si>
  <si>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</si>
  <si>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</si>
  <si>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</si>
  <si>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</si>
  <si>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</si>
  <si>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</si>
  <si>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</si>
  <si>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</si>
  <si>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</si>
  <si>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</si>
  <si>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</si>
  <si>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</si>
  <si>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</si>
  <si>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</si>
  <si>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</si>
  <si>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</si>
  <si>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</si>
  <si>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</si>
  <si>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</si>
  <si>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</si>
  <si>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</si>
  <si>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</si>
  <si>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</si>
  <si>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</si>
  <si>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</si>
  <si>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</si>
  <si>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</si>
  <si>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</si>
  <si>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</si>
  <si>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</si>
  <si>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</si>
  <si>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</si>
  <si>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</si>
  <si>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</si>
  <si>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</si>
  <si>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</si>
  <si>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</si>
  <si>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</si>
  <si>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</si>
  <si>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</si>
  <si>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</si>
  <si>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</si>
  <si>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</si>
  <si>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</si>
  <si>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</si>
  <si>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</si>
  <si>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</si>
  <si>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</si>
  <si>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</si>
  <si>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</si>
  <si>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</si>
  <si>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</si>
  <si>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</si>
  <si>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</si>
  <si>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</si>
  <si>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</si>
  <si>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</si>
  <si>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</si>
  <si>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</si>
  <si>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</si>
  <si>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</si>
  <si>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</si>
  <si>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</si>
  <si>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</si>
  <si>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</si>
  <si>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</si>
  <si>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</si>
  <si>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</si>
  <si>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</si>
  <si>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</si>
  <si>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</si>
  <si>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</si>
  <si>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</si>
  <si>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</si>
  <si>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</si>
  <si>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</si>
  <si>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</si>
  <si>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</si>
  <si>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</si>
  <si>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</si>
  <si>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</si>
  <si>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</si>
  <si>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</si>
  <si>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</si>
  <si>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</si>
  <si>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</si>
  <si>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</si>
  <si>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</si>
  <si>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</si>
  <si>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</si>
  <si>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</si>
  <si>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</si>
  <si>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</si>
  <si>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</si>
  <si>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</si>
  <si>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</si>
  <si>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</si>
  <si>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</si>
  <si>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</si>
  <si>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</si>
  <si>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</si>
  <si>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</si>
  <si>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</si>
  <si>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</si>
  <si>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</si>
  <si>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</si>
  <si>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</si>
  <si>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</si>
  <si>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</si>
  <si>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</si>
  <si>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</si>
  <si>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</si>
  <si>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</si>
  <si>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</si>
  <si>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</si>
  <si>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</si>
  <si>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</si>
  <si>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</si>
  <si>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</si>
  <si>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</si>
  <si>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</si>
  <si>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</si>
  <si>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</si>
  <si>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</si>
  <si>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</si>
  <si>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</si>
  <si>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</si>
  <si>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</si>
  <si>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</si>
  <si>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</si>
  <si>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</si>
  <si>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</si>
  <si>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</si>
  <si>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</si>
  <si>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</si>
  <si>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</si>
  <si>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</si>
  <si>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</si>
  <si>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</si>
  <si>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</si>
  <si>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</si>
  <si>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</si>
  <si>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</si>
  <si>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</si>
  <si>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</si>
  <si>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</si>
  <si>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</si>
  <si>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</si>
  <si>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</si>
  <si>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</si>
  <si>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</si>
  <si>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</si>
  <si>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</si>
  <si>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</si>
  <si>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</si>
  <si>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</si>
  <si>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</si>
  <si>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</si>
  <si>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</si>
  <si>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</si>
  <si>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</si>
  <si>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</si>
  <si>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</si>
  <si>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</si>
  <si>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</si>
  <si>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</si>
  <si>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</si>
  <si>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</si>
  <si>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</si>
  <si>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</si>
  <si>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</si>
  <si>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</si>
  <si>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</si>
  <si>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</si>
  <si>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</si>
  <si>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</si>
  <si>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</si>
  <si>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</si>
  <si>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</si>
  <si>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</si>
  <si>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</si>
  <si>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</si>
  <si>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</si>
  <si>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</si>
  <si>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</si>
  <si>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</si>
  <si>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</si>
  <si>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</si>
  <si>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</si>
  <si>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</si>
  <si>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</si>
  <si>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</si>
  <si>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</si>
  <si>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</si>
  <si>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</si>
  <si>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</si>
  <si>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</si>
  <si>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</si>
  <si>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</si>
  <si>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</si>
  <si>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</si>
  <si>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</si>
  <si>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</si>
  <si>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</si>
  <si>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</si>
  <si>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</si>
  <si>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</si>
  <si>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</si>
  <si>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</si>
  <si>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</si>
  <si>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</si>
  <si>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</si>
  <si>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</si>
  <si>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</si>
  <si>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</si>
  <si>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</si>
  <si>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</si>
  <si>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</si>
  <si>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</si>
  <si>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</si>
  <si>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</si>
  <si>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</si>
  <si>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</si>
  <si>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</si>
  <si>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</si>
  <si>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</si>
  <si>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</si>
  <si>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</si>
  <si>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</si>
  <si>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</si>
  <si>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</si>
  <si>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</si>
  <si>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</si>
  <si>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</si>
  <si>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</si>
  <si>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</si>
  <si>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</si>
  <si>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</si>
  <si>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</si>
  <si>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</si>
  <si>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</si>
  <si>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</si>
  <si>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</si>
  <si>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</si>
  <si>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</si>
  <si>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</si>
  <si>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</si>
  <si>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</si>
  <si>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</si>
  <si>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</si>
  <si>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</si>
  <si>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</si>
  <si>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</si>
  <si>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</si>
  <si>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</si>
  <si>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</si>
  <si>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</si>
  <si>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</si>
  <si>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</si>
  <si>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</si>
  <si>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</si>
  <si>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</si>
  <si>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</si>
  <si>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</si>
  <si>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</si>
  <si>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</si>
  <si>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</si>
  <si>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</si>
  <si>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</si>
  <si>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</si>
  <si>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</si>
  <si>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</si>
  <si>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</si>
  <si>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</si>
  <si>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</si>
  <si>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</si>
  <si>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</si>
  <si>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</si>
  <si>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</si>
  <si>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</si>
  <si>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</si>
  <si>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</si>
  <si>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</si>
  <si>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</si>
  <si>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</si>
  <si>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</si>
  <si>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</si>
  <si>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</si>
  <si>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</si>
  <si>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</si>
  <si>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</si>
  <si>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</si>
  <si>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</si>
  <si>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</si>
  <si>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</si>
  <si>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</si>
  <si>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</si>
  <si>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</si>
  <si>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</si>
  <si>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</si>
  <si>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</si>
  <si>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</si>
  <si>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</si>
  <si>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</si>
  <si>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</si>
  <si>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</si>
  <si>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</si>
  <si>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</si>
  <si>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</si>
  <si>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</si>
  <si>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</si>
  <si>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</si>
  <si>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</si>
  <si>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</si>
  <si>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</si>
  <si>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</si>
  <si>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</si>
  <si>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</si>
  <si>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</si>
  <si>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</si>
  <si>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</si>
  <si>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</si>
  <si>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</si>
  <si>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</si>
  <si>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</si>
  <si>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</si>
  <si>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</si>
  <si>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</si>
  <si>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</si>
  <si>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</si>
  <si>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</si>
  <si>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</si>
  <si>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</si>
  <si>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</si>
  <si>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</si>
  <si>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</si>
  <si>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</si>
  <si>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</si>
  <si>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</si>
  <si>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</si>
  <si>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</si>
  <si>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</si>
  <si>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</si>
  <si>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</si>
  <si>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</si>
  <si>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</si>
  <si>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</si>
  <si>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</si>
  <si>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</si>
  <si>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</si>
  <si>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</si>
  <si>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</si>
  <si>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</si>
  <si>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</si>
  <si>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</si>
  <si>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</si>
  <si>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</si>
  <si>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</si>
  <si>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</si>
  <si>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</si>
  <si>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</si>
  <si>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</si>
  <si>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</si>
  <si>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</si>
  <si>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</si>
  <si>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</si>
  <si>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</si>
  <si>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</si>
  <si>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</si>
  <si>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</si>
  <si>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</si>
  <si>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</si>
  <si>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</si>
  <si>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</si>
  <si>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</si>
  <si>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</si>
  <si>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</si>
  <si>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</si>
  <si>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</si>
  <si>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</si>
  <si>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</si>
  <si>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</si>
  <si>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</si>
  <si>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</si>
  <si>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</si>
  <si>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</si>
  <si>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</si>
  <si>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</si>
  <si>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</si>
  <si>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</si>
  <si>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</si>
  <si>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</si>
  <si>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</si>
  <si>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</si>
  <si>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</si>
  <si>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</si>
  <si>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</si>
  <si>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</si>
  <si>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</si>
  <si>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</si>
  <si>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</si>
  <si>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</si>
  <si>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</si>
  <si>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</si>
  <si>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</si>
  <si>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</si>
  <si>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</si>
  <si>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</si>
  <si>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</si>
  <si>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</si>
  <si>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</si>
  <si>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</si>
  <si>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</si>
  <si>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</si>
  <si>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</si>
  <si>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</si>
  <si>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</si>
  <si>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</si>
  <si>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</si>
  <si>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</si>
  <si>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</si>
  <si>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</si>
  <si>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</si>
  <si>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</si>
  <si>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</si>
  <si>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</si>
  <si>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</si>
  <si>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</si>
  <si>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</si>
  <si>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</si>
  <si>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</si>
  <si>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</si>
  <si>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</si>
  <si>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</si>
  <si>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</si>
  <si>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</si>
  <si>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</si>
  <si>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</si>
  <si>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</si>
  <si>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</si>
  <si>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</si>
  <si>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</si>
  <si>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</si>
  <si>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</si>
  <si>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</si>
  <si>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</si>
  <si>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</si>
  <si>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</si>
  <si>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</si>
  <si>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</si>
  <si>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</si>
  <si>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</si>
  <si>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</si>
  <si>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</si>
  <si>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</si>
  <si>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</si>
  <si>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</si>
  <si>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</si>
  <si>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</si>
  <si>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</si>
  <si>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</si>
  <si>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</si>
  <si>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</si>
  <si>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</si>
  <si>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</si>
  <si>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</si>
  <si>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</si>
  <si>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</si>
  <si>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</si>
  <si>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</si>
  <si>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</si>
  <si>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</si>
  <si>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</si>
  <si>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</si>
  <si>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</si>
  <si>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</si>
  <si>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</si>
  <si>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</si>
  <si>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</si>
  <si>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</si>
  <si>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</si>
  <si>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</si>
  <si>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</si>
  <si>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</si>
  <si>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</si>
  <si>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</si>
  <si>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</si>
  <si>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</si>
  <si>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</si>
  <si>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</si>
  <si>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</si>
  <si>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</si>
  <si>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</si>
  <si>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</si>
  <si>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</si>
  <si>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</si>
  <si>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</si>
  <si>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</si>
  <si>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</si>
  <si>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</si>
  <si>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</si>
  <si>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</si>
  <si>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</si>
  <si>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</si>
  <si>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</si>
  <si>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</si>
  <si>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</si>
  <si>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</si>
  <si>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</si>
  <si>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</si>
  <si>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</si>
  <si>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</si>
  <si>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</si>
  <si>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</si>
  <si>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</si>
  <si>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</si>
  <si>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</si>
  <si>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</si>
  <si>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</si>
  <si>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</si>
  <si>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</si>
  <si>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</si>
  <si>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</si>
  <si>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</si>
  <si>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</si>
  <si>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</si>
  <si>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</si>
  <si>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</si>
  <si>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</si>
  <si>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</si>
  <si>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</si>
  <si>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</si>
  <si>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</si>
  <si>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</si>
  <si>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</si>
  <si>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</si>
  <si>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</si>
  <si>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</si>
  <si>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</si>
  <si>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</si>
  <si>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</si>
  <si>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</si>
  <si>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</si>
  <si>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</si>
  <si>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</si>
  <si>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</si>
  <si>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</si>
  <si>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</si>
  <si>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</si>
  <si>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</si>
  <si>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</si>
  <si>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</si>
  <si>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</si>
  <si>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</si>
  <si>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</si>
  <si>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</si>
  <si>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</si>
  <si>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</si>
  <si>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</si>
  <si>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</si>
  <si>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</si>
  <si>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</si>
  <si>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</si>
  <si>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</si>
  <si>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</si>
  <si>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</si>
  <si>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</si>
  <si>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</si>
  <si>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</si>
  <si>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</si>
  <si>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</si>
  <si>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</si>
  <si>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</si>
  <si>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</si>
  <si>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</si>
  <si>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</si>
  <si>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</si>
  <si>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</si>
  <si>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</si>
  <si>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</si>
  <si>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</si>
  <si>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</si>
  <si>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</si>
  <si>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</si>
  <si>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</si>
  <si>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</si>
  <si>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</si>
  <si>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</si>
  <si>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</si>
  <si>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</si>
  <si>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</si>
  <si>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</si>
  <si>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</si>
  <si>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</si>
  <si>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</si>
  <si>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</si>
  <si>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</si>
  <si>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</si>
  <si>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</si>
  <si>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</si>
  <si>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</si>
  <si>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</si>
  <si>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</si>
  <si>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</si>
  <si>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</si>
  <si>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</si>
  <si>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</si>
  <si>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</si>
  <si>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</si>
  <si>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</si>
  <si>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</si>
  <si>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</si>
  <si>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</si>
  <si>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</si>
  <si>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</si>
  <si>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</si>
  <si>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</si>
  <si>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</si>
  <si>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</si>
  <si>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</si>
  <si>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</si>
  <si>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</si>
  <si>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</si>
  <si>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</si>
  <si>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</si>
  <si>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</si>
  <si>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</si>
  <si>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</si>
  <si>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</si>
  <si>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</si>
  <si>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</si>
  <si>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</si>
  <si>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</si>
  <si>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</si>
  <si>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</si>
  <si>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</si>
  <si>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</si>
  <si>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</si>
  <si>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</si>
  <si>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</si>
  <si>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</si>
  <si>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</si>
  <si>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</si>
  <si>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</si>
  <si>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</si>
  <si>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</si>
  <si>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</si>
  <si>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</si>
  <si>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</si>
  <si>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</si>
  <si>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</si>
  <si>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</si>
  <si>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</si>
  <si>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</si>
  <si>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</si>
  <si>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</si>
  <si>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</si>
  <si>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</si>
  <si>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</si>
  <si>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</si>
  <si>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</si>
  <si>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</si>
  <si>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</si>
  <si>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</si>
  <si>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</si>
  <si>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</si>
  <si>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</si>
  <si>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</si>
  <si>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</si>
  <si>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</si>
  <si>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</si>
  <si>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</si>
  <si>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</si>
  <si>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</si>
  <si>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</si>
  <si>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</si>
  <si>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</si>
  <si>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</si>
  <si>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</si>
  <si>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</si>
  <si>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</si>
  <si>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</si>
  <si>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</si>
  <si>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</si>
  <si>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</si>
  <si>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</si>
  <si>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</si>
  <si>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</si>
  <si>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</si>
  <si>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</si>
  <si>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</si>
  <si>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</si>
  <si>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</si>
  <si>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</si>
  <si>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</si>
  <si>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</si>
  <si>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</si>
  <si>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</si>
  <si>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</si>
  <si>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</si>
  <si>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</si>
  <si>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</si>
  <si>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</si>
  <si>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</si>
  <si>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</si>
  <si>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</si>
  <si>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</si>
  <si>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</si>
  <si>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</si>
  <si>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</si>
  <si>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</si>
  <si>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</si>
  <si>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</si>
  <si>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</si>
  <si>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</si>
  <si>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</si>
  <si>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</si>
  <si>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</si>
  <si>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</si>
  <si>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</si>
  <si>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</si>
  <si>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</si>
  <si>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</si>
  <si>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</si>
  <si>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</si>
  <si>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</si>
  <si>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</si>
  <si>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</si>
  <si>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</si>
  <si>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</si>
  <si>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</si>
  <si>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</si>
  <si>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</si>
  <si>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</si>
  <si>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</si>
  <si>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</si>
  <si>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</si>
  <si>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</si>
  <si>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</si>
  <si>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</si>
  <si>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</si>
  <si>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</si>
  <si>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</si>
  <si>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</si>
  <si>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</si>
  <si>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</si>
  <si>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</si>
  <si>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</si>
  <si>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</si>
  <si>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</si>
  <si>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</si>
  <si>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</si>
  <si>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</si>
  <si>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</si>
  <si>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</si>
  <si>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</si>
  <si>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</si>
  <si>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</si>
  <si>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</si>
  <si>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</si>
  <si>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</si>
  <si>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</si>
  <si>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</si>
  <si>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</si>
  <si>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</si>
  <si>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</si>
  <si>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</si>
  <si>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</si>
  <si>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</si>
  <si>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</si>
  <si>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</si>
  <si>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</si>
  <si>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</si>
  <si>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</si>
  <si>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</si>
  <si>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</si>
  <si>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</si>
  <si>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</si>
  <si>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</si>
  <si>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</si>
  <si>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</si>
  <si>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</si>
  <si>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</si>
  <si>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</si>
  <si>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</si>
  <si>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</si>
  <si>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</si>
  <si>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</si>
  <si>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</si>
  <si>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</si>
  <si>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</si>
  <si>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</si>
  <si>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</si>
  <si>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</si>
  <si>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</si>
  <si>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</si>
  <si>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</si>
  <si>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</si>
  <si>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</si>
  <si>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</si>
  <si>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</si>
  <si>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</si>
  <si>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</si>
  <si>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</si>
  <si>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</si>
  <si>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</si>
  <si>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</si>
  <si>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</si>
  <si>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</si>
  <si>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</si>
  <si>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</si>
  <si>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</si>
  <si>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</si>
  <si>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</si>
  <si>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</si>
  <si>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</si>
  <si>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</si>
  <si>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</si>
  <si>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</si>
  <si>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</si>
  <si>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</si>
  <si>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</si>
  <si>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</si>
  <si>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</si>
  <si>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</si>
  <si>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</si>
  <si>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</si>
  <si>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</si>
  <si>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</si>
  <si>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</si>
  <si>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</si>
  <si>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</si>
  <si>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</si>
  <si>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</si>
  <si>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</si>
  <si>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</si>
  <si>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</si>
  <si>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</si>
  <si>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</si>
  <si>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</si>
  <si>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</si>
  <si>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</si>
  <si>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</si>
  <si>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</si>
  <si>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</si>
  <si>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</si>
  <si>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</si>
  <si>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</si>
  <si>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</si>
  <si>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</si>
  <si>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</si>
  <si>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</si>
  <si>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</si>
  <si>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</si>
  <si>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</si>
  <si>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</si>
  <si>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</si>
  <si>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</si>
  <si>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</si>
  <si>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</si>
  <si>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</si>
  <si>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</si>
  <si>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</si>
  <si>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</si>
  <si>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</si>
  <si>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</si>
  <si>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</si>
  <si>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</si>
  <si>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</si>
  <si>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</si>
  <si>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</si>
  <si>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</si>
  <si>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</si>
  <si>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</si>
  <si>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</si>
  <si>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</si>
  <si>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</si>
  <si>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</si>
  <si>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</si>
  <si>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</si>
  <si>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</si>
  <si>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</si>
  <si>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</si>
  <si>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</si>
  <si>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</si>
  <si>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</si>
  <si>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</si>
  <si>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</si>
  <si>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</si>
  <si>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</si>
  <si>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</si>
  <si>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</si>
  <si>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</si>
  <si>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</si>
  <si>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</si>
  <si>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</si>
  <si>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</si>
  <si>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</si>
  <si>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</si>
  <si>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</si>
  <si>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</si>
  <si>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</si>
  <si>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</si>
  <si>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</si>
  <si>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</si>
  <si>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</si>
  <si>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</si>
  <si>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</si>
  <si>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</si>
  <si>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</si>
  <si>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</si>
  <si>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</si>
  <si>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</si>
  <si>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</si>
  <si>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</si>
  <si>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</si>
  <si>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</si>
  <si>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</si>
  <si>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</si>
  <si>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</si>
  <si>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</si>
  <si>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</si>
  <si>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</si>
  <si>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</si>
  <si>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</si>
  <si>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</si>
  <si>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</si>
  <si>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</si>
  <si>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</si>
  <si>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</si>
  <si>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</si>
  <si>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</si>
  <si>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</si>
  <si>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</si>
  <si>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</si>
  <si>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</si>
  <si>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</si>
  <si>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</si>
  <si>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</si>
  <si>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</si>
  <si>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</si>
  <si>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</si>
  <si>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</si>
  <si>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</si>
  <si>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</si>
  <si>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</si>
  <si>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</si>
  <si>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</si>
  <si>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</si>
  <si>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</si>
  <si>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</si>
  <si>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</si>
  <si>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</si>
  <si>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</si>
  <si>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</si>
  <si>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</si>
  <si>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</si>
  <si>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</si>
  <si>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</si>
  <si>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</si>
  <si>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</si>
  <si>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</si>
  <si>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</si>
  <si>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</si>
  <si>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</si>
  <si>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</si>
  <si>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</si>
  <si>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</si>
  <si>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</si>
  <si>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</si>
  <si>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</si>
  <si>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</si>
  <si>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</si>
  <si>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</si>
  <si>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</si>
  <si>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</si>
  <si>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</si>
  <si>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</si>
  <si>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</si>
  <si>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</si>
  <si>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</si>
  <si>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</si>
  <si>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</si>
  <si>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</si>
  <si>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</si>
  <si>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</si>
  <si>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</si>
  <si>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</si>
  <si>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</si>
  <si>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</si>
  <si>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</si>
  <si>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</si>
  <si>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</si>
  <si>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</si>
  <si>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</si>
  <si>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</si>
  <si>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</si>
  <si>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</si>
  <si>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</si>
  <si>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</si>
  <si>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</si>
  <si>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</si>
  <si>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</si>
  <si>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</si>
  <si>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</si>
  <si>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</si>
  <si>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</si>
  <si>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</si>
  <si>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</si>
  <si>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</si>
  <si>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</si>
  <si>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</si>
  <si>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</si>
  <si>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</si>
  <si>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</si>
  <si>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</si>
  <si>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</si>
  <si>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</si>
  <si>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</si>
  <si>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</si>
  <si>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</si>
  <si>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</si>
  <si>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</si>
  <si>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</si>
  <si>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</si>
  <si>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</si>
  <si>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</si>
  <si>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</si>
  <si>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</si>
  <si>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</si>
  <si>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</si>
  <si>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</si>
  <si>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</si>
  <si>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</si>
  <si>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</si>
  <si>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</si>
  <si>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</si>
  <si>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</si>
  <si>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</si>
  <si>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</si>
  <si>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</si>
  <si>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</si>
  <si>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</si>
  <si>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</si>
  <si>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</si>
  <si>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</si>
  <si>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</si>
  <si>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</si>
  <si>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</si>
  <si>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</si>
  <si>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</si>
  <si>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</si>
  <si>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</si>
  <si>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</si>
  <si>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</si>
  <si>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</si>
  <si>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</si>
  <si>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</si>
  <si>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</si>
  <si>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</si>
  <si>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</si>
  <si>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</si>
  <si>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</si>
  <si>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</si>
  <si>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</si>
  <si>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</si>
  <si>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</si>
  <si>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</si>
  <si>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</si>
  <si>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</si>
  <si>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</si>
  <si>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</si>
  <si>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</si>
  <si>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</si>
  <si>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</si>
  <si>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</si>
  <si>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</si>
  <si>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</si>
  <si>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</si>
  <si>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</si>
  <si>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</si>
  <si>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</si>
  <si>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</si>
  <si>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</si>
  <si>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</si>
  <si>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</si>
  <si>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</si>
  <si>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</si>
  <si>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</si>
  <si>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</si>
  <si>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</si>
  <si>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</si>
  <si>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</si>
  <si>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</si>
  <si>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</si>
  <si>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</si>
  <si>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</si>
  <si>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</si>
  <si>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</si>
  <si>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</si>
  <si>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</si>
  <si>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</si>
  <si>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</si>
  <si>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</si>
  <si>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</si>
  <si>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</si>
  <si>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</si>
  <si>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</si>
  <si>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</si>
  <si>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</si>
  <si>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</si>
  <si>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</si>
  <si>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</si>
  <si>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</si>
  <si>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</si>
  <si>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</si>
  <si>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</si>
  <si>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</si>
  <si>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</si>
  <si>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</si>
  <si>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</si>
  <si>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</si>
  <si>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</si>
  <si>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</si>
  <si>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</si>
  <si>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</si>
  <si>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</si>
  <si>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</si>
  <si>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</si>
  <si>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</si>
  <si>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</si>
  <si>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</si>
  <si>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</si>
  <si>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</si>
  <si>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</si>
  <si>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</si>
  <si>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</si>
  <si>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</si>
  <si>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</si>
  <si>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</si>
  <si>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</si>
  <si>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</si>
  <si>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</si>
  <si>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</si>
  <si>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</si>
  <si>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</si>
  <si>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</si>
  <si>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</si>
  <si>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</si>
  <si>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</si>
  <si>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</si>
  <si>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</si>
  <si>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</si>
  <si>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</si>
  <si>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</si>
  <si>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</si>
  <si>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</si>
  <si>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</si>
  <si>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</si>
  <si>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</si>
  <si>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</si>
  <si>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</si>
  <si>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</si>
  <si>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</si>
  <si>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</si>
  <si>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</si>
  <si>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</si>
  <si>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</si>
  <si>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</si>
  <si>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</si>
  <si>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</si>
  <si>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</si>
  <si>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</si>
  <si>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</si>
  <si>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</si>
  <si>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</si>
  <si>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</si>
  <si>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</si>
  <si>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</si>
  <si>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</si>
  <si>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</si>
  <si>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</si>
  <si>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</si>
  <si>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</si>
  <si>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</si>
  <si>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</si>
  <si>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</si>
  <si>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</si>
  <si>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</si>
  <si>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</si>
  <si>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</si>
  <si>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</si>
  <si>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</si>
  <si>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</si>
  <si>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</si>
  <si>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</si>
  <si>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</si>
  <si>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</si>
  <si>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</si>
  <si>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</si>
  <si>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</si>
  <si>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</si>
  <si>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</si>
  <si>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</si>
  <si>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</si>
  <si>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</si>
  <si>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</si>
  <si>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</si>
  <si>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</si>
  <si>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</si>
  <si>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</si>
  <si>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</si>
  <si>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</si>
  <si>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</si>
  <si>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</si>
  <si>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</si>
  <si>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</si>
  <si>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</si>
  <si>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</si>
  <si>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</si>
  <si>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</si>
  <si>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</si>
  <si>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</si>
  <si>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</si>
  <si>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</si>
  <si>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</si>
  <si>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</si>
  <si>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</si>
  <si>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</si>
  <si>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</si>
  <si>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</si>
  <si>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</si>
  <si>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</si>
  <si>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</si>
  <si>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</si>
  <si>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</si>
  <si>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</si>
  <si>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</si>
  <si>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</si>
  <si>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</si>
  <si>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</si>
  <si>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</si>
  <si>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</si>
  <si>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</si>
  <si>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</si>
  <si>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</si>
  <si>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</si>
  <si>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</si>
  <si>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</si>
  <si>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</si>
  <si>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</si>
  <si>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</si>
  <si>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</si>
  <si>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</si>
  <si>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</si>
  <si>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</si>
  <si>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</si>
  <si>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</si>
  <si>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</si>
  <si>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</si>
  <si>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</si>
  <si>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</si>
  <si>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</si>
  <si>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</si>
  <si>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</si>
  <si>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</si>
  <si>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</si>
  <si>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</si>
  <si>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</si>
  <si>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</si>
  <si>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</si>
  <si>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</si>
  <si>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</si>
  <si>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</si>
  <si>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</si>
  <si>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</si>
  <si>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</si>
  <si>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</si>
  <si>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</si>
  <si>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</si>
  <si>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</si>
  <si>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</si>
  <si>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</si>
  <si>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</si>
  <si>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</si>
  <si>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</si>
  <si>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</si>
  <si>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</si>
  <si>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</si>
  <si>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</si>
  <si>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</si>
  <si>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</si>
  <si>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</si>
  <si>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</si>
  <si>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</si>
  <si>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</si>
  <si>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</si>
  <si>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</si>
  <si>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</si>
  <si>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</si>
  <si>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</si>
  <si>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</si>
  <si>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</si>
  <si>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</si>
  <si>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</si>
  <si>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</si>
  <si>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</si>
  <si>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</si>
  <si>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</si>
  <si>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</si>
  <si>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</si>
  <si>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</si>
  <si>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</si>
  <si>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</si>
  <si>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</si>
  <si>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</si>
  <si>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</si>
  <si>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</si>
  <si>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</si>
  <si>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</si>
  <si>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</si>
  <si>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</si>
  <si>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</si>
  <si>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</si>
  <si>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</si>
  <si>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</si>
  <si>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</si>
  <si>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</si>
  <si>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</si>
  <si>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</si>
  <si>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</si>
  <si>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</si>
  <si>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</si>
  <si>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</si>
  <si>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</si>
  <si>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</si>
  <si>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</si>
  <si>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</si>
  <si>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</si>
  <si>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</si>
  <si>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</si>
  <si>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</si>
  <si>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</si>
  <si>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</si>
  <si>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</si>
  <si>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</si>
  <si>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</si>
  <si>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</si>
  <si>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</si>
  <si>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</si>
  <si>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</si>
  <si>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</si>
  <si>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</si>
  <si>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</si>
  <si>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</si>
  <si>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</si>
  <si>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</si>
  <si>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</si>
  <si>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</si>
  <si>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</si>
  <si>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</si>
  <si>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</si>
  <si>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</si>
  <si>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</si>
  <si>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</si>
  <si>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</si>
  <si>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</si>
  <si>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</si>
  <si>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</si>
  <si>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</si>
  <si>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</si>
  <si>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</si>
  <si>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</si>
  <si>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</si>
  <si>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</si>
  <si>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</si>
  <si>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</si>
  <si>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</si>
  <si>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</si>
  <si>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</si>
  <si>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</si>
  <si>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</si>
  <si>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</si>
  <si>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</si>
  <si>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</si>
  <si>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</si>
  <si>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</si>
  <si>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</si>
  <si>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</si>
  <si>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</si>
  <si>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</si>
  <si>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</si>
  <si>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</si>
  <si>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</si>
  <si>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</si>
  <si>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</si>
  <si>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</si>
  <si>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</si>
  <si>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</si>
  <si>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</si>
  <si>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</si>
  <si>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</si>
  <si>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</si>
  <si>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</si>
  <si>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</si>
  <si>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</si>
  <si>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</si>
  <si>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</si>
  <si>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</si>
  <si>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</si>
  <si>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</si>
  <si>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</si>
  <si>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</si>
  <si>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</si>
  <si>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</si>
  <si>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</si>
  <si>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</si>
  <si>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</si>
  <si>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</si>
  <si>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</si>
  <si>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</si>
  <si>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</si>
  <si>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</si>
  <si>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</si>
  <si>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</si>
  <si>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</si>
  <si>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</si>
  <si>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</si>
  <si>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</si>
  <si>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</si>
  <si>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</si>
  <si>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</si>
  <si>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</si>
  <si>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</si>
  <si>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</si>
  <si>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</si>
  <si>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</si>
  <si>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</si>
  <si>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</si>
  <si>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</si>
  <si>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</si>
  <si>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</si>
  <si>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</si>
  <si>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</si>
  <si>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</si>
  <si>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</si>
  <si>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</si>
  <si>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</si>
  <si>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</si>
  <si>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</si>
  <si>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</si>
  <si>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</si>
  <si>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</si>
  <si>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</si>
  <si>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</si>
  <si>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</si>
  <si>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</si>
  <si>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</si>
  <si>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</si>
  <si>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</si>
  <si>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</si>
  <si>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</si>
  <si>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</si>
  <si>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</si>
  <si>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</si>
  <si>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</si>
  <si>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</si>
  <si>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</si>
  <si>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</si>
  <si>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</si>
  <si>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</si>
  <si>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</si>
  <si>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</si>
  <si>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</si>
  <si>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</si>
  <si>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</si>
  <si>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</si>
  <si>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</si>
  <si>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</si>
  <si>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</si>
  <si>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</si>
  <si>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</si>
  <si>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</si>
  <si>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</si>
  <si>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</si>
  <si>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</si>
  <si>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</si>
  <si>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</si>
  <si>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</si>
  <si>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</si>
  <si>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</si>
  <si>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</si>
  <si>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</si>
  <si>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</si>
  <si>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</si>
  <si>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</si>
  <si>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</si>
  <si>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</si>
  <si>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</si>
  <si>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</si>
  <si>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</si>
  <si>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</si>
  <si>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</si>
  <si>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</si>
  <si>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</si>
  <si>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</si>
  <si>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</si>
  <si>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</si>
  <si>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</si>
  <si>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</si>
  <si>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</si>
  <si>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</si>
  <si>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</si>
  <si>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</si>
  <si>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</si>
  <si>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</si>
  <si>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</si>
  <si>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</si>
  <si>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</si>
  <si>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</si>
  <si>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</si>
  <si>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</si>
  <si>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</si>
  <si>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</si>
  <si>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</si>
  <si>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</si>
  <si>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</si>
  <si>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</si>
  <si>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</si>
  <si>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</si>
  <si>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</si>
  <si>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</si>
  <si>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</si>
  <si>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</si>
  <si>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</si>
  <si>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</si>
  <si>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</si>
  <si>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</si>
  <si>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</si>
  <si>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</si>
  <si>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</si>
  <si>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</si>
  <si>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</si>
  <si>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</si>
  <si>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</si>
  <si>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</si>
  <si>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</si>
  <si>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</si>
  <si>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</si>
  <si>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</si>
  <si>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</si>
  <si>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</si>
  <si>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</si>
  <si>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</si>
  <si>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</si>
  <si>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</si>
  <si>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</si>
  <si>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</si>
  <si>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</si>
  <si>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</si>
  <si>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</si>
  <si>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</si>
  <si>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</si>
  <si>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</si>
  <si>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</si>
  <si>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</si>
  <si>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</si>
  <si>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</si>
  <si>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</si>
  <si>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</si>
  <si>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</si>
  <si>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</si>
  <si>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</si>
  <si>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</si>
  <si>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</si>
  <si>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</si>
  <si>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</si>
  <si>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</si>
  <si>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</si>
  <si>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</si>
  <si>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</si>
  <si>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</si>
  <si>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</si>
  <si>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</si>
  <si>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</si>
  <si>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</si>
  <si>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</si>
  <si>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</si>
  <si>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</si>
  <si>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</si>
  <si>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</si>
  <si>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</si>
  <si>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</si>
  <si>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</si>
  <si>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</si>
  <si>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</si>
  <si>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</si>
  <si>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</si>
  <si>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</si>
  <si>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</si>
  <si>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</si>
  <si>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</si>
  <si>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</si>
  <si>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</si>
  <si>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</si>
  <si>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</si>
  <si>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</si>
  <si>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</si>
  <si>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</si>
  <si>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</si>
  <si>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</si>
  <si>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</si>
  <si>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</si>
  <si>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</si>
  <si>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</si>
  <si>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</si>
  <si>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</si>
  <si>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</si>
  <si>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</si>
  <si>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</si>
  <si>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</si>
  <si>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</si>
  <si>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</si>
  <si>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</si>
  <si>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</si>
  <si>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</si>
  <si>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</si>
  <si>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</si>
  <si>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</si>
  <si>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</si>
  <si>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</si>
  <si>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</si>
  <si>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</si>
  <si>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</si>
  <si>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</si>
  <si>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</si>
  <si>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</si>
  <si>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</si>
  <si>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</si>
  <si>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</si>
  <si>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</si>
  <si>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</si>
  <si>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</si>
  <si>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</si>
  <si>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</si>
  <si>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</si>
  <si>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</si>
  <si>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</si>
  <si>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</si>
  <si>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</si>
  <si>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</si>
  <si>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</si>
  <si>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</si>
  <si>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</si>
  <si>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</si>
  <si>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</si>
  <si>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</si>
  <si>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</si>
  <si>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</si>
  <si>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</si>
  <si>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</si>
  <si>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</si>
  <si>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</si>
  <si>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</si>
  <si>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</si>
  <si>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</si>
  <si>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</si>
  <si>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</si>
  <si>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</si>
  <si>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</si>
  <si>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</si>
  <si>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</si>
  <si>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</si>
  <si>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</si>
  <si>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</si>
  <si>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</si>
  <si>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</si>
  <si>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</si>
  <si>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</si>
  <si>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</si>
  <si>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</si>
  <si>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</si>
  <si>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</si>
  <si>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</si>
  <si>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</si>
  <si>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</si>
  <si>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</si>
  <si>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</si>
  <si>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</si>
  <si>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</si>
  <si>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</si>
  <si>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</si>
  <si>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</si>
  <si>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</si>
  <si>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</si>
  <si>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</si>
  <si>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</si>
  <si>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</si>
  <si>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</si>
  <si>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</si>
  <si>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</si>
  <si>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</si>
  <si>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</si>
  <si>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</si>
  <si>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</si>
  <si>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</si>
  <si>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</si>
  <si>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</si>
  <si>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</si>
  <si>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</si>
  <si>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</si>
  <si>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</si>
  <si>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</si>
  <si>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</si>
  <si>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</si>
  <si>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</si>
  <si>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</si>
  <si>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</si>
  <si>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</si>
  <si>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</si>
  <si>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</si>
  <si>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</si>
  <si>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</si>
  <si>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</si>
  <si>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</si>
  <si>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</si>
  <si>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</si>
  <si>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</si>
  <si>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</si>
  <si>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</si>
  <si>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</si>
  <si>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</si>
  <si>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</si>
  <si>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</si>
  <si>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</si>
  <si>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</si>
  <si>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</si>
  <si>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</si>
  <si>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</si>
  <si>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</si>
  <si>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</si>
  <si>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</si>
  <si>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</si>
  <si>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</si>
  <si>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</si>
  <si>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</si>
  <si>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</si>
  <si>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</si>
  <si>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</si>
  <si>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</si>
  <si>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</si>
  <si>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</si>
  <si>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</si>
  <si>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</si>
  <si>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</si>
  <si>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</si>
  <si>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</si>
  <si>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</si>
  <si>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</si>
  <si>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</si>
  <si>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</si>
  <si>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</si>
  <si>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</si>
  <si>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</si>
  <si>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</si>
  <si>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</si>
  <si>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</si>
  <si>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</si>
  <si>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</si>
  <si>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</si>
  <si>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</si>
  <si>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</si>
  <si>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</si>
  <si>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</si>
  <si>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</si>
  <si>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</si>
  <si>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</si>
  <si>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</si>
  <si>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</si>
  <si>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</si>
  <si>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</si>
  <si>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</si>
  <si>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</si>
  <si>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</si>
  <si>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</si>
  <si>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</si>
  <si>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</si>
  <si>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</si>
  <si>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</si>
  <si>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</si>
  <si>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</si>
  <si>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</si>
  <si>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</si>
  <si>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</si>
  <si>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</si>
  <si>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</si>
  <si>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</si>
  <si>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</si>
  <si>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</si>
  <si>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</si>
  <si>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</si>
  <si>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</si>
  <si>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</si>
  <si>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</si>
  <si>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</si>
  <si>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</si>
  <si>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</si>
  <si>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</si>
  <si>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</si>
  <si>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</si>
  <si>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</si>
  <si>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</si>
  <si>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</si>
  <si>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</si>
  <si>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</si>
  <si>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</si>
  <si>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</si>
  <si>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</si>
  <si>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</si>
  <si>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</si>
  <si>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</si>
  <si>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</si>
  <si>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</si>
  <si>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</si>
  <si>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</si>
  <si>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</si>
  <si>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</si>
  <si>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</si>
  <si>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</si>
  <si>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</si>
  <si>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</si>
  <si>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</si>
  <si>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</si>
  <si>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</si>
  <si>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</si>
  <si>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</si>
  <si>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</si>
  <si>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</si>
  <si>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</si>
  <si>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</si>
  <si>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</si>
  <si>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</si>
  <si>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</si>
  <si>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</si>
  <si>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</si>
  <si>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</si>
  <si>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</si>
  <si>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</si>
  <si>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</si>
  <si>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</si>
  <si>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</si>
  <si>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</si>
  <si>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</si>
  <si>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</si>
  <si>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</si>
  <si>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</si>
  <si>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</si>
  <si>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</si>
  <si>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</si>
  <si>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</si>
  <si>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</si>
  <si>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</si>
  <si>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</si>
  <si>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</si>
  <si>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</si>
  <si>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</si>
  <si>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</si>
  <si>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</si>
  <si>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</si>
  <si>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</si>
  <si>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</si>
  <si>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</si>
  <si>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</si>
  <si>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</si>
  <si>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</si>
  <si>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</si>
  <si>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</si>
  <si>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</si>
  <si>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</si>
  <si>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</si>
  <si>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</si>
  <si>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</si>
  <si>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</si>
  <si>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</si>
  <si>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</si>
  <si>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</si>
  <si>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</si>
  <si>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</si>
  <si>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</si>
  <si>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</si>
  <si>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</si>
  <si>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</si>
  <si>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</si>
  <si>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</si>
  <si>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</si>
  <si>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</si>
  <si>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</si>
  <si>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</si>
  <si>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</si>
  <si>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</si>
  <si>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</si>
  <si>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</si>
  <si>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</si>
  <si>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</si>
  <si>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</si>
  <si>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</si>
  <si>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</si>
  <si>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</si>
  <si>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</si>
  <si>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</si>
  <si>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</si>
  <si>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</si>
  <si>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</si>
  <si>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</si>
  <si>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</si>
  <si>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</si>
  <si>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</si>
  <si>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</si>
  <si>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</si>
  <si>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</si>
  <si>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</si>
  <si>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</si>
  <si>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</si>
  <si>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</si>
  <si>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</si>
  <si>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</si>
  <si>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</si>
  <si>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</si>
  <si>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</si>
  <si>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</si>
  <si>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</si>
  <si>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</si>
  <si>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</si>
  <si>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</si>
  <si>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</si>
  <si>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</si>
  <si>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</si>
  <si>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</si>
  <si>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</si>
  <si>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</si>
  <si>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</si>
  <si>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</si>
  <si>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</si>
  <si>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</si>
  <si>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</si>
  <si>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</si>
  <si>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</si>
  <si>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</si>
  <si>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</si>
  <si>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</si>
  <si>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</si>
  <si>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</si>
  <si>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</si>
  <si>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</si>
  <si>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</si>
  <si>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</si>
  <si>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</si>
  <si>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</si>
  <si>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</si>
  <si>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</si>
  <si>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</si>
  <si>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</si>
  <si>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</si>
  <si>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</si>
  <si>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</si>
  <si>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</si>
  <si>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</si>
  <si>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</si>
  <si>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</si>
  <si>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</si>
  <si>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</si>
  <si>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</si>
  <si>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</si>
  <si>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</si>
  <si>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</si>
  <si>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</si>
  <si>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</si>
  <si>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</si>
  <si>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</si>
  <si>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</si>
  <si>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</si>
  <si>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</si>
  <si>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</si>
  <si>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</si>
  <si>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</si>
  <si>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</si>
  <si>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</si>
  <si>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</si>
  <si>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</si>
  <si>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</si>
  <si>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</si>
  <si>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</si>
  <si>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</si>
  <si>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</si>
  <si>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</si>
  <si>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</si>
  <si>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</si>
  <si>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</si>
  <si>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</si>
  <si>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</si>
  <si>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</si>
  <si>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</si>
  <si>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</si>
  <si>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</si>
  <si>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</si>
  <si>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</si>
  <si>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</si>
  <si>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</si>
  <si>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</si>
  <si>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</si>
  <si>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</si>
  <si>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</si>
  <si>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</si>
  <si>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</si>
  <si>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</si>
  <si>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</si>
  <si>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</si>
  <si>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</si>
  <si>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</si>
  <si>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</si>
  <si>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</si>
  <si>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</si>
  <si>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</si>
  <si>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</si>
  <si>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</si>
  <si>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</si>
  <si>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</si>
  <si>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</si>
  <si>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</si>
  <si>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</si>
  <si>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</si>
  <si>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</si>
  <si>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</si>
  <si>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</si>
  <si>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</si>
  <si>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</si>
  <si>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</si>
  <si>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</si>
  <si>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</si>
  <si>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</si>
  <si>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</si>
  <si>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</si>
  <si>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</si>
  <si>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</si>
  <si>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</si>
  <si>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</si>
  <si>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</si>
  <si>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</si>
  <si>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</si>
  <si>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</si>
  <si>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</si>
  <si>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</si>
  <si>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</si>
  <si>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</si>
  <si>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</si>
  <si>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</si>
  <si>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</si>
  <si>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</si>
  <si>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</si>
  <si>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</si>
  <si>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</si>
  <si>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</si>
  <si>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</si>
  <si>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</si>
  <si>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</si>
  <si>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</si>
  <si>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</si>
  <si>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</si>
  <si>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</si>
  <si>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</si>
  <si>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</si>
  <si>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</si>
  <si>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</si>
  <si>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</si>
  <si>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</si>
  <si>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</si>
  <si>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</si>
  <si>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</si>
  <si>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</si>
  <si>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</si>
  <si>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</si>
  <si>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</si>
  <si>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</si>
  <si>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</si>
  <si>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</si>
  <si>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</si>
  <si>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</si>
  <si>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</si>
  <si>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</si>
  <si>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</si>
  <si>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</si>
  <si>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</si>
  <si>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</si>
  <si>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</si>
  <si>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</si>
  <si>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</si>
  <si>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</si>
  <si>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</si>
  <si>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</si>
  <si>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</si>
  <si>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</si>
  <si>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</si>
  <si>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</si>
  <si>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</si>
  <si>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</si>
  <si>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</si>
  <si>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</si>
  <si>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</si>
  <si>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</si>
  <si>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</si>
  <si>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</si>
  <si>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</si>
  <si>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</si>
  <si>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</si>
  <si>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</si>
  <si>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</si>
  <si>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</si>
  <si>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</si>
  <si>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</si>
  <si>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</si>
  <si>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</si>
  <si>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</si>
  <si>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</si>
  <si>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</si>
  <si>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</si>
  <si>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</si>
  <si>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</si>
  <si>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</si>
  <si>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</si>
  <si>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</si>
  <si>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</si>
  <si>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</si>
  <si>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</si>
  <si>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</si>
  <si>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</si>
  <si>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</si>
  <si>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</si>
  <si>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</si>
  <si>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</si>
  <si>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</si>
  <si>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</si>
  <si>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</si>
  <si>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</si>
  <si>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</si>
  <si>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</si>
  <si>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</si>
  <si>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</si>
  <si>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</si>
  <si>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</si>
  <si>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</si>
  <si>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</si>
  <si>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</si>
  <si>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</si>
  <si>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</si>
  <si>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</si>
  <si>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</si>
  <si>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</si>
  <si>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</si>
  <si>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</si>
  <si>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</si>
  <si>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</si>
  <si>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</si>
  <si>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</si>
  <si>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</si>
  <si>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</si>
  <si>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</si>
  <si>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</si>
  <si>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</si>
  <si>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</si>
  <si>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</si>
  <si>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</si>
  <si>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</si>
  <si>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</si>
  <si>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</si>
  <si>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</si>
  <si>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</si>
  <si>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</si>
  <si>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</si>
  <si>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</si>
  <si>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</si>
  <si>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</si>
  <si>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</si>
  <si>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</si>
  <si>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</si>
  <si>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</si>
  <si>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</si>
  <si>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</si>
  <si>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</si>
  <si>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</si>
  <si>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</si>
  <si>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</si>
  <si>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</si>
  <si>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</si>
  <si>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</si>
  <si>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</si>
  <si>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</si>
  <si>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</si>
  <si>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</si>
  <si>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</si>
  <si>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</si>
  <si>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</si>
  <si>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</si>
  <si>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</si>
  <si>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</si>
  <si>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</si>
  <si>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</si>
  <si>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</si>
  <si>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</si>
  <si>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</si>
  <si>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</si>
  <si>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</si>
  <si>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</si>
  <si>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</si>
  <si>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</si>
  <si>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</si>
  <si>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</si>
  <si>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</si>
  <si>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</si>
  <si>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</si>
  <si>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</si>
  <si>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</si>
  <si>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</si>
  <si>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</si>
  <si>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</si>
  <si>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</si>
  <si>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</si>
  <si>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</si>
  <si>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</si>
  <si>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</si>
  <si>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</si>
  <si>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</si>
  <si>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</si>
  <si>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</si>
  <si>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</si>
  <si>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</si>
  <si>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</si>
  <si>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</si>
  <si>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</si>
  <si>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</si>
  <si>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</si>
  <si>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</si>
  <si>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</si>
  <si>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</si>
  <si>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</si>
  <si>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</si>
  <si>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</si>
  <si>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</si>
  <si>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</si>
  <si>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</si>
  <si>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</si>
  <si>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</si>
  <si>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</si>
  <si>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</si>
  <si>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</si>
  <si>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</si>
  <si>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</si>
  <si>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</si>
  <si>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</si>
  <si>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</si>
  <si>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</si>
  <si>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</si>
  <si>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</si>
  <si>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</si>
  <si>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</si>
  <si>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</si>
  <si>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</si>
  <si>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</si>
  <si>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</si>
  <si>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</si>
  <si>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</si>
  <si>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</si>
  <si>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</si>
  <si>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</si>
  <si>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</si>
  <si>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</si>
  <si>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</si>
  <si>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</si>
  <si>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</si>
  <si>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</si>
  <si>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</si>
  <si>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</si>
  <si>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</si>
  <si>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</si>
  <si>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</si>
  <si>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</si>
  <si>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</si>
  <si>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</si>
  <si>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</si>
  <si>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</si>
  <si>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</si>
  <si>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</si>
  <si>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</si>
  <si>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</si>
  <si>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</si>
  <si>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</si>
  <si>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</si>
  <si>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</si>
  <si>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</si>
  <si>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</si>
  <si>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</si>
  <si>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</si>
  <si>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</si>
  <si>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</si>
  <si>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</si>
  <si>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</si>
  <si>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</si>
  <si>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</si>
  <si>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</si>
  <si>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</si>
  <si>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</si>
  <si>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</si>
  <si>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</si>
  <si>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</si>
  <si>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</si>
  <si>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</si>
  <si>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</si>
  <si>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</si>
  <si>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</si>
  <si>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</si>
  <si>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</si>
  <si>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</si>
  <si>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</si>
  <si>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</si>
  <si>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</si>
  <si>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</si>
  <si>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</si>
  <si>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</si>
  <si>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</si>
  <si>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</si>
  <si>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</si>
  <si>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</si>
  <si>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</si>
  <si>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</si>
  <si>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</si>
  <si>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</si>
  <si>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</si>
  <si>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</si>
  <si>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</si>
  <si>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</si>
  <si>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</si>
  <si>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</si>
  <si>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</si>
  <si>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</si>
  <si>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</si>
  <si>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</si>
  <si>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</si>
  <si>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</si>
  <si>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</si>
  <si>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</si>
  <si>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</si>
  <si>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</si>
  <si>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</si>
  <si>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</si>
  <si>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</si>
  <si>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</si>
  <si>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</si>
  <si>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</si>
  <si>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</si>
  <si>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</si>
  <si>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</si>
  <si>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</si>
  <si>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</si>
  <si>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</si>
  <si>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</si>
  <si>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</si>
  <si>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</si>
  <si>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</si>
  <si>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</si>
  <si>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</si>
  <si>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</si>
  <si>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</si>
  <si>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</si>
  <si>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</si>
  <si>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</si>
  <si>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</si>
  <si>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</si>
  <si>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</si>
  <si>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</si>
  <si>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</si>
  <si>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</si>
  <si>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</si>
  <si>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</si>
  <si>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</si>
  <si>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</si>
  <si>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</si>
  <si>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</si>
  <si>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</si>
  <si>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</si>
  <si>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</si>
  <si>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</si>
  <si>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</si>
  <si>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</si>
  <si>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</si>
  <si>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</si>
  <si>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</si>
  <si>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</si>
  <si>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</si>
  <si>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</si>
  <si>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</si>
  <si>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</si>
  <si>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</si>
  <si>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</si>
  <si>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</si>
  <si>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</si>
  <si>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</si>
  <si>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</si>
  <si>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</si>
  <si>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</si>
  <si>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</si>
  <si>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</si>
  <si>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</si>
  <si>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</si>
  <si>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</si>
  <si>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</si>
  <si>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</si>
  <si>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</si>
  <si>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</si>
  <si>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</si>
  <si>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</si>
  <si>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</si>
  <si>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</si>
  <si>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</si>
  <si>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</si>
  <si>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</si>
  <si>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</si>
  <si>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</si>
  <si>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</si>
  <si>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</si>
  <si>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</si>
  <si>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</si>
  <si>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</si>
  <si>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</si>
  <si>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</si>
  <si>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</si>
  <si>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</si>
  <si>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</si>
  <si>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</si>
  <si>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</si>
  <si>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</si>
  <si>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</si>
  <si>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</si>
  <si>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</si>
  <si>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</si>
  <si>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</si>
  <si>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</si>
  <si>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</si>
  <si>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</si>
  <si>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</si>
  <si>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</si>
  <si>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</si>
  <si>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</si>
  <si>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</si>
  <si>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</si>
  <si>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</si>
  <si>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</si>
  <si>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</si>
  <si>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</si>
  <si>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</si>
  <si>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</si>
  <si>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</si>
  <si>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</si>
  <si>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</si>
  <si>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</si>
  <si>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</si>
  <si>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</si>
  <si>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</si>
  <si>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</si>
  <si>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</si>
  <si>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</si>
  <si>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</si>
  <si>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</si>
  <si>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</si>
  <si>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</si>
  <si>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</si>
  <si>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</si>
  <si>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</si>
  <si>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</si>
  <si>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</si>
  <si>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</si>
  <si>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</si>
  <si>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</si>
  <si>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</si>
  <si>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</si>
  <si>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</si>
  <si>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</si>
  <si>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</si>
  <si>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</si>
  <si>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</si>
  <si>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</si>
  <si>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</si>
  <si>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</si>
  <si>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</si>
  <si>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</si>
  <si>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</si>
  <si>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</si>
  <si>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</si>
  <si>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</si>
  <si>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</si>
  <si>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</si>
  <si>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</si>
  <si>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</si>
  <si>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</si>
  <si>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</si>
  <si>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</si>
  <si>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</si>
  <si>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</si>
  <si>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</si>
  <si>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</si>
  <si>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</si>
  <si>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</si>
  <si>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</si>
  <si>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</si>
  <si>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</si>
  <si>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</si>
  <si>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</si>
  <si>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</si>
  <si>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</si>
  <si>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</si>
  <si>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</si>
  <si>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</si>
  <si>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</si>
  <si>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</si>
  <si>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</si>
  <si>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</si>
  <si>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</si>
  <si>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</si>
  <si>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</si>
  <si>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</si>
  <si>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</si>
  <si>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</si>
  <si>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</si>
  <si>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</si>
  <si>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</si>
  <si>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</si>
  <si>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</si>
  <si>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</si>
  <si>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</si>
  <si>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</si>
  <si>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</si>
  <si>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</si>
  <si>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</si>
  <si>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</si>
  <si>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</si>
  <si>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</si>
  <si>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</si>
  <si>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</si>
  <si>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</si>
  <si>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</si>
  <si>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</si>
  <si>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</si>
  <si>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</si>
  <si>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</si>
  <si>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</si>
  <si>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</si>
  <si>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</si>
  <si>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</si>
  <si>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</si>
  <si>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</si>
  <si>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</si>
  <si>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</si>
  <si>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</si>
  <si>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</si>
  <si>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</si>
  <si>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</si>
  <si>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</si>
  <si>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</si>
  <si>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</si>
  <si>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</si>
  <si>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</si>
  <si>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</si>
  <si>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</si>
  <si>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</si>
  <si>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</si>
  <si>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</si>
  <si>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</si>
  <si>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</si>
  <si>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</si>
  <si>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</si>
  <si>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</si>
  <si>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</si>
  <si>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</si>
  <si>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</si>
  <si>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</si>
  <si>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</si>
  <si>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</si>
  <si>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</si>
  <si>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</si>
  <si>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</si>
  <si>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</si>
  <si>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</si>
  <si>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</si>
  <si>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</si>
  <si>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</si>
  <si>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</si>
  <si>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</si>
  <si>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</si>
  <si>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</si>
  <si>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</si>
  <si>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</si>
  <si>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</si>
  <si>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</si>
  <si>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</si>
  <si>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</si>
  <si>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</si>
  <si>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</si>
  <si>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</si>
  <si>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</si>
  <si>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</si>
  <si>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</si>
  <si>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</si>
  <si>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</si>
  <si>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</si>
  <si>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</si>
  <si>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</si>
  <si>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</si>
  <si>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</si>
  <si>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</si>
  <si>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</si>
  <si>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</si>
  <si>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</si>
  <si>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</si>
  <si>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</si>
  <si>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</si>
  <si>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</si>
  <si>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</si>
  <si>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</si>
  <si>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</si>
  <si>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</si>
  <si>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</si>
  <si>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</si>
  <si>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</si>
  <si>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</si>
  <si>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</si>
  <si>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</si>
  <si>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</si>
  <si>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</si>
  <si>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</si>
  <si>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</si>
  <si>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</si>
  <si>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</si>
  <si>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</si>
  <si>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</si>
  <si>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</si>
  <si>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</si>
  <si>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</si>
  <si>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</si>
  <si>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</si>
  <si>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</si>
  <si>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</si>
  <si>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</si>
  <si>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</si>
  <si>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</si>
  <si>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</si>
  <si>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</si>
  <si>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</si>
  <si>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</si>
  <si>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</si>
  <si>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</si>
  <si>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</si>
  <si>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</si>
  <si>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</si>
  <si>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</si>
  <si>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</si>
  <si>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</si>
  <si>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</si>
  <si>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</si>
  <si>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</si>
  <si>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</si>
  <si>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</si>
  <si>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</si>
  <si>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</si>
  <si>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</si>
  <si>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</si>
  <si>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</si>
  <si>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</si>
  <si>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</si>
  <si>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</si>
  <si>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</si>
  <si>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</si>
  <si>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</si>
  <si>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</si>
  <si>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</si>
  <si>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</si>
  <si>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</si>
  <si>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</si>
  <si>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</si>
  <si>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</si>
  <si>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</si>
  <si>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</si>
  <si>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</si>
  <si>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</si>
  <si>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</si>
  <si>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</si>
  <si>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</si>
  <si>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</si>
  <si>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</si>
  <si>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</si>
  <si>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</si>
  <si>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</si>
  <si>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</si>
  <si>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</si>
  <si>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</si>
  <si>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</si>
  <si>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</si>
  <si>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</si>
  <si>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</si>
  <si>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</si>
  <si>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</si>
  <si>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</si>
  <si>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</si>
  <si>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</si>
  <si>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</si>
  <si>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</si>
  <si>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</si>
  <si>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</si>
  <si>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</si>
  <si>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</si>
  <si>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</si>
  <si>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</si>
  <si>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</si>
  <si>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</si>
  <si>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</si>
  <si>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</si>
  <si>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</si>
  <si>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</si>
  <si>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</si>
  <si>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</si>
  <si>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</si>
  <si>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</si>
  <si>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</si>
  <si>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</si>
  <si>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</si>
  <si>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</si>
  <si>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</si>
  <si>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</si>
  <si>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</si>
  <si>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</si>
  <si>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</si>
  <si>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</si>
  <si>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</si>
  <si>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</si>
  <si>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</si>
  <si>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</si>
  <si>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</si>
  <si>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</si>
  <si>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</si>
  <si>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</si>
  <si>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</si>
  <si>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</si>
  <si>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</si>
  <si>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</si>
  <si>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</si>
  <si>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</si>
  <si>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</si>
  <si>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</si>
  <si>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</si>
  <si>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</si>
  <si>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</si>
  <si>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</si>
  <si>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</si>
  <si>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</si>
  <si>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</si>
  <si>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</si>
  <si>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</si>
  <si>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</si>
  <si>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</si>
  <si>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</si>
  <si>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</si>
  <si>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</si>
  <si>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</si>
  <si>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</si>
  <si>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</si>
  <si>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</si>
  <si>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</si>
  <si>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</si>
  <si>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</si>
  <si>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</si>
  <si>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</si>
  <si>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</si>
  <si>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</si>
  <si>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</si>
  <si>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</si>
  <si>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</si>
  <si>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</si>
  <si>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</si>
  <si>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</si>
  <si>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</si>
  <si>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</si>
  <si>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</si>
  <si>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</si>
  <si>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</si>
  <si>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</si>
  <si>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</si>
  <si>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</si>
  <si>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</si>
  <si>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</si>
  <si>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</si>
  <si>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</si>
  <si>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</si>
  <si>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</si>
  <si>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</si>
  <si>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</si>
  <si>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</si>
  <si>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</si>
  <si>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</si>
  <si>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</si>
  <si>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</si>
  <si>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</si>
  <si>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</si>
  <si>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</si>
  <si>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</si>
  <si>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</si>
  <si>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</si>
  <si>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</si>
  <si>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</si>
  <si>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</si>
  <si>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</si>
  <si>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</si>
  <si>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</si>
  <si>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</si>
  <si>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</si>
  <si>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</si>
  <si>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</si>
  <si>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</si>
  <si>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</si>
  <si>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</si>
  <si>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</si>
  <si>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</si>
  <si>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</si>
  <si>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</si>
  <si>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</si>
  <si>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</si>
  <si>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</si>
  <si>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</si>
  <si>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</si>
  <si>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</si>
  <si>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</si>
  <si>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</si>
  <si>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</si>
  <si>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</si>
  <si>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</si>
  <si>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</si>
  <si>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</si>
  <si>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</si>
  <si>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</si>
  <si>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</si>
  <si>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</si>
  <si>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</si>
  <si>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</si>
  <si>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</si>
  <si>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</si>
  <si>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</si>
  <si>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</si>
  <si>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</si>
  <si>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</si>
  <si>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</si>
  <si>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</si>
  <si>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</si>
  <si>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</si>
  <si>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</si>
  <si>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</si>
  <si>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</si>
  <si>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</si>
  <si>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</si>
  <si>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</si>
  <si>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</si>
  <si>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</si>
  <si>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</si>
  <si>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</si>
  <si>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</si>
  <si>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</si>
  <si>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</si>
  <si>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</si>
  <si>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</si>
  <si>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</si>
  <si>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</si>
  <si>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</si>
  <si>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</si>
  <si>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</si>
  <si>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</si>
  <si>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</si>
  <si>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</si>
  <si>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</si>
  <si>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</si>
  <si>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</si>
  <si>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</si>
  <si>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</si>
  <si>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</si>
  <si>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</si>
  <si>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</si>
  <si>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</si>
  <si>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</si>
  <si>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</si>
  <si>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</si>
  <si>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</si>
  <si>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</si>
  <si>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</si>
  <si>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</si>
  <si>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</si>
  <si>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</si>
  <si>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</si>
  <si>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</si>
  <si>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</si>
  <si>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</si>
  <si>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</si>
  <si>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</si>
  <si>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</si>
  <si>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</si>
  <si>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</si>
  <si>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</si>
  <si>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</si>
  <si>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</si>
  <si>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</si>
  <si>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</si>
  <si>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</si>
  <si>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</si>
  <si>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</si>
  <si>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</si>
  <si>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</si>
  <si>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</si>
  <si>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</si>
  <si>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</si>
  <si>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</si>
  <si>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</si>
  <si>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</si>
  <si>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</si>
  <si>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</si>
  <si>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</si>
  <si>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</si>
  <si>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</si>
  <si>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</si>
  <si>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</si>
  <si>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</si>
  <si>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</si>
  <si>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</si>
  <si>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</si>
  <si>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</si>
  <si>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</si>
  <si>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</si>
  <si>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</si>
  <si>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</si>
  <si>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</si>
  <si>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</si>
  <si>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</si>
  <si>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</si>
  <si>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</si>
  <si>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</si>
  <si>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</si>
  <si>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</si>
  <si>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</si>
  <si>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</si>
  <si>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</si>
  <si>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</si>
  <si>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</si>
  <si>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</si>
  <si>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</si>
  <si>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</si>
  <si>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</si>
  <si>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</si>
  <si>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</si>
  <si>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</si>
  <si>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</si>
  <si>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</si>
  <si>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</si>
  <si>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</si>
  <si>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</si>
  <si>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</si>
  <si>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</si>
  <si>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</si>
  <si>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</si>
  <si>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</si>
  <si>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</si>
  <si>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</si>
  <si>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</si>
  <si>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</si>
  <si>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</si>
  <si>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</si>
  <si>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</si>
  <si>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</si>
  <si>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</si>
  <si>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</si>
  <si>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</si>
  <si>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</si>
  <si>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</si>
  <si>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</si>
  <si>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</si>
  <si>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</si>
  <si>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</si>
  <si>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</si>
  <si>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</si>
  <si>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</si>
  <si>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</si>
  <si>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</si>
  <si>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</si>
  <si>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</si>
  <si>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</si>
  <si>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</si>
  <si>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</si>
  <si>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</si>
  <si>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</si>
  <si>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</si>
  <si>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</si>
  <si>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</si>
  <si>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</si>
  <si>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</si>
  <si>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</si>
  <si>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</si>
  <si>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</si>
  <si>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</si>
  <si>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</si>
  <si>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</si>
  <si>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</si>
  <si>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</si>
  <si>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</si>
  <si>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</si>
  <si>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</si>
  <si>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</si>
  <si>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</si>
  <si>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</si>
  <si>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</si>
  <si>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</si>
  <si>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</si>
  <si>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</si>
  <si>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</si>
  <si>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</si>
  <si>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</si>
  <si>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</si>
  <si>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</si>
  <si>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</si>
  <si>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</si>
  <si>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</si>
  <si>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</si>
  <si>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</si>
  <si>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</si>
  <si>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</si>
  <si>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</si>
  <si>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</si>
  <si>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</si>
  <si>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</si>
  <si>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</si>
  <si>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</si>
  <si>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</si>
  <si>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</si>
  <si>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</si>
  <si>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</si>
  <si>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</si>
  <si>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</si>
  <si>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</si>
  <si>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</si>
  <si>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</si>
  <si>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</si>
  <si>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</si>
  <si>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</si>
  <si>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</si>
  <si>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</si>
  <si>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</si>
  <si>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</si>
  <si>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</si>
  <si>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</si>
  <si>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</si>
  <si>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</si>
  <si>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</si>
  <si>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</si>
  <si>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</si>
  <si>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</si>
  <si>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</si>
  <si>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</si>
  <si>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</si>
  <si>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</si>
  <si>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</si>
  <si>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</si>
  <si>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</si>
  <si>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</si>
  <si>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</si>
  <si>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</si>
  <si>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</si>
  <si>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</si>
  <si>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</si>
  <si>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</si>
  <si>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</si>
  <si>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</si>
  <si>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</si>
  <si>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</si>
  <si>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</si>
  <si>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</si>
  <si>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</si>
  <si>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</si>
  <si>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</si>
  <si>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</si>
  <si>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</si>
  <si>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</si>
  <si>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</si>
  <si>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</si>
  <si>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</si>
  <si>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</si>
  <si>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</si>
  <si>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</si>
  <si>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</si>
  <si>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</si>
  <si>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</si>
  <si>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</si>
  <si>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</si>
  <si>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</si>
  <si>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</si>
  <si>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</si>
  <si>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</si>
  <si>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</si>
  <si>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</si>
  <si>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</si>
  <si>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</si>
  <si>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</si>
  <si>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</si>
  <si>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</si>
  <si>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</si>
  <si>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</si>
  <si>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</si>
  <si>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</si>
  <si>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</si>
  <si>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</si>
  <si>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</si>
  <si>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</si>
  <si>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</si>
  <si>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</si>
  <si>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</si>
  <si>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</si>
  <si>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</si>
  <si>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</si>
  <si>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</si>
  <si>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</si>
  <si>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</si>
  <si>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</si>
  <si>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</si>
  <si>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</si>
  <si>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</si>
  <si>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</si>
  <si>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</si>
  <si>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</si>
  <si>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</si>
  <si>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</si>
  <si>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</si>
  <si>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</si>
  <si>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</si>
  <si>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</si>
  <si>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</si>
  <si>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</si>
  <si>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</si>
  <si>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</si>
  <si>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</si>
  <si>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</si>
  <si>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</si>
  <si>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</si>
  <si>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</si>
  <si>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</si>
  <si>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</si>
  <si>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</si>
  <si>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</si>
  <si>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</si>
  <si>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</si>
  <si>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</si>
  <si>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</si>
  <si>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</si>
  <si>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</si>
  <si>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</si>
  <si>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</si>
  <si>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</si>
  <si>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</si>
  <si>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</si>
  <si>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</si>
  <si>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</si>
  <si>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</si>
  <si>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</si>
  <si>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</si>
  <si>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</si>
  <si>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</si>
  <si>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</si>
  <si>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</si>
  <si>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</si>
  <si>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</si>
  <si>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</si>
  <si>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</si>
  <si>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</si>
  <si>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</si>
  <si>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</si>
  <si>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</si>
  <si>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</si>
  <si>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</si>
  <si>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</si>
  <si>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</si>
  <si>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</si>
  <si>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</si>
  <si>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</si>
  <si>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</si>
  <si>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</si>
  <si>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</si>
  <si>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</si>
  <si>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</si>
  <si>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</si>
  <si>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</si>
  <si>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</si>
  <si>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</si>
  <si>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</si>
  <si>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</si>
  <si>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</si>
  <si>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</si>
  <si>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</si>
  <si>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</si>
  <si>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</si>
  <si>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</si>
  <si>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</si>
  <si>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</si>
  <si>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</si>
  <si>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</si>
  <si>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</si>
  <si>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</si>
  <si>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</si>
  <si>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</si>
  <si>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</si>
  <si>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</si>
  <si>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</si>
  <si>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</si>
  <si>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</si>
  <si>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</si>
  <si>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</si>
  <si>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</si>
  <si>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</si>
  <si>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</si>
  <si>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</si>
  <si>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</si>
  <si>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</si>
  <si>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</si>
  <si>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</si>
  <si>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</si>
  <si>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</si>
  <si>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</si>
  <si>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</si>
  <si>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</si>
  <si>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</si>
  <si>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</si>
  <si>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</si>
  <si>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</si>
  <si>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</si>
  <si>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</si>
  <si>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</si>
  <si>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</si>
  <si>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</si>
  <si>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</si>
  <si>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</si>
  <si>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</si>
  <si>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</si>
  <si>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</si>
  <si>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</si>
  <si>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</si>
  <si>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</si>
  <si>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</si>
  <si>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</si>
  <si>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</si>
  <si>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</si>
  <si>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</si>
  <si>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</si>
  <si>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</si>
  <si>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</si>
  <si>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</si>
  <si>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</si>
  <si>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</si>
  <si>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</si>
  <si>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</si>
  <si>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</si>
  <si>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</si>
  <si>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</si>
  <si>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</si>
  <si>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</si>
  <si>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</si>
  <si>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</si>
  <si>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</si>
  <si>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</si>
  <si>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</si>
  <si>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</si>
  <si>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</si>
  <si>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</si>
  <si>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</si>
  <si>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</si>
  <si>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</si>
  <si>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</si>
  <si>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</si>
  <si>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</si>
  <si>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</si>
  <si>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</si>
  <si>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</si>
  <si>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</si>
  <si>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</si>
  <si>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</si>
  <si>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</si>
  <si>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</si>
  <si>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</si>
  <si>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</si>
  <si>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</si>
  <si>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</si>
  <si>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</si>
  <si>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</si>
  <si>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</si>
  <si>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</si>
  <si>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</si>
  <si>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</si>
  <si>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</si>
  <si>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</si>
  <si>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</si>
  <si>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</si>
  <si>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</si>
  <si>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</si>
  <si>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</si>
  <si>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</si>
  <si>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</si>
  <si>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</si>
  <si>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</si>
  <si>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</si>
  <si>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</si>
  <si>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</si>
  <si>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</si>
  <si>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</si>
  <si>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</si>
  <si>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</si>
  <si>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</si>
  <si>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</si>
  <si>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</si>
  <si>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</si>
  <si>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</si>
  <si>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</si>
  <si>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</si>
  <si>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</si>
  <si>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</si>
  <si>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</si>
  <si>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</si>
  <si>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</si>
  <si>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</si>
  <si>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</si>
  <si>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</si>
  <si>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</si>
  <si>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</si>
  <si>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</si>
  <si>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</si>
  <si>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</si>
  <si>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</si>
  <si>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</si>
  <si>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</si>
  <si>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</si>
  <si>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</si>
  <si>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</si>
  <si>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</si>
  <si>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</si>
  <si>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</si>
  <si>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</si>
  <si>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</si>
  <si>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</si>
  <si>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</si>
  <si>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</si>
  <si>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</si>
  <si>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</si>
  <si>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</si>
  <si>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</si>
  <si>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</si>
  <si>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</si>
  <si>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</si>
  <si>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</si>
  <si>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</si>
  <si>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</si>
  <si>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</si>
  <si>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</si>
  <si>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</si>
  <si>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</si>
  <si>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</si>
  <si>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</si>
  <si>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</si>
  <si>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</si>
  <si>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</si>
  <si>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</si>
  <si>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</si>
  <si>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</si>
  <si>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</si>
  <si>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</si>
  <si>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</si>
  <si>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</si>
  <si>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</si>
  <si>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</si>
  <si>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</si>
  <si>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</si>
  <si>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</si>
  <si>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</si>
  <si>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</si>
  <si>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</si>
  <si>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</si>
  <si>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</si>
  <si>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</si>
  <si>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</si>
  <si>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</si>
  <si>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</si>
  <si>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</si>
  <si>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</si>
  <si>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</si>
  <si>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</si>
  <si>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</si>
  <si>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</si>
  <si>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</si>
  <si>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</si>
  <si>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</si>
  <si>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</si>
  <si>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</si>
  <si>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</si>
  <si>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</si>
  <si>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</si>
  <si>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</si>
  <si>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</si>
  <si>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</si>
  <si>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</si>
  <si>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</si>
  <si>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</si>
  <si>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</si>
  <si>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</si>
  <si>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</si>
  <si>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</si>
  <si>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</si>
  <si>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</si>
  <si>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</si>
  <si>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</si>
  <si>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</si>
  <si>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</si>
  <si>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</si>
  <si>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</si>
  <si>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</si>
  <si>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</si>
  <si>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</si>
  <si>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</si>
  <si>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</si>
  <si>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</si>
  <si>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</si>
  <si>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</si>
  <si>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</si>
  <si>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</si>
  <si>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</si>
  <si>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</si>
  <si>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</si>
  <si>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</si>
  <si>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</si>
  <si>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</si>
  <si>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</si>
  <si>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</si>
  <si>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</si>
  <si>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</si>
  <si>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</si>
  <si>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</si>
  <si>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</si>
  <si>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</si>
  <si>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</si>
  <si>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</si>
  <si>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</si>
  <si>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</si>
  <si>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</si>
  <si>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</si>
  <si>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</si>
  <si>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</si>
  <si>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</si>
  <si>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</si>
  <si>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</si>
  <si>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</si>
  <si>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</si>
  <si>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</si>
  <si>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</si>
  <si>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</si>
  <si>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</si>
  <si>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</si>
  <si>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</si>
  <si>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</si>
  <si>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</si>
  <si>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</si>
  <si>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</si>
  <si>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</si>
  <si>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</si>
  <si>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</si>
  <si>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</si>
  <si>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</si>
  <si>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</si>
  <si>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</si>
  <si>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</si>
  <si>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</si>
  <si>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</si>
  <si>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</si>
  <si>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</si>
  <si>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</si>
  <si>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</si>
  <si>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</si>
  <si>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</si>
  <si>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</si>
  <si>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</si>
  <si>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</si>
  <si>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</si>
  <si>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</si>
  <si>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</si>
  <si>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</si>
  <si>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</si>
  <si>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</si>
  <si>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</si>
  <si>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</si>
  <si>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</si>
  <si>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</si>
  <si>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</si>
  <si>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</si>
  <si>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</si>
  <si>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</si>
  <si>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</si>
  <si>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</si>
  <si>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</si>
  <si>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</si>
  <si>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</si>
  <si>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</si>
  <si>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</si>
  <si>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</si>
  <si>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</si>
  <si>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</si>
  <si>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</si>
  <si>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</si>
  <si>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</si>
  <si>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</si>
  <si>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</si>
  <si>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</si>
  <si>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</si>
  <si>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</si>
  <si>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</si>
  <si>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</si>
  <si>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</si>
  <si>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</si>
  <si>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</si>
  <si>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</si>
  <si>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</si>
  <si>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</si>
  <si>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</si>
  <si>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</si>
  <si>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</si>
  <si>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</si>
  <si>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</si>
  <si>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</si>
  <si>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</si>
  <si>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</si>
  <si>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</si>
  <si>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</si>
  <si>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</si>
  <si>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</si>
  <si>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</si>
  <si>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</si>
  <si>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</si>
  <si>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</si>
  <si>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</si>
  <si>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</si>
  <si>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</si>
  <si>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</si>
  <si>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</si>
  <si>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</si>
  <si>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</si>
  <si>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</si>
  <si>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</si>
  <si>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</si>
  <si>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</si>
  <si>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</si>
  <si>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</si>
  <si>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</si>
  <si>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</si>
  <si>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</si>
  <si>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</si>
  <si>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</si>
  <si>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</si>
  <si>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</si>
  <si>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</si>
  <si>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</si>
  <si>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</si>
  <si>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</si>
  <si>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</si>
  <si>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</si>
  <si>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</si>
  <si>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</si>
  <si>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</si>
  <si>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</si>
  <si>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</si>
  <si>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</si>
  <si>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</si>
  <si>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</si>
  <si>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</si>
  <si>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</si>
  <si>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</si>
  <si>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</si>
  <si>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</si>
  <si>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</si>
  <si>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</si>
  <si>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</si>
  <si>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</si>
  <si>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</si>
  <si>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</si>
  <si>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</si>
  <si>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</si>
  <si>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</si>
  <si>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</si>
  <si>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</si>
  <si>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</si>
  <si>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</si>
  <si>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</si>
  <si>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</si>
  <si>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</si>
  <si>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</si>
  <si>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</si>
  <si>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</si>
  <si>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</si>
  <si>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</si>
  <si>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</si>
  <si>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</si>
  <si>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</si>
  <si>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</si>
  <si>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</si>
  <si>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</si>
  <si>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</si>
  <si>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</si>
  <si>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</si>
  <si>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</si>
  <si>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</si>
  <si>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</si>
  <si>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</si>
  <si>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</si>
  <si>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</si>
  <si>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</si>
  <si>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</si>
  <si>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</si>
  <si>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</si>
  <si>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</si>
  <si>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</si>
  <si>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</si>
  <si>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</si>
  <si>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</si>
  <si>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</si>
  <si>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</si>
  <si>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</si>
  <si>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</si>
  <si>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</si>
  <si>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</si>
  <si>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</si>
  <si>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</si>
  <si>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</si>
  <si>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</si>
  <si>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</si>
  <si>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</si>
  <si>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</si>
  <si>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</si>
  <si>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</si>
  <si>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</si>
  <si>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</si>
  <si>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</si>
  <si>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</si>
  <si>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</si>
  <si>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</si>
  <si>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</si>
  <si>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</si>
  <si>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</si>
  <si>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</si>
  <si>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</si>
  <si>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</si>
  <si>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</si>
  <si>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</si>
  <si>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</si>
  <si>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</si>
  <si>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</si>
  <si>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</si>
  <si>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</si>
  <si>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</si>
  <si>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</si>
  <si>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</si>
  <si>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</si>
  <si>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</si>
  <si>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</si>
  <si>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</si>
  <si>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</si>
  <si>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</si>
  <si>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</si>
  <si>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</si>
  <si>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</si>
  <si>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</si>
  <si>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</si>
  <si>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</si>
  <si>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</si>
  <si>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</si>
  <si>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</si>
  <si>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</si>
  <si>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</si>
  <si>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</si>
  <si>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</si>
  <si>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</si>
  <si>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</si>
  <si>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</si>
  <si>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</si>
  <si>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</si>
  <si>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</si>
  <si>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</si>
  <si>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</si>
  <si>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</si>
  <si>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</si>
  <si>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</si>
  <si>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</si>
  <si>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</si>
  <si>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</si>
  <si>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</si>
  <si>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</si>
  <si>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</si>
  <si>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</si>
  <si>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</si>
  <si>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</si>
  <si>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</si>
  <si>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</si>
  <si>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</si>
  <si>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</si>
  <si>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</si>
  <si>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</si>
  <si>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</si>
  <si>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</si>
  <si>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</si>
  <si>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</si>
  <si>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</si>
  <si>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</si>
  <si>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</si>
  <si>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</si>
  <si>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</si>
  <si>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</si>
  <si>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</si>
  <si>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</si>
  <si>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</si>
  <si>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</si>
  <si>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</si>
  <si>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</si>
  <si>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</si>
  <si>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</si>
  <si>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</si>
  <si>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</si>
  <si>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</si>
  <si>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</si>
  <si>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</si>
  <si>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</si>
  <si>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</si>
  <si>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</si>
  <si>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</si>
  <si>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</si>
  <si>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</si>
  <si>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</si>
  <si>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</si>
  <si>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</si>
  <si>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</si>
  <si>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</si>
  <si>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</si>
  <si>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</si>
  <si>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</si>
  <si>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</si>
  <si>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</si>
  <si>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</si>
  <si>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</si>
  <si>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</si>
  <si>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</si>
  <si>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</si>
  <si>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</si>
  <si>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</si>
  <si>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</si>
  <si>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</si>
  <si>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</si>
  <si>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</si>
  <si>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</si>
  <si>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</si>
  <si>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</si>
  <si>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</si>
  <si>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</si>
  <si>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</si>
  <si>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</si>
  <si>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</si>
  <si>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</si>
  <si>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</si>
  <si>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</si>
  <si>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</si>
  <si>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</si>
  <si>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</si>
  <si>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</si>
  <si>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</si>
  <si>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</si>
  <si>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</si>
  <si>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</si>
  <si>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</si>
  <si>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</si>
  <si>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</si>
  <si>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</si>
  <si>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</si>
  <si>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</si>
  <si>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</si>
  <si>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</si>
  <si>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</si>
  <si>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</si>
  <si>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</si>
  <si>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</si>
  <si>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</si>
  <si>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</si>
  <si>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</si>
  <si>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</si>
  <si>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</si>
  <si>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</si>
  <si>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</si>
  <si>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</si>
  <si>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</si>
  <si>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</si>
  <si>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</si>
  <si>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</si>
  <si>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</si>
  <si>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</si>
  <si>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</si>
  <si>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</si>
  <si>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</si>
  <si>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</si>
  <si>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</si>
  <si>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</si>
  <si>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</si>
  <si>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</si>
  <si>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</si>
  <si>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</si>
  <si>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</si>
  <si>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</si>
  <si>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</si>
  <si>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</si>
  <si>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</si>
  <si>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</si>
  <si>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</si>
  <si>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</si>
  <si>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</si>
  <si>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</si>
  <si>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</si>
  <si>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</si>
  <si>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</si>
  <si>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</si>
  <si>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</si>
  <si>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</si>
  <si>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</si>
  <si>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</si>
  <si>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</si>
  <si>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</si>
  <si>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</si>
  <si>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</si>
  <si>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</si>
  <si>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</si>
  <si>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</si>
  <si>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</si>
  <si>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</si>
  <si>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</si>
  <si>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</si>
  <si>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</si>
  <si>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</si>
  <si>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</si>
  <si>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</si>
  <si>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</si>
  <si>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</si>
  <si>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</si>
  <si>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</si>
  <si>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</si>
  <si>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</si>
  <si>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</si>
  <si>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</si>
  <si>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</si>
  <si>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</si>
  <si>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</si>
  <si>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</si>
  <si>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</si>
  <si>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</si>
  <si>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</si>
  <si>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</si>
  <si>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</si>
  <si>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</si>
  <si>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</si>
  <si>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</si>
  <si>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</si>
  <si>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</si>
  <si>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</si>
  <si>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</si>
  <si>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</si>
  <si>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</si>
  <si>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</si>
  <si>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</si>
  <si>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</si>
  <si>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</si>
  <si>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</si>
  <si>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</si>
  <si>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</si>
  <si>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</si>
  <si>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</si>
  <si>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</si>
  <si>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</si>
  <si>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</si>
  <si>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</si>
  <si>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</si>
  <si>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</si>
  <si>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</si>
  <si>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</si>
  <si>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</si>
  <si>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</si>
  <si>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</si>
  <si>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</si>
  <si>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</si>
  <si>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</si>
  <si>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</si>
  <si>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</si>
  <si>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</si>
  <si>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</si>
  <si>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</si>
  <si>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</si>
  <si>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</si>
  <si>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</si>
  <si>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</si>
  <si>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</si>
  <si>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</si>
  <si>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</si>
  <si>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</si>
  <si>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</si>
  <si>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</si>
  <si>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</si>
  <si>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</si>
  <si>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</si>
  <si>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</si>
  <si>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</si>
  <si>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</si>
  <si>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</si>
  <si>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</si>
  <si>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</si>
  <si>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</si>
  <si>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</si>
  <si>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</si>
  <si>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</si>
  <si>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</si>
  <si>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</si>
  <si>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</si>
  <si>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</si>
  <si>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</si>
  <si>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</si>
  <si>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</si>
  <si>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</si>
  <si>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</si>
  <si>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</si>
  <si>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</si>
  <si>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</si>
  <si>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</si>
  <si>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</si>
  <si>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</si>
  <si>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</si>
  <si>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</si>
  <si>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</si>
  <si>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</si>
  <si>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</si>
  <si>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</si>
  <si>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</si>
  <si>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</si>
  <si>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</si>
  <si>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</si>
  <si>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</si>
  <si>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</si>
  <si>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</si>
  <si>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</si>
  <si>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</si>
  <si>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</si>
  <si>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</si>
  <si>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</si>
  <si>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</si>
  <si>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</si>
  <si>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</si>
  <si>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</si>
  <si>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</si>
  <si>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</si>
  <si>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</si>
  <si>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</si>
  <si>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</si>
  <si>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</si>
  <si>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</si>
  <si>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</si>
  <si>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</si>
  <si>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</si>
  <si>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</si>
  <si>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</si>
  <si>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</si>
  <si>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</si>
  <si>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</si>
  <si>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</si>
  <si>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</si>
  <si>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</si>
  <si>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</si>
  <si>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</si>
  <si>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</si>
  <si>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</si>
  <si>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</si>
  <si>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</si>
  <si>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</si>
  <si>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</si>
  <si>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</si>
  <si>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</si>
  <si>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</si>
  <si>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</si>
  <si>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</si>
  <si>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</si>
  <si>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</si>
  <si>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</si>
  <si>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</si>
  <si>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</si>
  <si>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</si>
  <si>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</si>
  <si>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</si>
  <si>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</si>
  <si>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</si>
  <si>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</si>
  <si>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</si>
  <si>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</si>
  <si>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</si>
  <si>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</si>
  <si>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</si>
  <si>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</si>
  <si>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</si>
  <si>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</si>
  <si>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</si>
  <si>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</si>
  <si>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</si>
  <si>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</si>
  <si>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</si>
  <si>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</si>
  <si>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</si>
  <si>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</si>
  <si>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</si>
  <si>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</si>
  <si>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</si>
  <si>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</si>
  <si>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</si>
  <si>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</si>
  <si>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</si>
  <si>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</si>
  <si>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</si>
  <si>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</si>
  <si>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</si>
  <si>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</si>
  <si>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</si>
  <si>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</si>
  <si>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</si>
  <si>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</si>
  <si>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</si>
  <si>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</si>
  <si>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</si>
  <si>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</si>
  <si>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</si>
  <si>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</si>
  <si>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</si>
  <si>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</si>
  <si>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</si>
  <si>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</si>
  <si>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</si>
  <si>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</si>
  <si>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</si>
  <si>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</si>
  <si>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</si>
  <si>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</si>
  <si>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</si>
  <si>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</si>
  <si>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</si>
  <si>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</si>
  <si>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</si>
  <si>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</si>
  <si>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</si>
  <si>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</si>
  <si>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</si>
  <si>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</si>
  <si>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</si>
  <si>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</si>
  <si>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</si>
  <si>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</si>
  <si>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</si>
  <si>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</si>
  <si>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</si>
  <si>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</si>
  <si>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</si>
  <si>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</si>
  <si>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</si>
  <si>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</si>
  <si>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</si>
  <si>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</si>
  <si>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</si>
  <si>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</si>
  <si>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</si>
  <si>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</si>
  <si>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</si>
  <si>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</si>
  <si>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</si>
  <si>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</si>
  <si>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</si>
  <si>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</si>
  <si>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</si>
  <si>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</si>
  <si>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</si>
  <si>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</si>
  <si>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</si>
  <si>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</si>
  <si>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</si>
  <si>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</si>
  <si>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</si>
  <si>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</si>
  <si>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</si>
  <si>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</si>
  <si>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</si>
  <si>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</si>
  <si>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</si>
  <si>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</si>
  <si>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</si>
  <si>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</si>
  <si>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</si>
  <si>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</si>
  <si>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</si>
  <si>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</si>
  <si>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</si>
  <si>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</si>
  <si>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</si>
  <si>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</si>
  <si>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</si>
  <si>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</si>
  <si>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</si>
  <si>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</si>
  <si>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</si>
  <si>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</si>
  <si>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</si>
  <si>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</si>
  <si>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</si>
  <si>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</si>
  <si>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</si>
  <si>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</si>
  <si>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</si>
  <si>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</si>
  <si>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</si>
  <si>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</si>
  <si>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</si>
  <si>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</si>
  <si>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</si>
  <si>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</si>
  <si>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</si>
  <si>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</si>
  <si>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</si>
  <si>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</si>
  <si>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</si>
  <si>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</si>
  <si>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</si>
  <si>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</si>
  <si>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</si>
  <si>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</si>
  <si>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</si>
  <si>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</si>
  <si>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</si>
  <si>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</si>
  <si>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</si>
  <si>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</si>
  <si>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</si>
  <si>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</si>
  <si>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</si>
  <si>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</si>
  <si>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</si>
  <si>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</si>
  <si>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</si>
  <si>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</si>
  <si>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</si>
  <si>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</si>
  <si>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</si>
  <si>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</si>
  <si>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</si>
  <si>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</si>
  <si>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</si>
  <si>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</si>
  <si>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</si>
  <si>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</si>
  <si>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</si>
  <si>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</si>
  <si>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</si>
  <si>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</si>
  <si>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</si>
  <si>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</si>
  <si>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</si>
  <si>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</si>
  <si>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</si>
  <si>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</si>
  <si>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</si>
  <si>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</si>
  <si>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</si>
  <si>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</si>
  <si>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</si>
  <si>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</si>
  <si>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</si>
  <si>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</si>
  <si>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</si>
  <si>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</si>
  <si>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</si>
  <si>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</si>
  <si>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</si>
  <si>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</si>
  <si>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</si>
  <si>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</si>
  <si>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</si>
  <si>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</si>
  <si>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</si>
  <si>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</si>
  <si>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</si>
  <si>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</si>
  <si>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</si>
  <si>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</si>
  <si>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</si>
  <si>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</si>
  <si>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</si>
  <si>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</si>
  <si>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</si>
  <si>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</si>
  <si>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</si>
  <si>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</si>
  <si>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</si>
  <si>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</si>
  <si>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</si>
  <si>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</si>
  <si>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</si>
  <si>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</si>
  <si>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</si>
  <si>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</si>
  <si>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</si>
  <si>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</si>
  <si>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</si>
  <si>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</si>
  <si>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</si>
  <si>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</si>
  <si>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</si>
  <si>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</si>
  <si>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</si>
  <si>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</si>
  <si>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</si>
  <si>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</si>
  <si>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</si>
  <si>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</si>
  <si>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</si>
  <si>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</si>
  <si>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</si>
  <si>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</si>
  <si>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</si>
  <si>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</si>
  <si>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</si>
  <si>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</si>
  <si>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</si>
  <si>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</si>
  <si>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</si>
  <si>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</si>
  <si>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</si>
  <si>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</si>
  <si>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</si>
  <si>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</si>
  <si>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</si>
  <si>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</si>
  <si>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</si>
  <si>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</si>
  <si>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</si>
  <si>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</si>
  <si>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</si>
  <si>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</si>
  <si>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</si>
  <si>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</si>
  <si>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</si>
  <si>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</si>
  <si>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</si>
  <si>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</si>
  <si>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</si>
  <si>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</si>
  <si>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</si>
  <si>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</si>
  <si>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</si>
  <si>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</si>
  <si>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</si>
  <si>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</si>
  <si>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</si>
  <si>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</si>
  <si>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</si>
  <si>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</si>
  <si>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</si>
  <si>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</si>
  <si>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</si>
  <si>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</si>
  <si>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</si>
  <si>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</si>
  <si>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</si>
  <si>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</si>
  <si>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</si>
  <si>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</si>
  <si>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</si>
  <si>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</si>
  <si>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</si>
  <si>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</si>
  <si>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</si>
  <si>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Post Doctoral Fellow Project</t>
  </si>
  <si>
    <t>L&amp;T Construction</t>
  </si>
  <si>
    <t>AGM, Engineering Lead</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</si>
  <si>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</si>
  <si>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</si>
  <si>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</si>
  <si>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</si>
  <si>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</si>
  <si>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</si>
  <si>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</si>
  <si>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</si>
  <si>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</si>
  <si>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</si>
  <si>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</si>
  <si>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</si>
  <si>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</si>
  <si>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</si>
  <si>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</si>
  <si>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</si>
  <si>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</si>
  <si>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</si>
  <si>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</si>
  <si>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</si>
  <si>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</si>
  <si>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</si>
  <si>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</si>
  <si>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</si>
  <si>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</si>
  <si>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</si>
  <si>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</si>
  <si>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</si>
  <si>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</si>
  <si>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</si>
  <si>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</si>
  <si>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</si>
  <si>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</si>
  <si>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</si>
  <si>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</si>
  <si>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</si>
  <si>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</si>
  <si>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</si>
  <si>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</si>
  <si>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</si>
  <si>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</si>
  <si>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</si>
  <si>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</si>
  <si>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</si>
  <si>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</si>
  <si>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</si>
  <si>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</si>
  <si>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</si>
  <si>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</si>
  <si>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</si>
  <si>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</si>
  <si>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</si>
  <si>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</si>
  <si>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</si>
  <si>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</si>
  <si>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</si>
  <si>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</si>
  <si>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</si>
  <si>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</si>
  <si>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</si>
  <si>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</si>
  <si>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</si>
  <si>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</si>
  <si>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</si>
  <si>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</si>
  <si>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</si>
  <si>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</si>
  <si>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</si>
  <si>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</si>
  <si>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</si>
  <si>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</si>
  <si>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</si>
  <si>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</si>
  <si>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</si>
  <si>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</si>
  <si>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</si>
  <si>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</si>
  <si>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</si>
  <si>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</si>
  <si>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</si>
  <si>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</si>
  <si>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</si>
  <si>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</si>
  <si>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</si>
  <si>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</si>
  <si>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</si>
  <si>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</si>
  <si>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</si>
  <si>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</si>
  <si>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</si>
  <si>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</si>
  <si>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</si>
  <si>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</si>
  <si>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</si>
  <si>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</si>
  <si>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</si>
  <si>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</si>
  <si>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</si>
  <si>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</si>
  <si>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</si>
  <si>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</si>
  <si>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</si>
  <si>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</si>
  <si>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</si>
  <si>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</si>
  <si>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</si>
  <si>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</si>
  <si>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</si>
  <si>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</si>
  <si>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</si>
  <si>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</si>
  <si>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</si>
  <si>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</si>
  <si>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</si>
  <si>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</si>
  <si>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</si>
  <si>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</si>
  <si>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</si>
  <si>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</si>
  <si>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</si>
  <si>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</si>
  <si>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</si>
  <si>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</si>
  <si>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</si>
  <si>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</si>
  <si>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</si>
  <si>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</si>
  <si>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</si>
  <si>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</si>
  <si>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</si>
  <si>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</si>
  <si>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</si>
  <si>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</si>
  <si>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</si>
  <si>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</si>
  <si>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</si>
  <si>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</si>
  <si>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</si>
  <si>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</si>
  <si>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</si>
  <si>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</si>
  <si>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</si>
  <si>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</si>
  <si>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</si>
  <si>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</si>
  <si>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</si>
  <si>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</si>
  <si>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</si>
  <si>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</si>
  <si>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</si>
  <si>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</si>
  <si>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</si>
  <si>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</si>
  <si>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</si>
  <si>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</si>
  <si>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</si>
  <si>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</si>
  <si>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</si>
  <si>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</si>
  <si>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</si>
  <si>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</si>
  <si>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</si>
  <si>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</si>
  <si>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</si>
  <si>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</si>
  <si>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</si>
  <si>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</si>
  <si>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</si>
  <si>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</si>
  <si>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</si>
  <si>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</si>
  <si>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</si>
  <si>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</si>
  <si>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</si>
  <si>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</si>
  <si>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</si>
  <si>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</si>
  <si>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</si>
  <si>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</si>
  <si>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</si>
  <si>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</si>
  <si>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</si>
  <si>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</si>
  <si>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</si>
  <si>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</si>
  <si>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</si>
  <si>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</si>
  <si>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</si>
  <si>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</si>
  <si>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</si>
  <si>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</si>
  <si>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</si>
  <si>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</si>
  <si>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</si>
  <si>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</si>
  <si>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</si>
  <si>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</si>
  <si>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</si>
  <si>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</si>
  <si>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</si>
  <si>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</si>
  <si>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</si>
  <si>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</si>
  <si>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</si>
  <si>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</si>
  <si>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</si>
  <si>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</si>
  <si>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</si>
  <si>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</si>
  <si>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</si>
  <si>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</si>
  <si>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</si>
  <si>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</si>
  <si>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</si>
  <si>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</si>
  <si>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</si>
  <si>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</si>
  <si>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</si>
  <si>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</si>
  <si>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</si>
  <si>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</si>
  <si>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</si>
  <si>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</si>
  <si>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</si>
  <si>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</si>
  <si>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</si>
  <si>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</si>
  <si>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</si>
  <si>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</si>
  <si>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</si>
  <si>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</si>
  <si>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</si>
  <si>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</si>
  <si>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</si>
  <si>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</si>
  <si>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</si>
  <si>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</si>
  <si>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</si>
  <si>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</si>
  <si>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</si>
  <si>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</si>
  <si>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</si>
  <si>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</si>
  <si>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</si>
  <si>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</si>
  <si>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</si>
  <si>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</si>
  <si>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</si>
  <si>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</si>
  <si>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</si>
  <si>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</si>
  <si>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</si>
  <si>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</si>
  <si>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</si>
  <si>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</si>
  <si>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</si>
  <si>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</si>
  <si>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</si>
  <si>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</si>
  <si>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</si>
  <si>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</si>
  <si>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</si>
  <si>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</si>
  <si>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</si>
  <si>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</si>
  <si>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</si>
  <si>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</si>
  <si>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</si>
  <si>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</si>
  <si>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</si>
  <si>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</si>
  <si>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</si>
  <si>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</si>
  <si>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</si>
  <si>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</si>
  <si>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</si>
  <si>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</si>
  <si>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</si>
  <si>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</si>
  <si>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</si>
  <si>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</si>
  <si>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</si>
  <si>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</si>
  <si>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</si>
  <si>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</si>
  <si>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</si>
  <si>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</si>
  <si>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</si>
  <si>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</si>
  <si>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</si>
  <si>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</si>
  <si>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</si>
  <si>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</si>
  <si>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</si>
  <si>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</si>
  <si>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</si>
  <si>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</si>
  <si>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</si>
  <si>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</si>
  <si>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</si>
  <si>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</si>
  <si>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</si>
  <si>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</si>
  <si>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</si>
  <si>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</si>
  <si>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</si>
  <si>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</si>
  <si>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</si>
  <si>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</si>
  <si>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</si>
  <si>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</si>
  <si>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</si>
  <si>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</si>
  <si>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</si>
  <si>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</si>
  <si>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</si>
  <si>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</si>
  <si>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</si>
  <si>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</si>
  <si>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</si>
  <si>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</si>
  <si>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</si>
  <si>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</si>
  <si>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</si>
  <si>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</si>
  <si>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</si>
  <si>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</si>
  <si>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</si>
  <si>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</si>
  <si>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</si>
  <si>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</si>
  <si>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</si>
  <si>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</si>
  <si>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</si>
  <si>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</si>
  <si>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</si>
  <si>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</si>
  <si>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</si>
  <si>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</si>
  <si>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</si>
  <si>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</si>
  <si>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</si>
  <si>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</si>
  <si>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</si>
  <si>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</si>
  <si>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</si>
  <si>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</si>
  <si>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</si>
  <si>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</si>
  <si>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</si>
  <si>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</si>
  <si>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</si>
  <si>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</si>
  <si>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</si>
  <si>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</si>
  <si>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</si>
  <si>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</si>
  <si>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</si>
  <si>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</si>
  <si>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</si>
  <si>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</si>
  <si>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</si>
  <si>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</si>
  <si>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</si>
  <si>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</si>
  <si>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</si>
  <si>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</si>
  <si>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</si>
  <si>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</si>
  <si>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</si>
  <si>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</si>
  <si>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</si>
  <si>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</si>
  <si>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</si>
  <si>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</si>
  <si>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</si>
  <si>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</si>
  <si>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</si>
  <si>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</si>
  <si>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</si>
  <si>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</si>
  <si>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</si>
  <si>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</si>
  <si>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</si>
  <si>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</si>
  <si>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</si>
  <si>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</si>
  <si>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</si>
  <si>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</si>
  <si>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</si>
  <si>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</si>
  <si>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</si>
  <si>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</si>
  <si>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</si>
  <si>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</si>
  <si>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</si>
  <si>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</si>
  <si>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</si>
  <si>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</si>
  <si>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</si>
  <si>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</si>
  <si>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</si>
  <si>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</si>
  <si>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</si>
  <si>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</si>
  <si>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</si>
  <si>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</si>
  <si>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</si>
  <si>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</si>
  <si>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</si>
  <si>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</si>
  <si>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</si>
  <si>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</si>
  <si>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</si>
  <si>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</si>
  <si>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</si>
  <si>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</si>
  <si>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</si>
  <si>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</si>
  <si>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</si>
  <si>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</si>
  <si>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</si>
  <si>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</si>
  <si>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</si>
  <si>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</si>
  <si>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</si>
  <si>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</si>
  <si>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</si>
  <si>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</si>
  <si>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</si>
  <si>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</si>
  <si>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</si>
  <si>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</si>
  <si>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</si>
  <si>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</si>
  <si>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</si>
  <si>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</si>
  <si>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</si>
  <si>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</si>
  <si>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</si>
  <si>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</si>
  <si>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</si>
  <si>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</si>
  <si>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</si>
  <si>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</si>
  <si>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</si>
  <si>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</si>
  <si>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</si>
  <si>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</si>
  <si>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</si>
  <si>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</si>
  <si>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</si>
  <si>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</si>
  <si>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</si>
  <si>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</si>
  <si>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</si>
  <si>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</si>
  <si>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</si>
  <si>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</si>
  <si>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</si>
  <si>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</si>
  <si>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</si>
  <si>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</si>
  <si>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</si>
  <si>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</si>
  <si>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</si>
  <si>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</si>
  <si>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</si>
  <si>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</si>
  <si>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</si>
  <si>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</si>
  <si>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</si>
  <si>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</si>
  <si>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</si>
  <si>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</si>
  <si>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</si>
  <si>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</si>
  <si>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</si>
  <si>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</si>
  <si>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</si>
  <si>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</si>
  <si>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</si>
  <si>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</si>
  <si>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</si>
  <si>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</si>
  <si>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</si>
  <si>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</si>
  <si>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</si>
  <si>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</si>
  <si>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</si>
  <si>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</si>
  <si>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</si>
  <si>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</si>
  <si>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</si>
  <si>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</si>
  <si>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</si>
  <si>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</si>
  <si>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</si>
  <si>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</si>
  <si>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</si>
  <si>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</si>
  <si>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</si>
  <si>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</si>
  <si>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</si>
  <si>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</si>
  <si>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</si>
  <si>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</si>
  <si>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</si>
  <si>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</si>
  <si>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</si>
  <si>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</si>
  <si>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</si>
  <si>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</si>
  <si>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</si>
  <si>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</si>
  <si>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</si>
  <si>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</si>
  <si>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</si>
  <si>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</si>
  <si>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</si>
  <si>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</si>
  <si>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</si>
  <si>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</si>
  <si>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</si>
  <si>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</si>
  <si>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</si>
  <si>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</si>
  <si>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</si>
  <si>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</si>
  <si>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</si>
  <si>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</si>
  <si>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</si>
  <si>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</si>
  <si>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</si>
  <si>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</si>
  <si>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</si>
  <si>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</si>
  <si>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</si>
  <si>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</si>
  <si>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</si>
  <si>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</si>
  <si>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</si>
  <si>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</si>
  <si>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</si>
  <si>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</si>
  <si>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</si>
  <si>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</si>
  <si>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</si>
  <si>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</si>
  <si>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</si>
  <si>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</si>
  <si>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</si>
  <si>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</si>
  <si>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</si>
  <si>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</si>
  <si>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</si>
  <si>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</si>
  <si>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</si>
  <si>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</si>
  <si>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</si>
  <si>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</si>
  <si>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</si>
  <si>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</si>
  <si>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</si>
  <si>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</si>
  <si>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</si>
  <si>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</si>
  <si>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</si>
  <si>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</si>
  <si>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</si>
  <si>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</si>
  <si>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</si>
  <si>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</si>
  <si>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</si>
  <si>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</si>
  <si>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</si>
  <si>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</si>
  <si>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</si>
  <si>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</si>
  <si>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</si>
  <si>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</si>
  <si>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</si>
  <si>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</si>
  <si>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</si>
  <si>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</si>
  <si>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</si>
  <si>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</si>
  <si>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</si>
  <si>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</si>
  <si>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</si>
  <si>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</si>
  <si>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</si>
  <si>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</si>
  <si>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</si>
  <si>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</si>
  <si>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</si>
  <si>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</si>
  <si>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</si>
  <si>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</si>
  <si>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</si>
  <si>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</si>
  <si>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</si>
  <si>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</si>
  <si>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</si>
  <si>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</si>
  <si>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</si>
  <si>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</si>
  <si>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</si>
  <si>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</si>
  <si>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</si>
  <si>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</si>
  <si>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</si>
  <si>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</si>
  <si>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</si>
  <si>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</si>
  <si>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</si>
  <si>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</si>
  <si>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</si>
  <si>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</si>
  <si>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</si>
  <si>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</si>
  <si>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</si>
  <si>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</si>
  <si>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</si>
  <si>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</si>
  <si>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</si>
  <si>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</si>
  <si>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</si>
  <si>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</si>
  <si>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</si>
  <si>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</si>
  <si>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</si>
  <si>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</si>
  <si>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</si>
  <si>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</si>
  <si>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</si>
  <si>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</si>
  <si>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</si>
  <si>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</si>
  <si>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</si>
  <si>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</si>
  <si>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</si>
  <si>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</si>
  <si>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</si>
  <si>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</si>
  <si>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</si>
  <si>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</si>
  <si>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</si>
  <si>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</si>
  <si>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</si>
  <si>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</si>
  <si>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</si>
  <si>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</si>
  <si>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</si>
  <si>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</si>
  <si>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</si>
  <si>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</si>
  <si>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</si>
  <si>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</si>
  <si>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</si>
  <si>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</si>
  <si>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</si>
  <si>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</si>
  <si>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</si>
  <si>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</si>
  <si>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</si>
  <si>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</si>
  <si>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</si>
  <si>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</si>
  <si>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</si>
  <si>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</si>
  <si>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</si>
  <si>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</si>
  <si>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</si>
  <si>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</si>
  <si>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</si>
  <si>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</si>
  <si>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</si>
  <si>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</si>
  <si>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</si>
  <si>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</si>
  <si>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</si>
  <si>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</si>
  <si>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</si>
  <si>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</si>
  <si>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</si>
  <si>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</si>
  <si>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</si>
  <si>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</si>
  <si>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</si>
  <si>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</si>
  <si>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</si>
  <si>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</si>
  <si>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</si>
  <si>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</si>
  <si>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</si>
  <si>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</si>
  <si>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</si>
  <si>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</si>
  <si>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</si>
  <si>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</si>
  <si>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</si>
  <si>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</si>
  <si>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</si>
  <si>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</si>
  <si>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</si>
  <si>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</si>
  <si>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</si>
  <si>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</si>
  <si>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</si>
  <si>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</si>
  <si>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</si>
  <si>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</si>
  <si>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</si>
  <si>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</si>
  <si>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</si>
  <si>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</si>
  <si>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</si>
  <si>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PG, Laxmi Chowk, Hinjewadi, Pune</t>
  </si>
  <si>
    <t>JNV Hoshangabad</t>
  </si>
  <si>
    <t>CBSE, Hoshangabad, Madhya Pradesh</t>
  </si>
  <si>
    <t>MAths, Science, Social Science, English</t>
  </si>
  <si>
    <t>Maths, Physics,Chemistry, English</t>
  </si>
  <si>
    <t>ndian Institute of Information Technology, Design and Manufacturing, Jabalpur,</t>
  </si>
  <si>
    <t>ndian Institute of Information Technology, Design and Manufacturing, Jabalpur, Madhya Pradesh</t>
  </si>
  <si>
    <t>B. Tech. Mechanical Engineering</t>
  </si>
  <si>
    <t>M. Tech. Mechanical Engineering</t>
  </si>
  <si>
    <t>CAD/ CAM</t>
  </si>
  <si>
    <t xml:space="preserve">Indian Institute of Technology Kanpur </t>
  </si>
  <si>
    <t>• 12</t>
  </si>
  <si>
    <t>["https:\/\/link.springer.com\/article\/10.1007\/s10479-021-04068-2","https:\/\/www.sciencedirect.com\/science\/article\/abs\/pii\/S0360835224002808","https:\/\/link.springer.com\/article\/10.1007\/s10479-025-06640-6"]</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</si>
  <si>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</si>
  <si>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</si>
  <si>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</si>
  <si>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</si>
  <si>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</si>
  <si>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</si>
  <si>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</si>
  <si>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</si>
  <si>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</si>
  <si>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</si>
  <si>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</si>
  <si>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</si>
  <si>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</si>
  <si>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</si>
  <si>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</si>
  <si>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</si>
  <si>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</si>
  <si>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</si>
  <si>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</si>
  <si>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</si>
  <si>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</si>
  <si>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</si>
  <si>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</si>
  <si>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</si>
  <si>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</si>
  <si>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</si>
  <si>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</si>
  <si>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</si>
  <si>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</si>
  <si>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</si>
  <si>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</si>
  <si>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</si>
  <si>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</si>
  <si>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</si>
  <si>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</si>
  <si>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</si>
  <si>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</si>
  <si>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</si>
  <si>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</si>
  <si>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</si>
  <si>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</si>
  <si>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</si>
  <si>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</si>
  <si>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</si>
  <si>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</si>
  <si>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</si>
  <si>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</si>
  <si>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</si>
  <si>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</si>
  <si>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</si>
  <si>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</si>
  <si>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</si>
  <si>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</si>
  <si>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</si>
  <si>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</si>
  <si>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</si>
  <si>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</si>
  <si>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</si>
  <si>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</si>
  <si>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</si>
  <si>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</si>
  <si>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</si>
  <si>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</si>
  <si>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</si>
  <si>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</si>
  <si>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</si>
  <si>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</si>
  <si>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</si>
  <si>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</si>
  <si>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</si>
  <si>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</si>
  <si>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</si>
  <si>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</si>
  <si>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</si>
  <si>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</si>
  <si>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</si>
  <si>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</si>
  <si>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</si>
  <si>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</si>
  <si>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</si>
  <si>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</si>
  <si>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</si>
  <si>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</si>
  <si>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</si>
  <si>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</si>
  <si>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</si>
  <si>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</si>
  <si>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</si>
  <si>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</si>
  <si>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</si>
  <si>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</si>
  <si>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</si>
  <si>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</si>
  <si>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</si>
  <si>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</si>
  <si>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</si>
  <si>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</si>
  <si>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</si>
  <si>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</si>
  <si>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</si>
  <si>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</si>
  <si>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</si>
  <si>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</si>
  <si>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</si>
  <si>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</si>
  <si>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</si>
  <si>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</si>
  <si>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</si>
  <si>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</si>
  <si>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</si>
  <si>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</si>
  <si>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</si>
  <si>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</si>
  <si>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</si>
  <si>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</si>
  <si>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</si>
  <si>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</si>
  <si>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</si>
  <si>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</si>
  <si>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</si>
  <si>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</si>
  <si>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</si>
  <si>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</si>
  <si>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</si>
  <si>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</si>
  <si>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</si>
  <si>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</si>
  <si>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</si>
  <si>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</si>
  <si>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</si>
  <si>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</si>
  <si>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</si>
  <si>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</si>
  <si>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</si>
  <si>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</si>
  <si>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</si>
  <si>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</si>
  <si>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</si>
  <si>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</si>
  <si>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</si>
  <si>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</si>
  <si>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</si>
  <si>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</si>
  <si>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</si>
  <si>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</si>
  <si>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</si>
  <si>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</si>
  <si>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</si>
  <si>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</si>
  <si>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</si>
  <si>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</si>
  <si>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</si>
  <si>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</si>
  <si>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</si>
  <si>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</si>
  <si>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</si>
  <si>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</si>
  <si>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</si>
  <si>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</si>
  <si>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</si>
  <si>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</si>
  <si>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</si>
  <si>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</si>
  <si>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</si>
  <si>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</si>
  <si>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</si>
  <si>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</si>
  <si>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</si>
  <si>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</si>
  <si>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</si>
  <si>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</si>
  <si>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</si>
  <si>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</si>
  <si>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</si>
  <si>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</si>
  <si>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</si>
  <si>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</si>
  <si>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</si>
  <si>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</si>
  <si>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</si>
  <si>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</si>
  <si>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</si>
  <si>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</si>
  <si>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</si>
  <si>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</si>
  <si>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</si>
  <si>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</si>
  <si>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</si>
  <si>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</si>
  <si>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</si>
  <si>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</si>
  <si>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</si>
  <si>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</si>
  <si>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</si>
  <si>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</si>
  <si>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</si>
  <si>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</si>
  <si>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</si>
  <si>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</si>
  <si>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</si>
  <si>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</si>
  <si>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</si>
  <si>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</si>
  <si>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</si>
  <si>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</si>
  <si>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</si>
  <si>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</si>
  <si>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</si>
  <si>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</si>
  <si>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</si>
  <si>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</si>
  <si>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</si>
  <si>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</si>
  <si>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</si>
  <si>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</si>
  <si>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</si>
  <si>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</si>
  <si>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</si>
  <si>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</si>
  <si>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</si>
  <si>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</si>
  <si>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</si>
  <si>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</si>
  <si>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</si>
  <si>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</si>
  <si>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</si>
  <si>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</si>
  <si>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</si>
  <si>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</si>
  <si>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</si>
  <si>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</si>
  <si>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</si>
  <si>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</si>
  <si>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</si>
  <si>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</si>
  <si>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</si>
  <si>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</si>
  <si>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</si>
  <si>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</si>
  <si>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</si>
  <si>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</si>
  <si>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</si>
  <si>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</si>
  <si>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</si>
  <si>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</si>
  <si>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</si>
  <si>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</si>
  <si>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</si>
  <si>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</si>
  <si>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</si>
  <si>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</si>
  <si>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</si>
  <si>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</si>
  <si>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</si>
  <si>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</si>
  <si>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</si>
  <si>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</si>
  <si>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</si>
  <si>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</si>
  <si>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</si>
  <si>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</si>
  <si>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</si>
  <si>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</si>
  <si>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</si>
  <si>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</si>
  <si>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</si>
  <si>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</si>
  <si>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</si>
  <si>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</si>
  <si>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</si>
  <si>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</si>
  <si>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</si>
  <si>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</si>
  <si>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</si>
  <si>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</si>
  <si>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</si>
  <si>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</si>
  <si>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</si>
  <si>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</si>
  <si>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</si>
  <si>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</si>
  <si>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</si>
  <si>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</si>
  <si>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</si>
  <si>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</si>
  <si>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</si>
  <si>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</si>
  <si>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</si>
  <si>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</si>
  <si>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</si>
  <si>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</si>
  <si>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</si>
  <si>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</si>
  <si>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</si>
  <si>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</si>
  <si>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</si>
  <si>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</si>
  <si>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</si>
  <si>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</si>
  <si>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</si>
  <si>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</si>
  <si>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</si>
  <si>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</si>
  <si>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</si>
  <si>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</si>
  <si>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</si>
  <si>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</si>
  <si>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</si>
  <si>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</si>
  <si>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</si>
  <si>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</si>
  <si>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</si>
  <si>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</si>
  <si>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</si>
  <si>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</si>
  <si>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</si>
  <si>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</si>
  <si>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</si>
  <si>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</si>
  <si>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</si>
  <si>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</si>
  <si>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</si>
  <si>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</si>
  <si>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</si>
  <si>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</si>
  <si>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</si>
  <si>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</si>
  <si>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</si>
  <si>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</si>
  <si>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</si>
  <si>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</si>
  <si>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</si>
  <si>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</si>
  <si>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8Y 11M</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</si>
  <si>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</si>
  <si>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</si>
  <si>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</si>
  <si>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</si>
  <si>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</si>
  <si>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</si>
  <si>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</si>
  <si>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</si>
  <si>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</si>
  <si>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</si>
  <si>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</si>
  <si>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</si>
  <si>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</si>
  <si>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</si>
  <si>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</si>
  <si>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</si>
  <si>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</si>
  <si>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</si>
  <si>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</si>
  <si>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</si>
  <si>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</si>
  <si>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</si>
  <si>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</si>
  <si>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</si>
  <si>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</si>
  <si>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</si>
  <si>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</si>
  <si>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</si>
  <si>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</si>
  <si>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</si>
  <si>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</si>
  <si>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</si>
  <si>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</si>
  <si>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</si>
  <si>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</si>
  <si>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</si>
  <si>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</si>
  <si>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</si>
  <si>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</si>
  <si>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</si>
  <si>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</si>
  <si>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</si>
  <si>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</si>
  <si>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</si>
  <si>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</si>
  <si>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</si>
  <si>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</si>
  <si>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</si>
  <si>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</si>
  <si>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</si>
  <si>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</si>
  <si>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</si>
  <si>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</si>
  <si>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</si>
  <si>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</si>
  <si>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</si>
  <si>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</si>
  <si>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</si>
  <si>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</si>
  <si>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</si>
  <si>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</si>
  <si>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</si>
  <si>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</si>
  <si>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</si>
  <si>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</si>
  <si>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</si>
  <si>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</si>
  <si>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</si>
  <si>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</si>
  <si>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</si>
  <si>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</si>
  <si>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</si>
  <si>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</si>
  <si>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</si>
  <si>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</si>
  <si>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</si>
  <si>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</si>
  <si>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</si>
  <si>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</si>
  <si>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</si>
  <si>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</si>
  <si>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</si>
  <si>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</si>
  <si>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</si>
  <si>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</si>
  <si>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</si>
  <si>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</si>
  <si>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</si>
  <si>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</si>
  <si>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</si>
  <si>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</si>
  <si>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</si>
  <si>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</si>
  <si>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</si>
  <si>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</si>
  <si>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</si>
  <si>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</si>
  <si>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</si>
  <si>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</si>
  <si>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</si>
  <si>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</si>
  <si>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</si>
  <si>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</si>
  <si>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</si>
  <si>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</si>
  <si>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</si>
  <si>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</si>
  <si>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</si>
  <si>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</si>
  <si>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</si>
  <si>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</si>
  <si>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</si>
  <si>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</si>
  <si>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</si>
  <si>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</si>
  <si>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</si>
  <si>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</si>
  <si>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</si>
  <si>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</si>
  <si>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</si>
  <si>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</si>
  <si>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</si>
  <si>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</si>
  <si>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</si>
  <si>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</si>
  <si>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</si>
  <si>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</si>
  <si>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</si>
  <si>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</si>
  <si>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</si>
  <si>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</si>
  <si>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</si>
  <si>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</si>
  <si>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</si>
  <si>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</si>
  <si>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</si>
  <si>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</si>
  <si>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</si>
  <si>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</si>
  <si>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</si>
  <si>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</si>
  <si>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</si>
  <si>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</si>
  <si>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</si>
  <si>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</si>
  <si>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</si>
  <si>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</si>
  <si>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</si>
  <si>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</si>
  <si>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</si>
  <si>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</si>
  <si>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</si>
  <si>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</si>
  <si>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</si>
  <si>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</si>
  <si>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</si>
  <si>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</si>
  <si>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</si>
  <si>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</si>
  <si>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</si>
  <si>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</si>
  <si>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</si>
  <si>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</si>
  <si>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</si>
  <si>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</si>
  <si>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</si>
  <si>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</si>
  <si>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</si>
  <si>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</si>
  <si>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</si>
  <si>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</si>
  <si>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</si>
  <si>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</si>
  <si>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</si>
  <si>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</si>
  <si>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</si>
  <si>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</si>
  <si>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</si>
  <si>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</si>
  <si>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</si>
  <si>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</si>
  <si>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</si>
  <si>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</si>
  <si>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</si>
  <si>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</si>
  <si>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</si>
  <si>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</si>
  <si>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</si>
  <si>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</si>
  <si>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</si>
  <si>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</si>
  <si>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</si>
  <si>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</si>
  <si>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</si>
  <si>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</si>
  <si>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</si>
  <si>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</si>
  <si>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</si>
  <si>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</si>
  <si>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</si>
  <si>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</si>
  <si>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</si>
  <si>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</si>
  <si>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</si>
  <si>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</si>
  <si>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</si>
  <si>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</si>
  <si>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</si>
  <si>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</si>
  <si>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</si>
  <si>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</si>
  <si>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</si>
  <si>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</si>
  <si>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</si>
  <si>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</si>
  <si>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</si>
  <si>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</si>
  <si>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</si>
  <si>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</si>
  <si>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</si>
  <si>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</si>
  <si>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</si>
  <si>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</si>
  <si>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</si>
  <si>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</si>
  <si>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</si>
  <si>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</si>
  <si>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</si>
  <si>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</si>
  <si>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</si>
  <si>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</si>
  <si>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</si>
  <si>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</si>
  <si>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</si>
  <si>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</si>
  <si>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</si>
  <si>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</si>
  <si>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</si>
  <si>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</si>
  <si>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</si>
  <si>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</si>
  <si>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</si>
  <si>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</si>
  <si>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</si>
  <si>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</si>
  <si>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</si>
  <si>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</si>
  <si>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</si>
  <si>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</si>
  <si>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</si>
  <si>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</si>
  <si>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</si>
  <si>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</si>
  <si>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</si>
  <si>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</si>
  <si>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</si>
  <si>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</si>
  <si>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</si>
  <si>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</si>
  <si>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</si>
  <si>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</si>
  <si>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</si>
  <si>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</si>
  <si>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</si>
  <si>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</si>
  <si>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</si>
  <si>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</si>
  <si>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</si>
  <si>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</si>
  <si>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</si>
  <si>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</si>
  <si>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</si>
  <si>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</si>
  <si>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</si>
  <si>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</si>
  <si>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</si>
  <si>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</si>
  <si>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</si>
  <si>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</si>
  <si>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</si>
  <si>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</si>
  <si>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</si>
  <si>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</si>
  <si>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</si>
  <si>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</si>
  <si>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</si>
  <si>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</si>
  <si>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</si>
  <si>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</si>
  <si>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</si>
  <si>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</si>
  <si>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</si>
  <si>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</si>
  <si>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</si>
  <si>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</si>
  <si>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</si>
  <si>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</si>
  <si>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</si>
  <si>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</si>
  <si>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</si>
  <si>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</si>
  <si>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</si>
  <si>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</si>
  <si>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</si>
  <si>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</si>
  <si>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</si>
  <si>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</si>
  <si>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</si>
  <si>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</si>
  <si>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</si>
  <si>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</si>
  <si>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</si>
  <si>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</si>
  <si>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</si>
  <si>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</si>
  <si>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</si>
  <si>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</si>
  <si>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</si>
  <si>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</si>
  <si>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</si>
  <si>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</si>
  <si>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</si>
  <si>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</si>
  <si>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</si>
  <si>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</si>
  <si>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</si>
  <si>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</si>
  <si>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</si>
  <si>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</si>
  <si>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</si>
  <si>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</si>
  <si>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</si>
  <si>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</si>
  <si>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</si>
  <si>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</si>
  <si>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</si>
  <si>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</si>
  <si>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</si>
  <si>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</si>
  <si>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</si>
  <si>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</si>
  <si>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</si>
  <si>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</si>
  <si>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</si>
  <si>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</si>
  <si>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</si>
  <si>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</si>
  <si>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</si>
  <si>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</si>
  <si>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</si>
  <si>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</si>
  <si>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</si>
  <si>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</si>
  <si>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</si>
  <si>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</si>
  <si>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</si>
  <si>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</si>
  <si>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</si>
  <si>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</si>
  <si>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</si>
  <si>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</si>
  <si>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</si>
  <si>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</si>
  <si>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</si>
  <si>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</si>
  <si>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</si>
  <si>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</si>
  <si>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</si>
  <si>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</si>
  <si>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</si>
  <si>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</si>
  <si>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</si>
  <si>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</si>
  <si>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</si>
  <si>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</si>
  <si>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</si>
  <si>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</si>
  <si>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</si>
  <si>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</si>
  <si>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</si>
  <si>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</si>
  <si>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</si>
  <si>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</si>
  <si>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</si>
  <si>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</si>
  <si>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</si>
  <si>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</si>
  <si>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</si>
  <si>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</si>
  <si>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</si>
  <si>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</si>
  <si>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</si>
  <si>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</si>
  <si>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</si>
  <si>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</si>
  <si>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</si>
  <si>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</si>
  <si>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</si>
  <si>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</si>
  <si>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</si>
  <si>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</si>
  <si>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</si>
  <si>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</si>
  <si>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</si>
  <si>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</si>
  <si>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</si>
  <si>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</si>
  <si>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</si>
  <si>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</si>
  <si>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</si>
  <si>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</si>
  <si>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</si>
  <si>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</si>
  <si>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</si>
  <si>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</si>
  <si>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</si>
  <si>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</si>
  <si>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</si>
  <si>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</si>
  <si>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</si>
  <si>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</si>
  <si>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</si>
  <si>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</si>
  <si>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</si>
  <si>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</si>
  <si>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</si>
  <si>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</si>
  <si>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</si>
  <si>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</si>
  <si>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</si>
  <si>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</si>
  <si>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</si>
  <si>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</si>
  <si>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</si>
  <si>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</si>
  <si>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</si>
  <si>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</si>
  <si>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</si>
  <si>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</si>
  <si>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</si>
  <si>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</si>
  <si>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</si>
  <si>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</si>
  <si>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</si>
  <si>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</si>
  <si>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</si>
  <si>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</si>
  <si>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</si>
  <si>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</si>
  <si>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</si>
  <si>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</si>
  <si>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</si>
  <si>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</si>
  <si>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</si>
  <si>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</si>
  <si>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</si>
  <si>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</si>
  <si>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</si>
  <si>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</si>
  <si>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</si>
  <si>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</si>
  <si>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</si>
  <si>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</si>
  <si>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</si>
  <si>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</si>
  <si>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</si>
  <si>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</si>
  <si>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</si>
  <si>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</si>
  <si>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</si>
  <si>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</si>
  <si>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</si>
  <si>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</si>
  <si>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</si>
  <si>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</si>
  <si>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</si>
  <si>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</si>
  <si>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</si>
  <si>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</si>
  <si>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</si>
  <si>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</si>
  <si>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</si>
  <si>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</si>
  <si>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</si>
  <si>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</si>
  <si>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</si>
  <si>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</si>
  <si>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</si>
  <si>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</si>
  <si>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</si>
  <si>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</si>
  <si>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</si>
  <si>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</si>
  <si>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</si>
  <si>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</si>
  <si>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</si>
  <si>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</si>
  <si>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</si>
  <si>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</si>
  <si>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</si>
  <si>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</si>
  <si>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</si>
  <si>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</si>
  <si>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</si>
  <si>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</si>
  <si>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</si>
  <si>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</si>
  <si>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</si>
  <si>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</si>
  <si>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</si>
  <si>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</si>
  <si>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</si>
  <si>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</si>
  <si>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</si>
  <si>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</si>
  <si>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</si>
  <si>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</si>
  <si>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</si>
  <si>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</si>
  <si>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</si>
  <si>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</si>
  <si>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</si>
  <si>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</si>
  <si>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</si>
  <si>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</si>
  <si>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</si>
  <si>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</si>
  <si>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</si>
  <si>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</si>
  <si>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</si>
  <si>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</si>
  <si>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</si>
  <si>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</si>
  <si>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</si>
  <si>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</si>
  <si>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</si>
  <si>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</si>
  <si>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</si>
  <si>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</si>
  <si>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</si>
  <si>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</si>
  <si>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</si>
  <si>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</si>
  <si>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</si>
  <si>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</si>
  <si>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</si>
  <si>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</si>
  <si>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</si>
  <si>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</si>
  <si>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</si>
  <si>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</si>
  <si>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</si>
  <si>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</si>
  <si>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</si>
  <si>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</si>
  <si>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</si>
  <si>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</si>
  <si>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</si>
  <si>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</si>
  <si>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</si>
  <si>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</si>
  <si>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</si>
  <si>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</si>
  <si>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</si>
  <si>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</si>
  <si>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</si>
  <si>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</si>
  <si>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</si>
  <si>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</si>
  <si>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</si>
  <si>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</si>
  <si>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</si>
  <si>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</si>
  <si>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</si>
  <si>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</si>
  <si>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</si>
  <si>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</si>
  <si>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</si>
  <si>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</si>
  <si>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</si>
  <si>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</si>
  <si>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</si>
  <si>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</si>
  <si>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</si>
  <si>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</si>
  <si>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</si>
  <si>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</si>
  <si>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</si>
  <si>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</si>
  <si>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</si>
  <si>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</si>
  <si>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</si>
  <si>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</si>
  <si>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</si>
  <si>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</si>
  <si>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</si>
  <si>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</si>
  <si>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</si>
  <si>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</si>
  <si>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</si>
  <si>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</si>
  <si>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</si>
  <si>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</si>
  <si>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</si>
  <si>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</si>
  <si>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</si>
  <si>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</si>
  <si>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</si>
  <si>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</si>
  <si>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</si>
  <si>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</si>
  <si>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</si>
  <si>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</si>
  <si>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</si>
  <si>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</si>
  <si>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</si>
  <si>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</si>
  <si>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</si>
  <si>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</si>
  <si>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</si>
  <si>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</si>
  <si>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</si>
  <si>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</si>
  <si>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</si>
  <si>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</si>
  <si>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</si>
  <si>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</si>
  <si>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</si>
  <si>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</si>
  <si>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</si>
  <si>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</si>
  <si>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</si>
  <si>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</si>
  <si>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</si>
  <si>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</si>
  <si>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</si>
  <si>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</si>
  <si>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</si>
  <si>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</si>
  <si>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</si>
  <si>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</si>
  <si>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</si>
  <si>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</si>
  <si>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</si>
  <si>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</si>
  <si>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</si>
  <si>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</si>
  <si>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</si>
  <si>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</si>
  <si>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</si>
  <si>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</si>
  <si>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</si>
  <si>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</si>
  <si>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</si>
  <si>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</si>
  <si>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</si>
  <si>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</si>
  <si>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</si>
  <si>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</si>
  <si>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</si>
  <si>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</si>
  <si>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</si>
  <si>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</si>
  <si>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</si>
  <si>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</si>
  <si>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</si>
  <si>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</si>
  <si>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</si>
  <si>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</si>
  <si>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</si>
  <si>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</si>
  <si>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</si>
  <si>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</si>
  <si>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</si>
  <si>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</si>
  <si>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</si>
  <si>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</si>
  <si>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</si>
  <si>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</si>
  <si>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</si>
  <si>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</si>
  <si>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</si>
  <si>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</si>
  <si>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</si>
  <si>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</si>
  <si>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</si>
  <si>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</si>
  <si>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</si>
  <si>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</si>
  <si>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</si>
  <si>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</si>
  <si>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</si>
  <si>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</si>
  <si>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</si>
  <si>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</si>
  <si>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</si>
  <si>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</si>
  <si>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</si>
  <si>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</si>
  <si>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</si>
  <si>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</si>
  <si>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</si>
  <si>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</si>
  <si>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</si>
  <si>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</si>
  <si>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</si>
  <si>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</si>
  <si>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</si>
  <si>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</si>
  <si>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</si>
  <si>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</si>
  <si>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</si>
  <si>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</si>
  <si>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</si>
  <si>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</si>
  <si>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</si>
  <si>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</si>
  <si>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</si>
  <si>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</si>
  <si>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</si>
  <si>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</si>
  <si>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</si>
  <si>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</si>
  <si>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</si>
  <si>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</si>
  <si>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</si>
  <si>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</si>
  <si>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</si>
  <si>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</si>
  <si>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</si>
  <si>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</si>
  <si>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</si>
  <si>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</si>
  <si>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</si>
  <si>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</si>
  <si>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</si>
  <si>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</si>
  <si>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</si>
  <si>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</si>
  <si>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</si>
  <si>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</si>
  <si>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</si>
  <si>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</si>
  <si>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</si>
  <si>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</si>
  <si>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</si>
  <si>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</si>
  <si>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</si>
  <si>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</si>
  <si>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</si>
  <si>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</si>
  <si>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</si>
  <si>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</si>
  <si>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</si>
  <si>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</si>
  <si>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</si>
  <si>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</si>
  <si>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</si>
  <si>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</si>
  <si>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</si>
  <si>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</si>
  <si>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</si>
  <si>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</si>
  <si>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</si>
  <si>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</si>
  <si>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</si>
  <si>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</si>
  <si>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</si>
  <si>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</si>
  <si>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</si>
  <si>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</si>
  <si>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</si>
  <si>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</si>
  <si>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</si>
  <si>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</si>
  <si>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</si>
  <si>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</si>
  <si>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</si>
  <si>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</si>
  <si>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</si>
  <si>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</si>
  <si>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</si>
  <si>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</si>
  <si>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</si>
  <si>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</si>
  <si>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</si>
  <si>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</si>
  <si>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</si>
  <si>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</si>
  <si>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</si>
  <si>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</si>
  <si>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</si>
  <si>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</si>
  <si>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</si>
  <si>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</si>
  <si>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</si>
  <si>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</si>
  <si>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</si>
  <si>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</si>
  <si>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</si>
  <si>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</si>
  <si>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</si>
  <si>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</si>
  <si>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</si>
  <si>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</si>
  <si>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</si>
  <si>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</si>
  <si>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</si>
  <si>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</si>
  <si>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</si>
  <si>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</si>
  <si>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</si>
  <si>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</si>
  <si>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</si>
  <si>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</si>
  <si>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</si>
  <si>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</si>
  <si>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</si>
  <si>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</si>
  <si>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</si>
  <si>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</si>
  <si>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</si>
  <si>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</si>
  <si>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</si>
  <si>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</si>
  <si>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</si>
  <si>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</si>
  <si>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</si>
  <si>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</si>
  <si>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</si>
  <si>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</si>
  <si>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</si>
  <si>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</si>
  <si>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</si>
  <si>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</si>
  <si>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</si>
  <si>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</si>
  <si>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</si>
  <si>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</si>
  <si>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</si>
  <si>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</si>
  <si>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</si>
  <si>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</si>
  <si>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</si>
  <si>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</si>
  <si>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</si>
  <si>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</si>
  <si>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</si>
  <si>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</si>
  <si>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</si>
  <si>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</si>
  <si>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</si>
  <si>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</si>
  <si>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</si>
  <si>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</si>
  <si>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</si>
  <si>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</si>
  <si>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</si>
  <si>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</si>
  <si>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</si>
  <si>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</si>
  <si>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</si>
  <si>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</si>
  <si>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</si>
  <si>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</si>
  <si>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</si>
  <si>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</si>
  <si>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</si>
  <si>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</si>
  <si>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</si>
  <si>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</si>
  <si>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</si>
  <si>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</si>
  <si>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</si>
  <si>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</si>
  <si>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</si>
  <si>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</si>
  <si>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</si>
  <si>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</si>
  <si>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</si>
  <si>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</si>
  <si>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</si>
  <si>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</si>
  <si>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</si>
  <si>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</si>
  <si>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</si>
  <si>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</si>
  <si>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</si>
  <si>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</si>
  <si>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</si>
  <si>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</si>
  <si>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</si>
  <si>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</si>
  <si>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</si>
  <si>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</si>
  <si>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</si>
  <si>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</si>
  <si>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</si>
  <si>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</si>
  <si>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</si>
  <si>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</si>
  <si>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</si>
  <si>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</si>
  <si>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</si>
  <si>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</si>
  <si>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</si>
  <si>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</si>
  <si>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</si>
  <si>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</si>
  <si>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</si>
  <si>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</si>
  <si>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</si>
  <si>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</si>
  <si>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</si>
  <si>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</si>
  <si>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</si>
  <si>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</si>
  <si>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13Y 0M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</si>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</sst>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789"/>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469</v>
      </c>
    </row>
    <row r="10" spans="1:158">
      <c r="A10" t="s">
        <v>470</v>
      </c>
      <c r="B10" t="s">
        <v>211</v>
      </c>
      <c r="C10" t="s">
        <v>471</v>
      </c>
      <c r="D10" t="s">
        <v>472</v>
      </c>
      <c r="E10" t="s">
        <v>473</v>
      </c>
      <c r="F10" t="s">
        <v>474</v>
      </c>
      <c r="G10">
        <v>8486825002</v>
      </c>
      <c r="H10" t="s">
        <v>164</v>
      </c>
      <c r="I10" t="s">
        <v>475</v>
      </c>
      <c r="J10" t="s">
        <v>166</v>
      </c>
      <c r="K10" t="s">
        <v>476</v>
      </c>
      <c r="L10" t="s">
        <v>477</v>
      </c>
      <c r="M10" t="s">
        <v>478</v>
      </c>
      <c r="N10" t="s">
        <v>170</v>
      </c>
      <c r="AI10" t="s">
        <v>479</v>
      </c>
      <c r="AJ10" t="s">
        <v>480</v>
      </c>
      <c r="AK10" t="s">
        <v>481</v>
      </c>
      <c r="AL10">
        <v>88.2</v>
      </c>
      <c r="AN10">
        <v>2004</v>
      </c>
      <c r="AO10" t="s">
        <v>174</v>
      </c>
      <c r="AP10" t="s">
        <v>479</v>
      </c>
      <c r="AQ10" t="s">
        <v>480</v>
      </c>
      <c r="AR10" t="s">
        <v>482</v>
      </c>
      <c r="AS10">
        <v>75.83</v>
      </c>
      <c r="AU10">
        <v>2006</v>
      </c>
      <c r="AV10" t="s">
        <v>170</v>
      </c>
      <c r="BC10" t="s">
        <v>174</v>
      </c>
      <c r="BD10" t="s">
        <v>483</v>
      </c>
      <c r="BE10" t="s">
        <v>484</v>
      </c>
      <c r="BF10" t="s">
        <v>485</v>
      </c>
      <c r="BG10">
        <v>78</v>
      </c>
      <c r="BI10">
        <v>2010</v>
      </c>
      <c r="BJ10">
        <v>2</v>
      </c>
      <c r="BL10">
        <v>9</v>
      </c>
      <c r="BN10" t="s">
        <v>174</v>
      </c>
      <c r="BO10" t="s">
        <v>486</v>
      </c>
      <c r="BP10" t="s">
        <v>486</v>
      </c>
      <c r="BQ10" t="s">
        <v>487</v>
      </c>
      <c r="BR10">
        <v>70</v>
      </c>
      <c r="BS10">
        <v>7.58</v>
      </c>
      <c r="BT10">
        <v>2012</v>
      </c>
      <c r="BU10">
        <v>12</v>
      </c>
      <c r="BW10">
        <v>15</v>
      </c>
      <c r="BY10" t="s">
        <v>170</v>
      </c>
      <c r="CF10" t="s">
        <v>174</v>
      </c>
      <c r="CG10" t="s">
        <v>488</v>
      </c>
      <c r="CH10" t="s">
        <v>489</v>
      </c>
      <c r="CI10" t="s">
        <v>193</v>
      </c>
      <c r="CJ10">
        <v>2024</v>
      </c>
      <c r="CL10" t="s">
        <v>170</v>
      </c>
      <c r="CN10" t="s">
        <v>174</v>
      </c>
      <c r="CO10" t="s">
        <v>490</v>
      </c>
      <c r="CP10" t="s">
        <v>491</v>
      </c>
      <c r="CQ10" t="s">
        <v>174</v>
      </c>
      <c r="CR10">
        <v>3</v>
      </c>
      <c r="CS10">
        <v>3</v>
      </c>
      <c r="CU10" t="s">
        <v>492</v>
      </c>
      <c r="CV10" t="s">
        <v>170</v>
      </c>
      <c r="CZ10" t="s">
        <v>170</v>
      </c>
      <c r="DB10" t="s">
        <v>493</v>
      </c>
      <c r="DC10" t="s">
        <v>494</v>
      </c>
      <c r="DD10" t="s">
        <v>174</v>
      </c>
      <c r="DE10" t="s">
        <v>495</v>
      </c>
      <c r="DF10" t="s">
        <v>170</v>
      </c>
      <c r="DL10" t="s">
        <v>174</v>
      </c>
      <c r="DM10" t="s">
        <v>490</v>
      </c>
      <c r="DN10" t="s">
        <v>170</v>
      </c>
      <c r="DP10" t="s">
        <v>496</v>
      </c>
      <c r="DQ10" t="s">
        <v>202</v>
      </c>
      <c r="DR10" t="str">
        <f>HYPERLINK("https://nconnect.nicmar.ac.in/pdf/30_resume_1771416082.pdf/Y2FyZWVy","View Resume")</f>
        <v>0</v>
      </c>
      <c r="DS10" t="s">
        <v>344</v>
      </c>
      <c r="DT10" t="s">
        <v>497</v>
      </c>
      <c r="DU10" t="s">
        <v>498</v>
      </c>
      <c r="DV10" t="s">
        <v>499</v>
      </c>
      <c r="DW10" t="s">
        <v>246</v>
      </c>
      <c r="DX10" t="s">
        <v>500</v>
      </c>
      <c r="DY10" t="s">
        <v>209</v>
      </c>
      <c r="DZ10" t="s">
        <v>501</v>
      </c>
      <c r="EA10" t="s">
        <v>502</v>
      </c>
      <c r="EB10" t="s">
        <v>498</v>
      </c>
      <c r="EC10" t="s">
        <v>503</v>
      </c>
      <c r="ED10" t="s">
        <v>246</v>
      </c>
      <c r="EE10" t="s">
        <v>504</v>
      </c>
      <c r="EF10" t="s">
        <v>505</v>
      </c>
      <c r="EG10" t="s">
        <v>265</v>
      </c>
    </row>
    <row r="11" spans="1:158">
      <c r="A11" t="s">
        <v>506</v>
      </c>
      <c r="B11" t="s">
        <v>507</v>
      </c>
      <c r="C11" t="s">
        <v>267</v>
      </c>
      <c r="D11" t="s">
        <v>508</v>
      </c>
      <c r="E11" t="s">
        <v>509</v>
      </c>
      <c r="F11" t="s">
        <v>510</v>
      </c>
      <c r="G11">
        <v>9884806248</v>
      </c>
      <c r="H11" t="s">
        <v>164</v>
      </c>
      <c r="I11" t="s">
        <v>511</v>
      </c>
      <c r="J11" t="s">
        <v>166</v>
      </c>
      <c r="K11" t="s">
        <v>512</v>
      </c>
      <c r="L11" t="s">
        <v>513</v>
      </c>
      <c r="M11" t="s">
        <v>514</v>
      </c>
      <c r="N11" t="s">
        <v>170</v>
      </c>
      <c r="AI11" t="s">
        <v>515</v>
      </c>
      <c r="AJ11" t="s">
        <v>516</v>
      </c>
      <c r="AK11" t="s">
        <v>517</v>
      </c>
      <c r="AL11">
        <v>73</v>
      </c>
      <c r="AM11">
        <v>7.3</v>
      </c>
      <c r="AN11">
        <v>1986</v>
      </c>
      <c r="AO11" t="s">
        <v>174</v>
      </c>
      <c r="AP11" t="s">
        <v>518</v>
      </c>
      <c r="AQ11" t="s">
        <v>519</v>
      </c>
      <c r="AR11" t="s">
        <v>520</v>
      </c>
      <c r="AS11">
        <v>79</v>
      </c>
      <c r="AT11">
        <v>7.9</v>
      </c>
      <c r="AU11">
        <v>1988</v>
      </c>
      <c r="AV11" t="s">
        <v>170</v>
      </c>
      <c r="BC11" t="s">
        <v>174</v>
      </c>
      <c r="BD11" t="s">
        <v>521</v>
      </c>
      <c r="BE11" t="s">
        <v>522</v>
      </c>
      <c r="BF11" t="s">
        <v>523</v>
      </c>
      <c r="BG11">
        <v>66</v>
      </c>
      <c r="BH11">
        <v>6.6</v>
      </c>
      <c r="BI11">
        <v>1991</v>
      </c>
      <c r="BJ11">
        <v>19</v>
      </c>
      <c r="BK11" t="s">
        <v>524</v>
      </c>
      <c r="BL11">
        <v>53</v>
      </c>
      <c r="BM11" t="s">
        <v>523</v>
      </c>
      <c r="BN11" t="s">
        <v>174</v>
      </c>
      <c r="BO11" t="s">
        <v>525</v>
      </c>
      <c r="BP11" t="s">
        <v>526</v>
      </c>
      <c r="BQ11" t="s">
        <v>527</v>
      </c>
      <c r="BR11">
        <v>90</v>
      </c>
      <c r="BS11">
        <v>3.6</v>
      </c>
      <c r="BT11">
        <v>2002</v>
      </c>
      <c r="BU11">
        <v>31</v>
      </c>
      <c r="BV11" t="s">
        <v>528</v>
      </c>
      <c r="BW11">
        <v>23</v>
      </c>
      <c r="BY11" t="s">
        <v>170</v>
      </c>
      <c r="CF11" t="s">
        <v>174</v>
      </c>
      <c r="CG11" t="s">
        <v>529</v>
      </c>
      <c r="CH11" t="s">
        <v>530</v>
      </c>
      <c r="CI11" t="s">
        <v>193</v>
      </c>
      <c r="CJ11">
        <v>2015</v>
      </c>
      <c r="CL11" t="s">
        <v>170</v>
      </c>
      <c r="CN11" t="s">
        <v>170</v>
      </c>
      <c r="CP11" t="s">
        <v>378</v>
      </c>
      <c r="CQ11" t="s">
        <v>174</v>
      </c>
      <c r="CR11">
        <v>1</v>
      </c>
      <c r="CS11">
        <v>11</v>
      </c>
      <c r="CT11">
        <v>1</v>
      </c>
      <c r="CV11" t="s">
        <v>170</v>
      </c>
      <c r="CZ11" t="s">
        <v>170</v>
      </c>
      <c r="DB11" t="s">
        <v>531</v>
      </c>
      <c r="DC11" t="s">
        <v>532</v>
      </c>
      <c r="DD11" t="s">
        <v>174</v>
      </c>
      <c r="DE11" t="s">
        <v>533</v>
      </c>
      <c r="DF11" t="s">
        <v>170</v>
      </c>
      <c r="DL11" t="s">
        <v>170</v>
      </c>
      <c r="DN11" t="s">
        <v>170</v>
      </c>
      <c r="DP11" t="s">
        <v>496</v>
      </c>
      <c r="DQ11" t="s">
        <v>202</v>
      </c>
      <c r="DR11" t="str">
        <f>HYPERLINK("https://nconnect.nicmar.ac.in/pdf/40_resume_1771415870.pdf/Y2FyZWVy","View Resume")</f>
        <v>0</v>
      </c>
      <c r="DS11" t="s">
        <v>534</v>
      </c>
      <c r="DT11" t="s">
        <v>535</v>
      </c>
      <c r="DU11" t="s">
        <v>536</v>
      </c>
      <c r="DV11" t="s">
        <v>537</v>
      </c>
      <c r="DW11" t="s">
        <v>246</v>
      </c>
      <c r="DX11" t="s">
        <v>538</v>
      </c>
      <c r="DY11" t="s">
        <v>464</v>
      </c>
      <c r="DZ11" t="s">
        <v>534</v>
      </c>
    </row>
    <row r="12" spans="1:158">
      <c r="A12" t="s">
        <v>539</v>
      </c>
      <c r="B12" t="s">
        <v>159</v>
      </c>
      <c r="C12" t="s">
        <v>471</v>
      </c>
      <c r="D12" t="s">
        <v>540</v>
      </c>
      <c r="E12" t="s">
        <v>541</v>
      </c>
      <c r="F12" t="s">
        <v>542</v>
      </c>
      <c r="G12">
        <v>8830232164</v>
      </c>
      <c r="H12" t="s">
        <v>271</v>
      </c>
      <c r="I12" t="s">
        <v>543</v>
      </c>
      <c r="J12" t="s">
        <v>166</v>
      </c>
      <c r="K12" t="s">
        <v>544</v>
      </c>
      <c r="L12" t="s">
        <v>545</v>
      </c>
      <c r="M12" t="s">
        <v>546</v>
      </c>
      <c r="N12" t="s">
        <v>170</v>
      </c>
      <c r="AI12" t="s">
        <v>547</v>
      </c>
      <c r="AJ12" t="s">
        <v>548</v>
      </c>
      <c r="AK12" t="s">
        <v>549</v>
      </c>
      <c r="AL12">
        <v>83.38</v>
      </c>
      <c r="AN12">
        <v>2007</v>
      </c>
      <c r="AO12" t="s">
        <v>170</v>
      </c>
      <c r="AV12" t="s">
        <v>174</v>
      </c>
      <c r="AW12" t="s">
        <v>550</v>
      </c>
      <c r="AX12" t="s">
        <v>551</v>
      </c>
      <c r="AY12" t="s">
        <v>550</v>
      </c>
      <c r="AZ12">
        <v>80.4</v>
      </c>
      <c r="BB12">
        <v>2010</v>
      </c>
      <c r="BC12" t="s">
        <v>174</v>
      </c>
      <c r="BD12" t="s">
        <v>552</v>
      </c>
      <c r="BE12" t="s">
        <v>553</v>
      </c>
      <c r="BF12" t="s">
        <v>550</v>
      </c>
      <c r="BG12">
        <v>73.19</v>
      </c>
      <c r="BI12">
        <v>2013</v>
      </c>
      <c r="BJ12">
        <v>2</v>
      </c>
      <c r="BL12">
        <v>9</v>
      </c>
      <c r="BN12" t="s">
        <v>174</v>
      </c>
      <c r="BO12" t="s">
        <v>554</v>
      </c>
      <c r="BP12" t="s">
        <v>555</v>
      </c>
      <c r="BQ12" t="s">
        <v>556</v>
      </c>
      <c r="BR12">
        <v>83.5</v>
      </c>
      <c r="BS12">
        <v>8.35</v>
      </c>
      <c r="BT12">
        <v>2016</v>
      </c>
      <c r="BU12">
        <v>12</v>
      </c>
      <c r="BW12">
        <v>15</v>
      </c>
      <c r="BY12" t="s">
        <v>170</v>
      </c>
      <c r="CF12" t="s">
        <v>174</v>
      </c>
      <c r="CG12" t="s">
        <v>557</v>
      </c>
      <c r="CH12" t="s">
        <v>558</v>
      </c>
      <c r="CI12" t="s">
        <v>193</v>
      </c>
      <c r="CJ12">
        <v>2026</v>
      </c>
      <c r="CL12" t="s">
        <v>174</v>
      </c>
      <c r="CN12" t="s">
        <v>174</v>
      </c>
      <c r="CO12" t="s">
        <v>559</v>
      </c>
      <c r="CP12" t="s">
        <v>560</v>
      </c>
      <c r="CQ12" t="s">
        <v>174</v>
      </c>
      <c r="CR12">
        <v>2</v>
      </c>
      <c r="CS12">
        <v>5</v>
      </c>
      <c r="CT12">
        <v>7</v>
      </c>
      <c r="CV12" t="s">
        <v>170</v>
      </c>
      <c r="CZ12" t="s">
        <v>170</v>
      </c>
      <c r="DB12" t="s">
        <v>561</v>
      </c>
      <c r="DC12" t="s">
        <v>562</v>
      </c>
      <c r="DD12" t="s">
        <v>174</v>
      </c>
      <c r="DE12" t="s">
        <v>563</v>
      </c>
      <c r="DF12" t="s">
        <v>174</v>
      </c>
      <c r="DG12">
        <v>4</v>
      </c>
      <c r="DH12">
        <v>1</v>
      </c>
      <c r="DI12">
        <v>2</v>
      </c>
      <c r="DJ12">
        <v>0</v>
      </c>
      <c r="DK12">
        <v>9</v>
      </c>
      <c r="DL12" t="s">
        <v>174</v>
      </c>
      <c r="DM12" t="s">
        <v>559</v>
      </c>
      <c r="DN12" t="s">
        <v>170</v>
      </c>
      <c r="DP12" t="s">
        <v>564</v>
      </c>
      <c r="DQ12" t="s">
        <v>202</v>
      </c>
      <c r="DR12" t="str">
        <f>HYPERLINK("https://nconnect.nicmar.ac.in/pdf/42_resume_1771419706.pdf/Y2FyZWVy","View Resume")</f>
        <v>0</v>
      </c>
      <c r="DS12" t="s">
        <v>565</v>
      </c>
      <c r="DT12" t="s">
        <v>566</v>
      </c>
      <c r="DU12" t="s">
        <v>567</v>
      </c>
      <c r="DV12" t="s">
        <v>568</v>
      </c>
      <c r="DW12" t="s">
        <v>246</v>
      </c>
      <c r="DX12" t="s">
        <v>569</v>
      </c>
      <c r="DY12" t="s">
        <v>505</v>
      </c>
      <c r="DZ12" t="s">
        <v>570</v>
      </c>
      <c r="EA12" t="s">
        <v>571</v>
      </c>
      <c r="EB12" t="s">
        <v>572</v>
      </c>
      <c r="EC12" t="s">
        <v>568</v>
      </c>
      <c r="ED12" t="s">
        <v>246</v>
      </c>
      <c r="EE12" t="s">
        <v>573</v>
      </c>
      <c r="EF12" t="s">
        <v>258</v>
      </c>
      <c r="EG12" t="s">
        <v>574</v>
      </c>
      <c r="EH12" t="s">
        <v>575</v>
      </c>
      <c r="EI12" t="s">
        <v>576</v>
      </c>
      <c r="EJ12" t="s">
        <v>577</v>
      </c>
      <c r="EK12" t="s">
        <v>207</v>
      </c>
      <c r="EL12" t="s">
        <v>578</v>
      </c>
      <c r="EM12" t="s">
        <v>579</v>
      </c>
      <c r="EN12" t="s">
        <v>429</v>
      </c>
    </row>
    <row r="13" spans="1:158">
      <c r="A13" t="s">
        <v>470</v>
      </c>
      <c r="B13" t="s">
        <v>211</v>
      </c>
      <c r="C13" t="s">
        <v>471</v>
      </c>
      <c r="D13" t="s">
        <v>472</v>
      </c>
      <c r="E13" t="s">
        <v>541</v>
      </c>
      <c r="F13" t="s">
        <v>542</v>
      </c>
      <c r="G13">
        <v>8830232164</v>
      </c>
      <c r="H13" t="s">
        <v>271</v>
      </c>
      <c r="I13" t="s">
        <v>543</v>
      </c>
      <c r="J13" t="s">
        <v>166</v>
      </c>
      <c r="K13" t="s">
        <v>544</v>
      </c>
      <c r="L13" t="s">
        <v>545</v>
      </c>
      <c r="M13" t="s">
        <v>546</v>
      </c>
      <c r="N13" t="s">
        <v>170</v>
      </c>
      <c r="AI13" t="s">
        <v>547</v>
      </c>
      <c r="AJ13" t="s">
        <v>548</v>
      </c>
      <c r="AK13" t="s">
        <v>549</v>
      </c>
      <c r="AL13">
        <v>83.38</v>
      </c>
      <c r="AN13">
        <v>2007</v>
      </c>
      <c r="AO13" t="s">
        <v>170</v>
      </c>
      <c r="AV13" t="s">
        <v>174</v>
      </c>
      <c r="AW13" t="s">
        <v>550</v>
      </c>
      <c r="AX13" t="s">
        <v>551</v>
      </c>
      <c r="AY13" t="s">
        <v>550</v>
      </c>
      <c r="AZ13">
        <v>80.4</v>
      </c>
      <c r="BB13">
        <v>2010</v>
      </c>
      <c r="BC13" t="s">
        <v>174</v>
      </c>
      <c r="BD13" t="s">
        <v>552</v>
      </c>
      <c r="BE13" t="s">
        <v>553</v>
      </c>
      <c r="BF13" t="s">
        <v>550</v>
      </c>
      <c r="BG13">
        <v>73.19</v>
      </c>
      <c r="BI13">
        <v>2013</v>
      </c>
      <c r="BJ13">
        <v>2</v>
      </c>
      <c r="BL13">
        <v>9</v>
      </c>
      <c r="BN13" t="s">
        <v>174</v>
      </c>
      <c r="BO13" t="s">
        <v>554</v>
      </c>
      <c r="BP13" t="s">
        <v>555</v>
      </c>
      <c r="BQ13" t="s">
        <v>556</v>
      </c>
      <c r="BR13">
        <v>83.5</v>
      </c>
      <c r="BS13">
        <v>8.35</v>
      </c>
      <c r="BT13">
        <v>2016</v>
      </c>
      <c r="BU13">
        <v>12</v>
      </c>
      <c r="BW13">
        <v>15</v>
      </c>
      <c r="BY13" t="s">
        <v>170</v>
      </c>
      <c r="CF13" t="s">
        <v>174</v>
      </c>
      <c r="CG13" t="s">
        <v>557</v>
      </c>
      <c r="CH13" t="s">
        <v>558</v>
      </c>
      <c r="CI13" t="s">
        <v>193</v>
      </c>
      <c r="CJ13">
        <v>2026</v>
      </c>
      <c r="CL13" t="s">
        <v>174</v>
      </c>
      <c r="CN13" t="s">
        <v>174</v>
      </c>
      <c r="CO13" t="s">
        <v>559</v>
      </c>
      <c r="CP13" t="s">
        <v>560</v>
      </c>
      <c r="CQ13" t="s">
        <v>174</v>
      </c>
      <c r="CR13">
        <v>2</v>
      </c>
      <c r="CS13">
        <v>5</v>
      </c>
      <c r="CT13">
        <v>7</v>
      </c>
      <c r="CV13" t="s">
        <v>170</v>
      </c>
      <c r="CZ13" t="s">
        <v>170</v>
      </c>
      <c r="DB13" t="s">
        <v>561</v>
      </c>
      <c r="DC13" t="s">
        <v>562</v>
      </c>
      <c r="DD13" t="s">
        <v>174</v>
      </c>
      <c r="DE13" t="s">
        <v>563</v>
      </c>
      <c r="DF13" t="s">
        <v>174</v>
      </c>
      <c r="DG13">
        <v>4</v>
      </c>
      <c r="DH13">
        <v>1</v>
      </c>
      <c r="DI13">
        <v>2</v>
      </c>
      <c r="DJ13">
        <v>0</v>
      </c>
      <c r="DK13">
        <v>9</v>
      </c>
      <c r="DL13" t="s">
        <v>174</v>
      </c>
      <c r="DM13" t="s">
        <v>559</v>
      </c>
      <c r="DN13" t="s">
        <v>170</v>
      </c>
      <c r="DP13" t="s">
        <v>580</v>
      </c>
      <c r="DQ13" t="s">
        <v>202</v>
      </c>
      <c r="DR13" t="str">
        <f>HYPERLINK("https://nconnect.nicmar.ac.in/pdf/42_resume_1771419706.pdf/Y2FyZWVy","View Resume")</f>
        <v>0</v>
      </c>
      <c r="DS13" t="s">
        <v>565</v>
      </c>
      <c r="DT13" t="s">
        <v>566</v>
      </c>
      <c r="DU13" t="s">
        <v>567</v>
      </c>
      <c r="DV13" t="s">
        <v>568</v>
      </c>
      <c r="DW13" t="s">
        <v>246</v>
      </c>
      <c r="DX13" t="s">
        <v>569</v>
      </c>
      <c r="DY13" t="s">
        <v>505</v>
      </c>
      <c r="DZ13" t="s">
        <v>570</v>
      </c>
      <c r="EA13" t="s">
        <v>571</v>
      </c>
      <c r="EB13" t="s">
        <v>572</v>
      </c>
      <c r="EC13" t="s">
        <v>568</v>
      </c>
      <c r="ED13" t="s">
        <v>246</v>
      </c>
      <c r="EE13" t="s">
        <v>573</v>
      </c>
      <c r="EF13" t="s">
        <v>258</v>
      </c>
      <c r="EG13" t="s">
        <v>574</v>
      </c>
      <c r="EH13" t="s">
        <v>575</v>
      </c>
      <c r="EI13" t="s">
        <v>576</v>
      </c>
      <c r="EJ13" t="s">
        <v>577</v>
      </c>
      <c r="EK13" t="s">
        <v>207</v>
      </c>
      <c r="EL13" t="s">
        <v>578</v>
      </c>
      <c r="EM13" t="s">
        <v>579</v>
      </c>
      <c r="EN13" t="s">
        <v>429</v>
      </c>
    </row>
    <row r="14" spans="1:158">
      <c r="A14" t="s">
        <v>581</v>
      </c>
      <c r="B14" t="s">
        <v>211</v>
      </c>
      <c r="C14" t="s">
        <v>471</v>
      </c>
      <c r="D14" t="s">
        <v>582</v>
      </c>
      <c r="E14" t="s">
        <v>541</v>
      </c>
      <c r="F14" t="s">
        <v>542</v>
      </c>
      <c r="G14">
        <v>8830232164</v>
      </c>
      <c r="H14" t="s">
        <v>271</v>
      </c>
      <c r="I14" t="s">
        <v>543</v>
      </c>
      <c r="J14" t="s">
        <v>166</v>
      </c>
      <c r="K14" t="s">
        <v>544</v>
      </c>
      <c r="L14" t="s">
        <v>545</v>
      </c>
      <c r="M14" t="s">
        <v>546</v>
      </c>
      <c r="N14" t="s">
        <v>170</v>
      </c>
      <c r="AI14" t="s">
        <v>547</v>
      </c>
      <c r="AJ14" t="s">
        <v>548</v>
      </c>
      <c r="AK14" t="s">
        <v>549</v>
      </c>
      <c r="AL14">
        <v>83.38</v>
      </c>
      <c r="AN14">
        <v>2007</v>
      </c>
      <c r="AO14" t="s">
        <v>170</v>
      </c>
      <c r="AV14" t="s">
        <v>174</v>
      </c>
      <c r="AW14" t="s">
        <v>550</v>
      </c>
      <c r="AX14" t="s">
        <v>551</v>
      </c>
      <c r="AY14" t="s">
        <v>550</v>
      </c>
      <c r="AZ14">
        <v>80.4</v>
      </c>
      <c r="BB14">
        <v>2010</v>
      </c>
      <c r="BC14" t="s">
        <v>174</v>
      </c>
      <c r="BD14" t="s">
        <v>552</v>
      </c>
      <c r="BE14" t="s">
        <v>553</v>
      </c>
      <c r="BF14" t="s">
        <v>550</v>
      </c>
      <c r="BG14">
        <v>73.19</v>
      </c>
      <c r="BI14">
        <v>2013</v>
      </c>
      <c r="BJ14">
        <v>2</v>
      </c>
      <c r="BL14">
        <v>9</v>
      </c>
      <c r="BN14" t="s">
        <v>174</v>
      </c>
      <c r="BO14" t="s">
        <v>554</v>
      </c>
      <c r="BP14" t="s">
        <v>555</v>
      </c>
      <c r="BQ14" t="s">
        <v>556</v>
      </c>
      <c r="BR14">
        <v>83.5</v>
      </c>
      <c r="BS14">
        <v>8.35</v>
      </c>
      <c r="BT14">
        <v>2016</v>
      </c>
      <c r="BU14">
        <v>12</v>
      </c>
      <c r="BW14">
        <v>15</v>
      </c>
      <c r="BY14" t="s">
        <v>170</v>
      </c>
      <c r="CF14" t="s">
        <v>174</v>
      </c>
      <c r="CG14" t="s">
        <v>557</v>
      </c>
      <c r="CH14" t="s">
        <v>558</v>
      </c>
      <c r="CI14" t="s">
        <v>193</v>
      </c>
      <c r="CJ14">
        <v>2026</v>
      </c>
      <c r="CL14" t="s">
        <v>174</v>
      </c>
      <c r="CN14" t="s">
        <v>174</v>
      </c>
      <c r="CO14" t="s">
        <v>559</v>
      </c>
      <c r="CP14" t="s">
        <v>560</v>
      </c>
      <c r="CQ14" t="s">
        <v>174</v>
      </c>
      <c r="CR14">
        <v>2</v>
      </c>
      <c r="CS14">
        <v>5</v>
      </c>
      <c r="CT14">
        <v>7</v>
      </c>
      <c r="CV14" t="s">
        <v>170</v>
      </c>
      <c r="CZ14" t="s">
        <v>170</v>
      </c>
      <c r="DB14" t="s">
        <v>561</v>
      </c>
      <c r="DC14" t="s">
        <v>562</v>
      </c>
      <c r="DD14" t="s">
        <v>174</v>
      </c>
      <c r="DE14" t="s">
        <v>563</v>
      </c>
      <c r="DF14" t="s">
        <v>174</v>
      </c>
      <c r="DG14">
        <v>4</v>
      </c>
      <c r="DH14">
        <v>1</v>
      </c>
      <c r="DI14">
        <v>2</v>
      </c>
      <c r="DJ14">
        <v>0</v>
      </c>
      <c r="DK14">
        <v>9</v>
      </c>
      <c r="DL14" t="s">
        <v>174</v>
      </c>
      <c r="DM14" t="s">
        <v>559</v>
      </c>
      <c r="DN14" t="s">
        <v>170</v>
      </c>
      <c r="DP14" t="s">
        <v>583</v>
      </c>
      <c r="DQ14" t="s">
        <v>202</v>
      </c>
      <c r="DR14" t="str">
        <f>HYPERLINK("https://nconnect.nicmar.ac.in/pdf/42_resume_1771419706.pdf/Y2FyZWVy","View Resume")</f>
        <v>0</v>
      </c>
      <c r="DS14" t="s">
        <v>565</v>
      </c>
      <c r="DT14" t="s">
        <v>566</v>
      </c>
      <c r="DU14" t="s">
        <v>567</v>
      </c>
      <c r="DV14" t="s">
        <v>568</v>
      </c>
      <c r="DW14" t="s">
        <v>246</v>
      </c>
      <c r="DX14" t="s">
        <v>569</v>
      </c>
      <c r="DY14" t="s">
        <v>505</v>
      </c>
      <c r="DZ14" t="s">
        <v>570</v>
      </c>
      <c r="EA14" t="s">
        <v>571</v>
      </c>
      <c r="EB14" t="s">
        <v>572</v>
      </c>
      <c r="EC14" t="s">
        <v>568</v>
      </c>
      <c r="ED14" t="s">
        <v>246</v>
      </c>
      <c r="EE14" t="s">
        <v>573</v>
      </c>
      <c r="EF14" t="s">
        <v>258</v>
      </c>
      <c r="EG14" t="s">
        <v>574</v>
      </c>
      <c r="EH14" t="s">
        <v>575</v>
      </c>
      <c r="EI14" t="s">
        <v>576</v>
      </c>
      <c r="EJ14" t="s">
        <v>577</v>
      </c>
      <c r="EK14" t="s">
        <v>207</v>
      </c>
      <c r="EL14" t="s">
        <v>578</v>
      </c>
      <c r="EM14" t="s">
        <v>579</v>
      </c>
      <c r="EN14" t="s">
        <v>429</v>
      </c>
    </row>
    <row r="15" spans="1:158">
      <c r="A15" t="s">
        <v>584</v>
      </c>
      <c r="B15" t="s">
        <v>211</v>
      </c>
      <c r="C15" t="s">
        <v>471</v>
      </c>
      <c r="D15" t="s">
        <v>585</v>
      </c>
      <c r="E15" t="s">
        <v>541</v>
      </c>
      <c r="F15" t="s">
        <v>542</v>
      </c>
      <c r="G15">
        <v>8830232164</v>
      </c>
      <c r="H15" t="s">
        <v>271</v>
      </c>
      <c r="I15" t="s">
        <v>543</v>
      </c>
      <c r="J15" t="s">
        <v>166</v>
      </c>
      <c r="K15" t="s">
        <v>544</v>
      </c>
      <c r="L15" t="s">
        <v>545</v>
      </c>
      <c r="M15" t="s">
        <v>546</v>
      </c>
      <c r="N15" t="s">
        <v>170</v>
      </c>
      <c r="AI15" t="s">
        <v>547</v>
      </c>
      <c r="AJ15" t="s">
        <v>548</v>
      </c>
      <c r="AK15" t="s">
        <v>549</v>
      </c>
      <c r="AL15">
        <v>83.38</v>
      </c>
      <c r="AN15">
        <v>2007</v>
      </c>
      <c r="AO15" t="s">
        <v>170</v>
      </c>
      <c r="AV15" t="s">
        <v>174</v>
      </c>
      <c r="AW15" t="s">
        <v>550</v>
      </c>
      <c r="AX15" t="s">
        <v>551</v>
      </c>
      <c r="AY15" t="s">
        <v>550</v>
      </c>
      <c r="AZ15">
        <v>80.4</v>
      </c>
      <c r="BB15">
        <v>2010</v>
      </c>
      <c r="BC15" t="s">
        <v>174</v>
      </c>
      <c r="BD15" t="s">
        <v>552</v>
      </c>
      <c r="BE15" t="s">
        <v>553</v>
      </c>
      <c r="BF15" t="s">
        <v>550</v>
      </c>
      <c r="BG15">
        <v>73.19</v>
      </c>
      <c r="BI15">
        <v>2013</v>
      </c>
      <c r="BJ15">
        <v>2</v>
      </c>
      <c r="BL15">
        <v>9</v>
      </c>
      <c r="BN15" t="s">
        <v>174</v>
      </c>
      <c r="BO15" t="s">
        <v>554</v>
      </c>
      <c r="BP15" t="s">
        <v>555</v>
      </c>
      <c r="BQ15" t="s">
        <v>556</v>
      </c>
      <c r="BR15">
        <v>83.5</v>
      </c>
      <c r="BS15">
        <v>8.35</v>
      </c>
      <c r="BT15">
        <v>2016</v>
      </c>
      <c r="BU15">
        <v>12</v>
      </c>
      <c r="BW15">
        <v>15</v>
      </c>
      <c r="BY15" t="s">
        <v>170</v>
      </c>
      <c r="CF15" t="s">
        <v>174</v>
      </c>
      <c r="CG15" t="s">
        <v>557</v>
      </c>
      <c r="CH15" t="s">
        <v>558</v>
      </c>
      <c r="CI15" t="s">
        <v>193</v>
      </c>
      <c r="CJ15">
        <v>2026</v>
      </c>
      <c r="CL15" t="s">
        <v>174</v>
      </c>
      <c r="CN15" t="s">
        <v>174</v>
      </c>
      <c r="CO15" t="s">
        <v>559</v>
      </c>
      <c r="CP15" t="s">
        <v>560</v>
      </c>
      <c r="CQ15" t="s">
        <v>174</v>
      </c>
      <c r="CR15">
        <v>2</v>
      </c>
      <c r="CS15">
        <v>5</v>
      </c>
      <c r="CT15">
        <v>7</v>
      </c>
      <c r="CV15" t="s">
        <v>170</v>
      </c>
      <c r="CZ15" t="s">
        <v>170</v>
      </c>
      <c r="DB15" t="s">
        <v>561</v>
      </c>
      <c r="DC15" t="s">
        <v>562</v>
      </c>
      <c r="DD15" t="s">
        <v>174</v>
      </c>
      <c r="DE15" t="s">
        <v>563</v>
      </c>
      <c r="DF15" t="s">
        <v>174</v>
      </c>
      <c r="DG15">
        <v>4</v>
      </c>
      <c r="DH15">
        <v>1</v>
      </c>
      <c r="DI15">
        <v>2</v>
      </c>
      <c r="DJ15">
        <v>0</v>
      </c>
      <c r="DK15">
        <v>9</v>
      </c>
      <c r="DL15" t="s">
        <v>174</v>
      </c>
      <c r="DM15" t="s">
        <v>559</v>
      </c>
      <c r="DN15" t="s">
        <v>170</v>
      </c>
      <c r="DP15" t="s">
        <v>583</v>
      </c>
      <c r="DQ15" t="s">
        <v>202</v>
      </c>
      <c r="DR15" t="str">
        <f>HYPERLINK("https://nconnect.nicmar.ac.in/pdf/42_resume_1771419706.pdf/Y2FyZWVy","View Resume")</f>
        <v>0</v>
      </c>
      <c r="DS15" t="s">
        <v>565</v>
      </c>
      <c r="DT15" t="s">
        <v>566</v>
      </c>
      <c r="DU15" t="s">
        <v>567</v>
      </c>
      <c r="DV15" t="s">
        <v>568</v>
      </c>
      <c r="DW15" t="s">
        <v>246</v>
      </c>
      <c r="DX15" t="s">
        <v>569</v>
      </c>
      <c r="DY15" t="s">
        <v>505</v>
      </c>
      <c r="DZ15" t="s">
        <v>570</v>
      </c>
      <c r="EA15" t="s">
        <v>571</v>
      </c>
      <c r="EB15" t="s">
        <v>572</v>
      </c>
      <c r="EC15" t="s">
        <v>568</v>
      </c>
      <c r="ED15" t="s">
        <v>246</v>
      </c>
      <c r="EE15" t="s">
        <v>573</v>
      </c>
      <c r="EF15" t="s">
        <v>258</v>
      </c>
      <c r="EG15" t="s">
        <v>574</v>
      </c>
      <c r="EH15" t="s">
        <v>575</v>
      </c>
      <c r="EI15" t="s">
        <v>576</v>
      </c>
      <c r="EJ15" t="s">
        <v>577</v>
      </c>
      <c r="EK15" t="s">
        <v>207</v>
      </c>
      <c r="EL15" t="s">
        <v>578</v>
      </c>
      <c r="EM15" t="s">
        <v>579</v>
      </c>
      <c r="EN15" t="s">
        <v>429</v>
      </c>
    </row>
    <row r="16" spans="1:158">
      <c r="A16" t="s">
        <v>586</v>
      </c>
      <c r="B16" t="s">
        <v>159</v>
      </c>
      <c r="C16" t="s">
        <v>267</v>
      </c>
      <c r="D16" t="s">
        <v>357</v>
      </c>
      <c r="E16" t="s">
        <v>587</v>
      </c>
      <c r="F16" t="s">
        <v>588</v>
      </c>
      <c r="G16">
        <v>9711195564</v>
      </c>
      <c r="H16" t="s">
        <v>164</v>
      </c>
      <c r="I16" t="s">
        <v>589</v>
      </c>
      <c r="J16" t="s">
        <v>166</v>
      </c>
      <c r="K16" t="s">
        <v>590</v>
      </c>
      <c r="L16" t="s">
        <v>591</v>
      </c>
      <c r="M16" t="s">
        <v>592</v>
      </c>
      <c r="N16" t="s">
        <v>170</v>
      </c>
      <c r="AI16" t="s">
        <v>593</v>
      </c>
      <c r="AJ16" t="s">
        <v>594</v>
      </c>
      <c r="AK16" t="s">
        <v>595</v>
      </c>
      <c r="AL16">
        <v>52</v>
      </c>
      <c r="AN16">
        <v>1977</v>
      </c>
      <c r="AO16" t="s">
        <v>174</v>
      </c>
      <c r="AP16" t="s">
        <v>596</v>
      </c>
      <c r="AQ16" t="s">
        <v>597</v>
      </c>
      <c r="AR16" t="s">
        <v>598</v>
      </c>
      <c r="AS16">
        <v>50</v>
      </c>
      <c r="AU16">
        <v>1979</v>
      </c>
      <c r="AV16" t="s">
        <v>174</v>
      </c>
      <c r="AW16" t="s">
        <v>599</v>
      </c>
      <c r="AX16" t="s">
        <v>600</v>
      </c>
      <c r="AY16" t="s">
        <v>601</v>
      </c>
      <c r="AZ16">
        <v>50</v>
      </c>
      <c r="BB16">
        <v>1991</v>
      </c>
      <c r="BC16" t="s">
        <v>170</v>
      </c>
      <c r="BD16" t="s">
        <v>602</v>
      </c>
      <c r="BE16" t="s">
        <v>603</v>
      </c>
      <c r="BF16" t="s">
        <v>184</v>
      </c>
      <c r="BG16">
        <v>48</v>
      </c>
      <c r="BI16">
        <v>1982</v>
      </c>
      <c r="BJ16">
        <v>19</v>
      </c>
      <c r="BK16" t="s">
        <v>184</v>
      </c>
      <c r="BL16">
        <v>23</v>
      </c>
      <c r="BN16" t="s">
        <v>174</v>
      </c>
      <c r="BO16" t="s">
        <v>604</v>
      </c>
      <c r="BP16" t="s">
        <v>605</v>
      </c>
      <c r="BQ16" t="s">
        <v>606</v>
      </c>
      <c r="BR16">
        <v>67</v>
      </c>
      <c r="BT16">
        <v>2015</v>
      </c>
      <c r="BU16">
        <v>31</v>
      </c>
      <c r="BV16" t="s">
        <v>528</v>
      </c>
      <c r="BW16">
        <v>53</v>
      </c>
      <c r="BX16" t="s">
        <v>607</v>
      </c>
      <c r="BY16" t="s">
        <v>174</v>
      </c>
      <c r="BZ16" t="s">
        <v>608</v>
      </c>
      <c r="CA16" t="s">
        <v>609</v>
      </c>
      <c r="CB16" t="s">
        <v>610</v>
      </c>
      <c r="CC16">
        <v>50</v>
      </c>
      <c r="CE16">
        <v>2010</v>
      </c>
      <c r="CF16" t="s">
        <v>170</v>
      </c>
      <c r="CL16" t="s">
        <v>170</v>
      </c>
      <c r="CN16" t="s">
        <v>170</v>
      </c>
      <c r="CP16" t="s">
        <v>611</v>
      </c>
      <c r="CQ16" t="s">
        <v>170</v>
      </c>
      <c r="CV16" t="s">
        <v>170</v>
      </c>
      <c r="CZ16" t="s">
        <v>170</v>
      </c>
      <c r="DB16" t="s">
        <v>612</v>
      </c>
      <c r="DC16" t="s">
        <v>613</v>
      </c>
      <c r="DD16" t="s">
        <v>174</v>
      </c>
      <c r="DE16" t="s">
        <v>614</v>
      </c>
      <c r="DF16" t="s">
        <v>174</v>
      </c>
      <c r="DG16" t="s">
        <v>615</v>
      </c>
      <c r="DH16" t="s">
        <v>615</v>
      </c>
      <c r="DI16" t="s">
        <v>616</v>
      </c>
      <c r="DJ16" t="s">
        <v>617</v>
      </c>
      <c r="DK16">
        <v>8</v>
      </c>
      <c r="DL16" t="s">
        <v>174</v>
      </c>
      <c r="DM16" t="s">
        <v>618</v>
      </c>
      <c r="DN16" t="s">
        <v>170</v>
      </c>
      <c r="DP16" t="s">
        <v>619</v>
      </c>
      <c r="DQ16" t="s">
        <v>202</v>
      </c>
      <c r="DR16" t="str">
        <f>HYPERLINK("https://nconnect.nicmar.ac.in/pdf/45_resume_1771421795.pdf/Y2FyZWVy","View Resume")</f>
        <v>0</v>
      </c>
      <c r="DS16" t="s">
        <v>292</v>
      </c>
    </row>
    <row r="17" spans="1:158">
      <c r="A17" t="s">
        <v>210</v>
      </c>
      <c r="B17" t="s">
        <v>211</v>
      </c>
      <c r="C17" t="s">
        <v>212</v>
      </c>
      <c r="D17" t="s">
        <v>213</v>
      </c>
      <c r="E17" t="s">
        <v>620</v>
      </c>
      <c r="F17" t="s">
        <v>621</v>
      </c>
      <c r="G17">
        <v>8989938969</v>
      </c>
      <c r="H17" t="s">
        <v>164</v>
      </c>
      <c r="I17" t="s">
        <v>622</v>
      </c>
      <c r="J17" t="s">
        <v>166</v>
      </c>
      <c r="K17" t="s">
        <v>218</v>
      </c>
      <c r="L17" t="s">
        <v>623</v>
      </c>
      <c r="M17" t="s">
        <v>624</v>
      </c>
      <c r="N17" t="s">
        <v>170</v>
      </c>
      <c r="AI17" t="s">
        <v>625</v>
      </c>
      <c r="AJ17" t="s">
        <v>626</v>
      </c>
      <c r="AK17" t="s">
        <v>438</v>
      </c>
      <c r="AL17">
        <v>77.9</v>
      </c>
      <c r="AM17">
        <v>8.2</v>
      </c>
      <c r="AN17">
        <v>2010</v>
      </c>
      <c r="AO17" t="s">
        <v>174</v>
      </c>
      <c r="AP17" t="s">
        <v>625</v>
      </c>
      <c r="AQ17" t="s">
        <v>626</v>
      </c>
      <c r="AR17" t="s">
        <v>627</v>
      </c>
      <c r="AS17">
        <v>77.6</v>
      </c>
      <c r="AU17">
        <v>2012</v>
      </c>
      <c r="AV17" t="s">
        <v>170</v>
      </c>
      <c r="BC17" t="s">
        <v>174</v>
      </c>
      <c r="BD17" t="s">
        <v>628</v>
      </c>
      <c r="BE17" t="s">
        <v>629</v>
      </c>
      <c r="BF17" t="s">
        <v>550</v>
      </c>
      <c r="BG17">
        <v>69.6</v>
      </c>
      <c r="BH17">
        <v>6.96</v>
      </c>
      <c r="BI17">
        <v>2012</v>
      </c>
      <c r="BJ17">
        <v>2</v>
      </c>
      <c r="BL17">
        <v>9</v>
      </c>
      <c r="BN17" t="s">
        <v>174</v>
      </c>
      <c r="BO17" t="s">
        <v>440</v>
      </c>
      <c r="BP17" t="s">
        <v>630</v>
      </c>
      <c r="BQ17" t="s">
        <v>213</v>
      </c>
      <c r="BR17">
        <v>78.2</v>
      </c>
      <c r="BS17">
        <v>7.82</v>
      </c>
      <c r="BT17">
        <v>2018</v>
      </c>
      <c r="BU17">
        <v>14</v>
      </c>
      <c r="BW17">
        <v>47</v>
      </c>
      <c r="BY17" t="s">
        <v>170</v>
      </c>
      <c r="CF17" t="s">
        <v>174</v>
      </c>
      <c r="CG17" t="s">
        <v>631</v>
      </c>
      <c r="CH17" t="s">
        <v>632</v>
      </c>
      <c r="CI17" t="s">
        <v>373</v>
      </c>
      <c r="CK17" t="s">
        <v>170</v>
      </c>
      <c r="CL17" t="s">
        <v>174</v>
      </c>
      <c r="CM17" t="s">
        <v>633</v>
      </c>
      <c r="CN17" t="s">
        <v>174</v>
      </c>
      <c r="CO17" t="s">
        <v>634</v>
      </c>
      <c r="CP17" t="s">
        <v>635</v>
      </c>
      <c r="CQ17" t="s">
        <v>174</v>
      </c>
      <c r="CR17">
        <v>8</v>
      </c>
      <c r="CS17">
        <v>1</v>
      </c>
      <c r="CU17" t="s">
        <v>636</v>
      </c>
      <c r="CV17" t="s">
        <v>170</v>
      </c>
      <c r="CZ17" t="s">
        <v>170</v>
      </c>
      <c r="DB17" t="s">
        <v>637</v>
      </c>
      <c r="DC17" t="s">
        <v>326</v>
      </c>
      <c r="DD17" t="s">
        <v>170</v>
      </c>
      <c r="DF17" t="s">
        <v>170</v>
      </c>
      <c r="DL17" t="s">
        <v>174</v>
      </c>
      <c r="DM17" t="s">
        <v>638</v>
      </c>
      <c r="DN17" t="s">
        <v>170</v>
      </c>
      <c r="DP17" t="s">
        <v>639</v>
      </c>
      <c r="DQ17" t="s">
        <v>202</v>
      </c>
      <c r="DR17" t="str">
        <f>HYPERLINK("https://nconnect.nicmar.ac.in/pdf/44_resume_1771424122.pdf/Y2FyZWVy","View Resume")</f>
        <v>0</v>
      </c>
      <c r="DS17" t="s">
        <v>640</v>
      </c>
      <c r="DT17" t="s">
        <v>641</v>
      </c>
      <c r="DU17" t="s">
        <v>211</v>
      </c>
      <c r="DV17" t="s">
        <v>642</v>
      </c>
      <c r="DW17" t="s">
        <v>246</v>
      </c>
      <c r="DX17" t="s">
        <v>383</v>
      </c>
      <c r="DY17" t="s">
        <v>208</v>
      </c>
      <c r="DZ17" t="s">
        <v>265</v>
      </c>
      <c r="EA17" t="s">
        <v>643</v>
      </c>
      <c r="EB17" t="s">
        <v>211</v>
      </c>
      <c r="EC17" t="s">
        <v>642</v>
      </c>
      <c r="ED17" t="s">
        <v>246</v>
      </c>
      <c r="EE17" t="s">
        <v>208</v>
      </c>
      <c r="EF17" t="s">
        <v>644</v>
      </c>
      <c r="EG17" t="s">
        <v>574</v>
      </c>
      <c r="EH17" t="s">
        <v>632</v>
      </c>
      <c r="EI17" t="s">
        <v>645</v>
      </c>
      <c r="EJ17" t="s">
        <v>646</v>
      </c>
      <c r="EK17" t="s">
        <v>246</v>
      </c>
      <c r="EL17" t="s">
        <v>647</v>
      </c>
      <c r="EM17" t="s">
        <v>648</v>
      </c>
      <c r="EN17" t="s">
        <v>649</v>
      </c>
    </row>
    <row r="18" spans="1:158">
      <c r="A18" t="s">
        <v>506</v>
      </c>
      <c r="B18" t="s">
        <v>507</v>
      </c>
      <c r="C18" t="s">
        <v>267</v>
      </c>
      <c r="D18" t="s">
        <v>508</v>
      </c>
      <c r="E18" t="s">
        <v>650</v>
      </c>
      <c r="F18" t="s">
        <v>651</v>
      </c>
      <c r="G18">
        <v>8449814139</v>
      </c>
      <c r="H18" t="s">
        <v>164</v>
      </c>
      <c r="I18" t="s">
        <v>652</v>
      </c>
      <c r="J18" t="s">
        <v>166</v>
      </c>
      <c r="K18" t="s">
        <v>218</v>
      </c>
      <c r="L18" t="s">
        <v>653</v>
      </c>
      <c r="M18" t="s">
        <v>654</v>
      </c>
      <c r="N18" t="s">
        <v>170</v>
      </c>
      <c r="AI18" t="s">
        <v>655</v>
      </c>
      <c r="AJ18" t="s">
        <v>656</v>
      </c>
      <c r="AK18" t="s">
        <v>657</v>
      </c>
      <c r="AL18">
        <v>58.66</v>
      </c>
      <c r="AN18">
        <v>1996</v>
      </c>
      <c r="AO18" t="s">
        <v>174</v>
      </c>
      <c r="AP18" t="s">
        <v>655</v>
      </c>
      <c r="AQ18" t="s">
        <v>656</v>
      </c>
      <c r="AR18" t="s">
        <v>658</v>
      </c>
      <c r="AS18">
        <v>58</v>
      </c>
      <c r="AU18">
        <v>1998</v>
      </c>
      <c r="AV18" t="s">
        <v>170</v>
      </c>
      <c r="BC18" t="s">
        <v>174</v>
      </c>
      <c r="BD18" t="s">
        <v>659</v>
      </c>
      <c r="BE18" t="s">
        <v>660</v>
      </c>
      <c r="BF18" t="s">
        <v>661</v>
      </c>
      <c r="BG18">
        <v>55.77</v>
      </c>
      <c r="BI18">
        <v>2002</v>
      </c>
      <c r="BJ18">
        <v>19</v>
      </c>
      <c r="BK18" t="s">
        <v>662</v>
      </c>
      <c r="BL18">
        <v>23</v>
      </c>
      <c r="BN18" t="s">
        <v>174</v>
      </c>
      <c r="BO18" t="s">
        <v>663</v>
      </c>
      <c r="BP18" t="s">
        <v>664</v>
      </c>
      <c r="BQ18" t="s">
        <v>665</v>
      </c>
      <c r="BR18">
        <v>71.89</v>
      </c>
      <c r="BT18">
        <v>2004</v>
      </c>
      <c r="BU18">
        <v>31</v>
      </c>
      <c r="BV18" t="s">
        <v>528</v>
      </c>
      <c r="BW18">
        <v>23</v>
      </c>
      <c r="BY18" t="s">
        <v>170</v>
      </c>
      <c r="CF18" t="s">
        <v>174</v>
      </c>
      <c r="CG18" t="s">
        <v>527</v>
      </c>
      <c r="CH18" t="s">
        <v>666</v>
      </c>
      <c r="CI18" t="s">
        <v>193</v>
      </c>
      <c r="CJ18">
        <v>2012</v>
      </c>
      <c r="CL18" t="s">
        <v>174</v>
      </c>
      <c r="CM18" t="s">
        <v>667</v>
      </c>
      <c r="CN18" t="s">
        <v>174</v>
      </c>
      <c r="CO18" t="s">
        <v>668</v>
      </c>
      <c r="CP18" t="s">
        <v>669</v>
      </c>
      <c r="CQ18" t="s">
        <v>174</v>
      </c>
      <c r="CR18">
        <v>5</v>
      </c>
      <c r="CS18">
        <v>10</v>
      </c>
      <c r="CT18">
        <v>25</v>
      </c>
      <c r="CU18" t="s">
        <v>670</v>
      </c>
      <c r="CV18" t="s">
        <v>174</v>
      </c>
      <c r="CW18" t="s">
        <v>671</v>
      </c>
      <c r="CX18" t="s">
        <v>373</v>
      </c>
      <c r="CZ18" t="s">
        <v>174</v>
      </c>
      <c r="DA18" t="s">
        <v>672</v>
      </c>
      <c r="DB18" t="s">
        <v>673</v>
      </c>
      <c r="DC18" t="s">
        <v>674</v>
      </c>
      <c r="DD18" t="s">
        <v>174</v>
      </c>
      <c r="DE18" t="s">
        <v>675</v>
      </c>
      <c r="DF18" t="s">
        <v>174</v>
      </c>
      <c r="DG18" t="s">
        <v>676</v>
      </c>
      <c r="DH18" t="s">
        <v>677</v>
      </c>
      <c r="DI18" t="s">
        <v>678</v>
      </c>
      <c r="DJ18">
        <v>0</v>
      </c>
      <c r="DK18">
        <v>8</v>
      </c>
      <c r="DL18" t="s">
        <v>170</v>
      </c>
      <c r="DN18" t="s">
        <v>170</v>
      </c>
      <c r="DP18" t="s">
        <v>679</v>
      </c>
      <c r="DQ18" t="s">
        <v>202</v>
      </c>
      <c r="DR18" t="str">
        <f>HYPERLINK("https://nconnect.nicmar.ac.in/pdf/18_resume_1771424298.pdf/Y2FyZWVy","View Resume")</f>
        <v>0</v>
      </c>
      <c r="DS18" t="s">
        <v>680</v>
      </c>
      <c r="DT18" t="s">
        <v>681</v>
      </c>
      <c r="DU18" t="s">
        <v>682</v>
      </c>
      <c r="DV18" t="s">
        <v>683</v>
      </c>
      <c r="DW18" t="s">
        <v>246</v>
      </c>
      <c r="DX18" t="s">
        <v>684</v>
      </c>
      <c r="DY18" t="s">
        <v>209</v>
      </c>
      <c r="DZ18" t="s">
        <v>685</v>
      </c>
      <c r="EA18" t="s">
        <v>686</v>
      </c>
      <c r="EB18" t="s">
        <v>687</v>
      </c>
      <c r="EC18" t="s">
        <v>688</v>
      </c>
      <c r="ED18" t="s">
        <v>246</v>
      </c>
      <c r="EE18" t="s">
        <v>689</v>
      </c>
      <c r="EF18" t="s">
        <v>690</v>
      </c>
      <c r="EG18" t="s">
        <v>691</v>
      </c>
      <c r="EH18" t="s">
        <v>692</v>
      </c>
      <c r="EI18" t="s">
        <v>693</v>
      </c>
      <c r="EJ18" t="s">
        <v>694</v>
      </c>
      <c r="EK18" t="s">
        <v>246</v>
      </c>
      <c r="EL18" t="s">
        <v>695</v>
      </c>
      <c r="EM18" t="s">
        <v>696</v>
      </c>
      <c r="EN18" t="s">
        <v>697</v>
      </c>
    </row>
    <row r="19" spans="1:158">
      <c r="A19" t="s">
        <v>586</v>
      </c>
      <c r="B19" t="s">
        <v>159</v>
      </c>
      <c r="C19" t="s">
        <v>267</v>
      </c>
      <c r="D19" t="s">
        <v>357</v>
      </c>
      <c r="E19" t="s">
        <v>698</v>
      </c>
      <c r="F19" t="s">
        <v>699</v>
      </c>
      <c r="G19">
        <v>9920056150</v>
      </c>
      <c r="H19" t="s">
        <v>271</v>
      </c>
      <c r="I19" t="s">
        <v>700</v>
      </c>
      <c r="J19" t="s">
        <v>166</v>
      </c>
      <c r="K19" t="s">
        <v>701</v>
      </c>
      <c r="L19" t="s">
        <v>702</v>
      </c>
      <c r="M19" t="s">
        <v>703</v>
      </c>
      <c r="N19" t="s">
        <v>170</v>
      </c>
      <c r="AI19" t="s">
        <v>704</v>
      </c>
      <c r="AJ19" t="s">
        <v>705</v>
      </c>
      <c r="AK19" t="s">
        <v>706</v>
      </c>
      <c r="AL19">
        <v>66</v>
      </c>
      <c r="AN19">
        <v>1991</v>
      </c>
      <c r="AO19" t="s">
        <v>174</v>
      </c>
      <c r="AP19" t="s">
        <v>707</v>
      </c>
      <c r="AQ19" t="s">
        <v>708</v>
      </c>
      <c r="AR19" t="s">
        <v>709</v>
      </c>
      <c r="AS19">
        <v>66</v>
      </c>
      <c r="AU19">
        <v>1993</v>
      </c>
      <c r="AV19" t="s">
        <v>174</v>
      </c>
      <c r="AW19" t="s">
        <v>710</v>
      </c>
      <c r="AX19" t="s">
        <v>711</v>
      </c>
      <c r="AY19" t="s">
        <v>712</v>
      </c>
      <c r="AZ19">
        <v>75</v>
      </c>
      <c r="BB19">
        <v>1997</v>
      </c>
      <c r="BC19" t="s">
        <v>174</v>
      </c>
      <c r="BD19" t="s">
        <v>713</v>
      </c>
      <c r="BE19" t="s">
        <v>708</v>
      </c>
      <c r="BF19" t="s">
        <v>714</v>
      </c>
      <c r="BG19">
        <v>49</v>
      </c>
      <c r="BI19">
        <v>1996</v>
      </c>
      <c r="BJ19">
        <v>19</v>
      </c>
      <c r="BL19">
        <v>24</v>
      </c>
      <c r="BN19" t="s">
        <v>174</v>
      </c>
      <c r="BO19" t="s">
        <v>715</v>
      </c>
      <c r="BP19" t="s">
        <v>716</v>
      </c>
      <c r="BQ19" t="s">
        <v>712</v>
      </c>
      <c r="BR19">
        <v>64</v>
      </c>
      <c r="BT19">
        <v>2003</v>
      </c>
      <c r="BU19">
        <v>28</v>
      </c>
      <c r="BW19">
        <v>24</v>
      </c>
      <c r="BY19" t="s">
        <v>170</v>
      </c>
      <c r="CF19" t="s">
        <v>174</v>
      </c>
      <c r="CG19" t="s">
        <v>717</v>
      </c>
      <c r="CH19" t="s">
        <v>718</v>
      </c>
      <c r="CI19" t="s">
        <v>193</v>
      </c>
      <c r="CJ19">
        <v>2018</v>
      </c>
      <c r="CL19" t="s">
        <v>174</v>
      </c>
      <c r="CM19" t="s">
        <v>719</v>
      </c>
      <c r="CN19" t="s">
        <v>174</v>
      </c>
      <c r="CO19" t="s">
        <v>720</v>
      </c>
      <c r="CP19" t="s">
        <v>721</v>
      </c>
      <c r="CQ19" t="s">
        <v>174</v>
      </c>
      <c r="CR19" t="s">
        <v>722</v>
      </c>
      <c r="CS19">
        <v>1</v>
      </c>
      <c r="CV19" t="s">
        <v>170</v>
      </c>
      <c r="CZ19" t="s">
        <v>174</v>
      </c>
      <c r="DA19" t="s">
        <v>723</v>
      </c>
      <c r="DB19" t="s">
        <v>724</v>
      </c>
      <c r="DC19" t="s">
        <v>725</v>
      </c>
      <c r="DD19" t="s">
        <v>174</v>
      </c>
      <c r="DE19" t="s">
        <v>726</v>
      </c>
      <c r="DF19" t="s">
        <v>170</v>
      </c>
      <c r="DL19" t="s">
        <v>174</v>
      </c>
      <c r="DM19" t="s">
        <v>727</v>
      </c>
      <c r="DN19" t="s">
        <v>174</v>
      </c>
      <c r="DO19" t="s">
        <v>728</v>
      </c>
      <c r="DP19" t="s">
        <v>729</v>
      </c>
      <c r="DQ19" t="s">
        <v>202</v>
      </c>
      <c r="DR19" t="str">
        <f>HYPERLINK("https://nconnect.nicmar.ac.in/pdf/47_resume_1771426357.pdf/Y2FyZWVy","View Resume")</f>
        <v>0</v>
      </c>
      <c r="DS19" t="s">
        <v>419</v>
      </c>
      <c r="DT19" t="s">
        <v>730</v>
      </c>
      <c r="DU19" t="s">
        <v>731</v>
      </c>
      <c r="DV19" t="s">
        <v>732</v>
      </c>
      <c r="DW19" t="s">
        <v>246</v>
      </c>
      <c r="DX19" t="s">
        <v>423</v>
      </c>
      <c r="DY19" t="s">
        <v>209</v>
      </c>
      <c r="DZ19" t="s">
        <v>419</v>
      </c>
    </row>
    <row r="20" spans="1:158">
      <c r="A20" t="s">
        <v>210</v>
      </c>
      <c r="B20" t="s">
        <v>211</v>
      </c>
      <c r="C20" t="s">
        <v>212</v>
      </c>
      <c r="D20" t="s">
        <v>213</v>
      </c>
      <c r="E20" t="s">
        <v>733</v>
      </c>
      <c r="F20" t="s">
        <v>734</v>
      </c>
      <c r="G20">
        <v>8940082234</v>
      </c>
      <c r="H20" t="s">
        <v>164</v>
      </c>
      <c r="I20" t="s">
        <v>735</v>
      </c>
      <c r="J20" t="s">
        <v>166</v>
      </c>
      <c r="K20" t="s">
        <v>736</v>
      </c>
      <c r="L20" t="s">
        <v>737</v>
      </c>
      <c r="M20" t="s">
        <v>738</v>
      </c>
      <c r="N20" t="s">
        <v>170</v>
      </c>
      <c r="AI20" t="s">
        <v>739</v>
      </c>
      <c r="AJ20" t="s">
        <v>740</v>
      </c>
      <c r="AK20" t="s">
        <v>741</v>
      </c>
      <c r="AL20">
        <v>92.6</v>
      </c>
      <c r="AN20">
        <v>2011</v>
      </c>
      <c r="AO20" t="s">
        <v>174</v>
      </c>
      <c r="AP20" t="s">
        <v>742</v>
      </c>
      <c r="AQ20" t="s">
        <v>743</v>
      </c>
      <c r="AR20" t="s">
        <v>744</v>
      </c>
      <c r="AS20">
        <v>82</v>
      </c>
      <c r="AU20">
        <v>2013</v>
      </c>
      <c r="AV20" t="s">
        <v>170</v>
      </c>
      <c r="BC20" t="s">
        <v>174</v>
      </c>
      <c r="BD20" t="s">
        <v>745</v>
      </c>
      <c r="BE20" t="s">
        <v>746</v>
      </c>
      <c r="BF20" t="s">
        <v>485</v>
      </c>
      <c r="BG20">
        <v>86.1</v>
      </c>
      <c r="BH20">
        <v>8.61</v>
      </c>
      <c r="BI20">
        <v>2017</v>
      </c>
      <c r="BJ20">
        <v>1</v>
      </c>
      <c r="BL20">
        <v>9</v>
      </c>
      <c r="BN20" t="s">
        <v>174</v>
      </c>
      <c r="BO20" t="s">
        <v>745</v>
      </c>
      <c r="BP20" t="s">
        <v>747</v>
      </c>
      <c r="BQ20" t="s">
        <v>213</v>
      </c>
      <c r="BR20">
        <v>81.2</v>
      </c>
      <c r="BT20">
        <v>2019</v>
      </c>
      <c r="BU20">
        <v>14</v>
      </c>
      <c r="BW20">
        <v>47</v>
      </c>
      <c r="BY20" t="s">
        <v>170</v>
      </c>
      <c r="BZ20" t="s">
        <v>745</v>
      </c>
      <c r="CA20" t="s">
        <v>747</v>
      </c>
      <c r="CF20" t="s">
        <v>174</v>
      </c>
      <c r="CG20" t="s">
        <v>485</v>
      </c>
      <c r="CH20" t="s">
        <v>747</v>
      </c>
      <c r="CI20" t="s">
        <v>193</v>
      </c>
      <c r="CJ20">
        <v>2025</v>
      </c>
      <c r="CL20" t="s">
        <v>174</v>
      </c>
      <c r="CM20" t="s">
        <v>748</v>
      </c>
      <c r="CN20" t="s">
        <v>174</v>
      </c>
      <c r="CO20" t="s">
        <v>749</v>
      </c>
      <c r="CP20" t="s">
        <v>741</v>
      </c>
      <c r="CQ20" t="s">
        <v>174</v>
      </c>
      <c r="CR20">
        <v>1</v>
      </c>
      <c r="CS20">
        <v>3</v>
      </c>
      <c r="CT20">
        <v>2</v>
      </c>
      <c r="CU20" t="s">
        <v>750</v>
      </c>
      <c r="CV20" t="s">
        <v>174</v>
      </c>
      <c r="CW20" t="s">
        <v>751</v>
      </c>
      <c r="CX20" t="s">
        <v>193</v>
      </c>
      <c r="CY20">
        <v>2023</v>
      </c>
      <c r="CZ20" t="s">
        <v>170</v>
      </c>
      <c r="DC20" t="s">
        <v>752</v>
      </c>
      <c r="DD20" t="s">
        <v>174</v>
      </c>
      <c r="DE20" t="s">
        <v>753</v>
      </c>
      <c r="DF20" t="s">
        <v>174</v>
      </c>
      <c r="DG20">
        <v>15</v>
      </c>
      <c r="DH20">
        <v>2</v>
      </c>
      <c r="DI20">
        <v>3</v>
      </c>
      <c r="DJ20" t="s">
        <v>174</v>
      </c>
      <c r="DK20">
        <v>8</v>
      </c>
      <c r="DL20" t="s">
        <v>174</v>
      </c>
      <c r="DM20" t="s">
        <v>754</v>
      </c>
      <c r="DN20" t="s">
        <v>170</v>
      </c>
      <c r="DP20" t="s">
        <v>755</v>
      </c>
      <c r="DQ20" t="s">
        <v>202</v>
      </c>
      <c r="DR20" t="str">
        <f>HYPERLINK("https://nconnect.nicmar.ac.in/pdf/56_resume_1771428044.pdf/Y2FyZWVy","View Resume")</f>
        <v>0</v>
      </c>
      <c r="DS20" t="s">
        <v>355</v>
      </c>
      <c r="DT20" t="s">
        <v>756</v>
      </c>
      <c r="DU20" t="s">
        <v>211</v>
      </c>
      <c r="DV20" t="s">
        <v>738</v>
      </c>
      <c r="DW20" t="s">
        <v>246</v>
      </c>
      <c r="DX20" t="s">
        <v>757</v>
      </c>
      <c r="DY20" t="s">
        <v>209</v>
      </c>
      <c r="DZ20" t="s">
        <v>355</v>
      </c>
    </row>
    <row r="21" spans="1:158">
      <c r="A21" t="s">
        <v>758</v>
      </c>
      <c r="B21" t="s">
        <v>159</v>
      </c>
      <c r="C21" t="s">
        <v>212</v>
      </c>
      <c r="D21" t="s">
        <v>213</v>
      </c>
      <c r="E21" t="s">
        <v>759</v>
      </c>
      <c r="F21" t="s">
        <v>760</v>
      </c>
      <c r="G21">
        <v>8220835569</v>
      </c>
      <c r="H21" t="s">
        <v>271</v>
      </c>
      <c r="I21" t="s">
        <v>761</v>
      </c>
      <c r="J21" t="s">
        <v>166</v>
      </c>
      <c r="K21" t="s">
        <v>762</v>
      </c>
      <c r="L21" t="s">
        <v>763</v>
      </c>
      <c r="M21" t="s">
        <v>764</v>
      </c>
      <c r="N21" t="s">
        <v>170</v>
      </c>
      <c r="AI21" t="s">
        <v>765</v>
      </c>
      <c r="AJ21" t="s">
        <v>766</v>
      </c>
      <c r="AK21" t="s">
        <v>767</v>
      </c>
      <c r="AL21">
        <v>80</v>
      </c>
      <c r="AM21">
        <v>8</v>
      </c>
      <c r="AN21">
        <v>2001</v>
      </c>
      <c r="AO21" t="s">
        <v>174</v>
      </c>
      <c r="AP21" t="s">
        <v>765</v>
      </c>
      <c r="AQ21" t="s">
        <v>766</v>
      </c>
      <c r="AR21" t="s">
        <v>768</v>
      </c>
      <c r="AS21">
        <v>71</v>
      </c>
      <c r="AT21">
        <v>7.1</v>
      </c>
      <c r="AU21">
        <v>2003</v>
      </c>
      <c r="AV21" t="s">
        <v>170</v>
      </c>
      <c r="BC21" t="s">
        <v>174</v>
      </c>
      <c r="BD21" t="s">
        <v>769</v>
      </c>
      <c r="BE21" t="s">
        <v>770</v>
      </c>
      <c r="BF21" t="s">
        <v>485</v>
      </c>
      <c r="BG21">
        <v>71</v>
      </c>
      <c r="BH21">
        <v>7.1</v>
      </c>
      <c r="BI21">
        <v>2007</v>
      </c>
      <c r="BJ21">
        <v>2</v>
      </c>
      <c r="BL21">
        <v>9</v>
      </c>
      <c r="BN21" t="s">
        <v>174</v>
      </c>
      <c r="BO21" t="s">
        <v>771</v>
      </c>
      <c r="BP21" t="s">
        <v>772</v>
      </c>
      <c r="BQ21" t="s">
        <v>213</v>
      </c>
      <c r="BR21">
        <v>87</v>
      </c>
      <c r="BS21">
        <v>8.7</v>
      </c>
      <c r="BT21">
        <v>2009</v>
      </c>
      <c r="BU21">
        <v>31</v>
      </c>
      <c r="BV21" t="s">
        <v>773</v>
      </c>
      <c r="BW21">
        <v>7</v>
      </c>
      <c r="BY21" t="s">
        <v>170</v>
      </c>
      <c r="CF21" t="s">
        <v>174</v>
      </c>
      <c r="CG21" t="s">
        <v>774</v>
      </c>
      <c r="CH21" t="s">
        <v>771</v>
      </c>
      <c r="CI21" t="s">
        <v>193</v>
      </c>
      <c r="CJ21">
        <v>2020</v>
      </c>
      <c r="CL21" t="s">
        <v>174</v>
      </c>
      <c r="CM21" t="s">
        <v>775</v>
      </c>
      <c r="CN21" t="s">
        <v>174</v>
      </c>
      <c r="CO21" t="s">
        <v>776</v>
      </c>
      <c r="CP21" t="s">
        <v>777</v>
      </c>
      <c r="CQ21" t="s">
        <v>174</v>
      </c>
      <c r="CR21">
        <v>7</v>
      </c>
      <c r="CS21">
        <v>15</v>
      </c>
      <c r="CT21">
        <v>5</v>
      </c>
      <c r="CU21" t="s">
        <v>778</v>
      </c>
      <c r="CV21" t="s">
        <v>170</v>
      </c>
      <c r="CZ21" t="s">
        <v>174</v>
      </c>
      <c r="DA21" t="s">
        <v>779</v>
      </c>
      <c r="DB21" t="s">
        <v>780</v>
      </c>
      <c r="DC21" t="s">
        <v>781</v>
      </c>
      <c r="DD21" t="s">
        <v>174</v>
      </c>
      <c r="DE21" t="s">
        <v>782</v>
      </c>
      <c r="DF21" t="s">
        <v>174</v>
      </c>
      <c r="DG21">
        <v>25</v>
      </c>
      <c r="DH21">
        <v>2</v>
      </c>
      <c r="DI21">
        <v>0</v>
      </c>
      <c r="DJ21" t="s">
        <v>783</v>
      </c>
      <c r="DK21">
        <v>8</v>
      </c>
      <c r="DL21" t="s">
        <v>170</v>
      </c>
      <c r="DN21" t="s">
        <v>170</v>
      </c>
      <c r="DP21" t="s">
        <v>784</v>
      </c>
      <c r="DQ21" t="s">
        <v>202</v>
      </c>
      <c r="DR21" t="str">
        <f>HYPERLINK("https://nconnect.nicmar.ac.in/pdf/59_resume_1771428726.pdf/Y2FyZWVy","View Resume")</f>
        <v>0</v>
      </c>
      <c r="DS21" t="s">
        <v>785</v>
      </c>
      <c r="DT21" t="s">
        <v>771</v>
      </c>
      <c r="DU21" t="s">
        <v>507</v>
      </c>
      <c r="DV21" t="s">
        <v>786</v>
      </c>
      <c r="DW21" t="s">
        <v>246</v>
      </c>
      <c r="DX21" t="s">
        <v>787</v>
      </c>
      <c r="DY21" t="s">
        <v>209</v>
      </c>
      <c r="DZ21" t="s">
        <v>788</v>
      </c>
      <c r="EA21" t="s">
        <v>789</v>
      </c>
      <c r="EB21" t="s">
        <v>211</v>
      </c>
      <c r="EC21" t="s">
        <v>790</v>
      </c>
      <c r="ED21" t="s">
        <v>246</v>
      </c>
      <c r="EE21" t="s">
        <v>791</v>
      </c>
      <c r="EF21" t="s">
        <v>792</v>
      </c>
      <c r="EG21" t="s">
        <v>574</v>
      </c>
    </row>
    <row r="22" spans="1:158">
      <c r="A22" t="s">
        <v>793</v>
      </c>
      <c r="B22" t="s">
        <v>211</v>
      </c>
      <c r="C22" t="s">
        <v>267</v>
      </c>
      <c r="D22" t="s">
        <v>508</v>
      </c>
      <c r="E22" t="s">
        <v>794</v>
      </c>
      <c r="F22" t="s">
        <v>795</v>
      </c>
      <c r="G22">
        <v>8789609794</v>
      </c>
      <c r="H22" t="s">
        <v>271</v>
      </c>
      <c r="I22" t="s">
        <v>796</v>
      </c>
      <c r="J22" t="s">
        <v>217</v>
      </c>
      <c r="K22" t="s">
        <v>797</v>
      </c>
      <c r="L22" t="s">
        <v>798</v>
      </c>
      <c r="M22" t="s">
        <v>799</v>
      </c>
      <c r="N22" t="s">
        <v>170</v>
      </c>
      <c r="AI22" t="s">
        <v>800</v>
      </c>
      <c r="AJ22" t="s">
        <v>801</v>
      </c>
      <c r="AK22" t="s">
        <v>802</v>
      </c>
      <c r="AL22">
        <v>83</v>
      </c>
      <c r="AN22">
        <v>2013</v>
      </c>
      <c r="AO22" t="s">
        <v>174</v>
      </c>
      <c r="AP22" t="s">
        <v>803</v>
      </c>
      <c r="AQ22" t="s">
        <v>801</v>
      </c>
      <c r="AR22" t="s">
        <v>804</v>
      </c>
      <c r="AS22">
        <v>75</v>
      </c>
      <c r="AU22">
        <v>2015</v>
      </c>
      <c r="AV22" t="s">
        <v>170</v>
      </c>
      <c r="BC22" t="s">
        <v>174</v>
      </c>
      <c r="BD22" t="s">
        <v>805</v>
      </c>
      <c r="BE22" t="s">
        <v>801</v>
      </c>
      <c r="BF22" t="s">
        <v>806</v>
      </c>
      <c r="BG22">
        <v>65.88</v>
      </c>
      <c r="BI22">
        <v>2018</v>
      </c>
      <c r="BJ22">
        <v>19</v>
      </c>
      <c r="BK22" t="s">
        <v>807</v>
      </c>
      <c r="BL22">
        <v>23</v>
      </c>
      <c r="BN22" t="s">
        <v>174</v>
      </c>
      <c r="BO22" t="s">
        <v>808</v>
      </c>
      <c r="BP22" t="s">
        <v>801</v>
      </c>
      <c r="BQ22" t="s">
        <v>809</v>
      </c>
      <c r="BR22">
        <v>73.63</v>
      </c>
      <c r="BT22">
        <v>2020</v>
      </c>
      <c r="BU22">
        <v>31</v>
      </c>
      <c r="BV22" t="s">
        <v>810</v>
      </c>
      <c r="BW22">
        <v>23</v>
      </c>
      <c r="BY22" t="s">
        <v>170</v>
      </c>
      <c r="CF22" t="s">
        <v>170</v>
      </c>
      <c r="CL22" t="s">
        <v>174</v>
      </c>
      <c r="CM22" t="s">
        <v>811</v>
      </c>
      <c r="CN22" t="s">
        <v>170</v>
      </c>
      <c r="CP22" t="s">
        <v>812</v>
      </c>
      <c r="CQ22" t="s">
        <v>174</v>
      </c>
      <c r="CR22">
        <v>0</v>
      </c>
      <c r="CS22">
        <v>1</v>
      </c>
      <c r="CU22" t="s">
        <v>813</v>
      </c>
      <c r="CV22" t="s">
        <v>170</v>
      </c>
      <c r="CZ22" t="s">
        <v>170</v>
      </c>
      <c r="DB22" t="s">
        <v>378</v>
      </c>
      <c r="DC22" t="s">
        <v>814</v>
      </c>
      <c r="DD22" t="s">
        <v>174</v>
      </c>
      <c r="DE22" t="s">
        <v>815</v>
      </c>
      <c r="DF22" t="s">
        <v>170</v>
      </c>
      <c r="DL22" t="s">
        <v>170</v>
      </c>
      <c r="DN22" t="s">
        <v>170</v>
      </c>
      <c r="DP22" t="s">
        <v>784</v>
      </c>
      <c r="DQ22" t="s">
        <v>202</v>
      </c>
      <c r="DR22" t="str">
        <f>HYPERLINK("https://nconnect.nicmar.ac.in/pdf/58_resume_1771428760.pdf/Y2FyZWVy","View Resume")</f>
        <v>0</v>
      </c>
      <c r="DS22" t="s">
        <v>816</v>
      </c>
      <c r="DT22" t="s">
        <v>817</v>
      </c>
      <c r="DU22" t="s">
        <v>211</v>
      </c>
      <c r="DV22" t="s">
        <v>818</v>
      </c>
      <c r="DW22" t="s">
        <v>246</v>
      </c>
      <c r="DX22" t="s">
        <v>423</v>
      </c>
      <c r="DY22" t="s">
        <v>209</v>
      </c>
      <c r="DZ22" t="s">
        <v>344</v>
      </c>
      <c r="EA22" t="s">
        <v>819</v>
      </c>
      <c r="EB22" t="s">
        <v>211</v>
      </c>
      <c r="EC22" t="s">
        <v>818</v>
      </c>
      <c r="ED22" t="s">
        <v>246</v>
      </c>
      <c r="EE22" t="s">
        <v>505</v>
      </c>
      <c r="EF22" t="s">
        <v>820</v>
      </c>
      <c r="EG22" t="s">
        <v>821</v>
      </c>
      <c r="EH22" t="s">
        <v>822</v>
      </c>
      <c r="EI22" t="s">
        <v>823</v>
      </c>
      <c r="EJ22" t="s">
        <v>818</v>
      </c>
      <c r="EK22" t="s">
        <v>207</v>
      </c>
      <c r="EL22" t="s">
        <v>824</v>
      </c>
      <c r="EM22" t="s">
        <v>825</v>
      </c>
      <c r="EN22" t="s">
        <v>821</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569</v>
      </c>
      <c r="DZ23" t="s">
        <v>860</v>
      </c>
      <c r="EA23" t="s">
        <v>861</v>
      </c>
      <c r="EB23" t="s">
        <v>862</v>
      </c>
      <c r="EC23" t="s">
        <v>863</v>
      </c>
      <c r="ED23" t="s">
        <v>207</v>
      </c>
      <c r="EE23" t="s">
        <v>864</v>
      </c>
      <c r="EF23" t="s">
        <v>684</v>
      </c>
      <c r="EG23" t="s">
        <v>865</v>
      </c>
      <c r="EH23" t="s">
        <v>866</v>
      </c>
      <c r="EI23" t="s">
        <v>867</v>
      </c>
      <c r="EJ23" t="s">
        <v>868</v>
      </c>
      <c r="EK23" t="s">
        <v>207</v>
      </c>
      <c r="EL23" t="s">
        <v>869</v>
      </c>
      <c r="EM23" t="s">
        <v>338</v>
      </c>
      <c r="EN23" t="s">
        <v>870</v>
      </c>
    </row>
    <row r="24" spans="1:158">
      <c r="A24" t="s">
        <v>506</v>
      </c>
      <c r="B24" t="s">
        <v>507</v>
      </c>
      <c r="C24" t="s">
        <v>267</v>
      </c>
      <c r="D24" t="s">
        <v>508</v>
      </c>
      <c r="E24" t="s">
        <v>871</v>
      </c>
      <c r="F24" t="s">
        <v>872</v>
      </c>
      <c r="G24">
        <v>7588223673</v>
      </c>
      <c r="H24" t="s">
        <v>164</v>
      </c>
      <c r="I24" t="s">
        <v>873</v>
      </c>
      <c r="J24" t="s">
        <v>166</v>
      </c>
      <c r="K24" t="s">
        <v>797</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527</v>
      </c>
      <c r="BR24">
        <v>81.01</v>
      </c>
      <c r="BT24">
        <v>2015</v>
      </c>
      <c r="BU24">
        <v>28</v>
      </c>
      <c r="BW24">
        <v>23</v>
      </c>
      <c r="BY24" t="s">
        <v>170</v>
      </c>
      <c r="BZ24" t="s">
        <v>887</v>
      </c>
      <c r="CA24" t="s">
        <v>887</v>
      </c>
      <c r="CF24" t="s">
        <v>174</v>
      </c>
      <c r="CG24" t="s">
        <v>527</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537</v>
      </c>
      <c r="DW24" t="s">
        <v>246</v>
      </c>
      <c r="DX24" t="s">
        <v>900</v>
      </c>
      <c r="DY24" t="s">
        <v>901</v>
      </c>
      <c r="DZ24" t="s">
        <v>865</v>
      </c>
      <c r="EA24" t="s">
        <v>902</v>
      </c>
      <c r="EB24" t="s">
        <v>211</v>
      </c>
      <c r="EC24" t="s">
        <v>903</v>
      </c>
      <c r="ED24" t="s">
        <v>246</v>
      </c>
      <c r="EE24" t="s">
        <v>904</v>
      </c>
      <c r="EF24" t="s">
        <v>905</v>
      </c>
      <c r="EG24" t="s">
        <v>906</v>
      </c>
      <c r="EH24" t="s">
        <v>899</v>
      </c>
      <c r="EI24" t="s">
        <v>211</v>
      </c>
      <c r="EJ24" t="s">
        <v>537</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570</v>
      </c>
      <c r="DT25" t="s">
        <v>938</v>
      </c>
      <c r="DU25" t="s">
        <v>939</v>
      </c>
      <c r="DV25" t="s">
        <v>940</v>
      </c>
      <c r="DW25" t="s">
        <v>207</v>
      </c>
      <c r="DX25" t="s">
        <v>418</v>
      </c>
      <c r="DY25" t="s">
        <v>941</v>
      </c>
      <c r="DZ25" t="s">
        <v>942</v>
      </c>
      <c r="EA25" t="s">
        <v>943</v>
      </c>
      <c r="EB25" t="s">
        <v>211</v>
      </c>
      <c r="EC25" t="s">
        <v>944</v>
      </c>
      <c r="ED25" t="s">
        <v>246</v>
      </c>
      <c r="EE25" t="s">
        <v>757</v>
      </c>
      <c r="EF25" t="s">
        <v>423</v>
      </c>
      <c r="EG25" t="s">
        <v>945</v>
      </c>
      <c r="EH25" t="s">
        <v>946</v>
      </c>
      <c r="EI25" t="s">
        <v>947</v>
      </c>
      <c r="EJ25" t="s">
        <v>333</v>
      </c>
      <c r="EK25" t="s">
        <v>246</v>
      </c>
      <c r="EL25" t="s">
        <v>948</v>
      </c>
      <c r="EM25" t="s">
        <v>757</v>
      </c>
      <c r="EN25" t="s">
        <v>949</v>
      </c>
      <c r="EO25" t="s">
        <v>946</v>
      </c>
      <c r="EP25" t="s">
        <v>950</v>
      </c>
      <c r="EQ25" t="s">
        <v>333</v>
      </c>
      <c r="ER25" t="s">
        <v>246</v>
      </c>
      <c r="ES25" t="s">
        <v>951</v>
      </c>
      <c r="ET25" t="s">
        <v>948</v>
      </c>
      <c r="EU25" t="s">
        <v>949</v>
      </c>
      <c r="EV25" t="s">
        <v>946</v>
      </c>
      <c r="EW25" t="s">
        <v>952</v>
      </c>
      <c r="EX25" t="s">
        <v>333</v>
      </c>
      <c r="EY25" t="s">
        <v>246</v>
      </c>
      <c r="EZ25" t="s">
        <v>953</v>
      </c>
      <c r="FA25" t="s">
        <v>428</v>
      </c>
      <c r="FB25" t="s">
        <v>908</v>
      </c>
    </row>
    <row r="26" spans="1:158">
      <c r="A26" t="s">
        <v>539</v>
      </c>
      <c r="B26" t="s">
        <v>159</v>
      </c>
      <c r="C26" t="s">
        <v>471</v>
      </c>
      <c r="D26" t="s">
        <v>540</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483</v>
      </c>
      <c r="BE26" t="s">
        <v>966</v>
      </c>
      <c r="BF26" t="s">
        <v>485</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578</v>
      </c>
      <c r="ET26" t="s">
        <v>993</v>
      </c>
      <c r="EU26" t="s">
        <v>469</v>
      </c>
      <c r="EV26" t="s">
        <v>971</v>
      </c>
      <c r="EW26" t="s">
        <v>994</v>
      </c>
      <c r="EX26" t="s">
        <v>980</v>
      </c>
      <c r="EY26" t="s">
        <v>246</v>
      </c>
      <c r="EZ26" t="s">
        <v>995</v>
      </c>
      <c r="FA26" t="s">
        <v>996</v>
      </c>
      <c r="FB26" t="s">
        <v>821</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548</v>
      </c>
      <c r="AK27" t="s">
        <v>378</v>
      </c>
      <c r="AL27">
        <v>84.66</v>
      </c>
      <c r="AN27">
        <v>2005</v>
      </c>
      <c r="AO27" t="s">
        <v>174</v>
      </c>
      <c r="AP27" t="s">
        <v>1004</v>
      </c>
      <c r="AQ27" t="s">
        <v>548</v>
      </c>
      <c r="AR27" t="s">
        <v>438</v>
      </c>
      <c r="AS27">
        <v>77.17</v>
      </c>
      <c r="AU27">
        <v>2007</v>
      </c>
      <c r="AV27" t="s">
        <v>170</v>
      </c>
      <c r="BC27" t="s">
        <v>174</v>
      </c>
      <c r="BD27" t="s">
        <v>440</v>
      </c>
      <c r="BE27" t="s">
        <v>1005</v>
      </c>
      <c r="BF27" t="s">
        <v>1006</v>
      </c>
      <c r="BG27">
        <v>77.83</v>
      </c>
      <c r="BI27">
        <v>2010</v>
      </c>
      <c r="BJ27">
        <v>19</v>
      </c>
      <c r="BK27" t="s">
        <v>1007</v>
      </c>
      <c r="BL27">
        <v>11</v>
      </c>
      <c r="BN27" t="s">
        <v>174</v>
      </c>
      <c r="BO27" t="s">
        <v>440</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818</v>
      </c>
      <c r="ED27" t="s">
        <v>246</v>
      </c>
      <c r="EE27" t="s">
        <v>1025</v>
      </c>
      <c r="EF27" t="s">
        <v>1026</v>
      </c>
      <c r="EG27" t="s">
        <v>1027</v>
      </c>
      <c r="EH27" t="s">
        <v>440</v>
      </c>
      <c r="EI27" t="s">
        <v>211</v>
      </c>
      <c r="EJ27" t="s">
        <v>818</v>
      </c>
      <c r="EK27" t="s">
        <v>246</v>
      </c>
      <c r="EL27" t="s">
        <v>1028</v>
      </c>
      <c r="EM27" t="s">
        <v>384</v>
      </c>
      <c r="EN27" t="s">
        <v>945</v>
      </c>
      <c r="EO27" t="s">
        <v>1029</v>
      </c>
      <c r="EP27" t="s">
        <v>211</v>
      </c>
      <c r="EQ27" t="s">
        <v>818</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528</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818</v>
      </c>
      <c r="DW28" t="s">
        <v>246</v>
      </c>
      <c r="DX28" t="s">
        <v>901</v>
      </c>
      <c r="DY28" t="s">
        <v>209</v>
      </c>
      <c r="DZ28" t="s">
        <v>265</v>
      </c>
    </row>
    <row r="29" spans="1:158">
      <c r="A29" t="s">
        <v>1063</v>
      </c>
      <c r="B29" t="s">
        <v>507</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485</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417</v>
      </c>
      <c r="DW29" t="s">
        <v>246</v>
      </c>
      <c r="DX29" t="s">
        <v>757</v>
      </c>
      <c r="DY29" t="s">
        <v>1094</v>
      </c>
      <c r="DZ29" t="s">
        <v>990</v>
      </c>
      <c r="EA29" t="s">
        <v>1095</v>
      </c>
      <c r="EB29" t="s">
        <v>1096</v>
      </c>
      <c r="EC29" t="s">
        <v>417</v>
      </c>
      <c r="ED29" t="s">
        <v>246</v>
      </c>
      <c r="EE29" t="s">
        <v>787</v>
      </c>
      <c r="EF29" t="s">
        <v>757</v>
      </c>
      <c r="EG29" t="s">
        <v>1097</v>
      </c>
      <c r="EH29" t="s">
        <v>1098</v>
      </c>
      <c r="EI29" t="s">
        <v>351</v>
      </c>
      <c r="EJ29" t="s">
        <v>417</v>
      </c>
      <c r="EK29" t="s">
        <v>246</v>
      </c>
      <c r="EL29" t="s">
        <v>1099</v>
      </c>
      <c r="EM29" t="s">
        <v>792</v>
      </c>
      <c r="EN29" t="s">
        <v>945</v>
      </c>
      <c r="EO29" t="s">
        <v>1100</v>
      </c>
      <c r="EP29" t="s">
        <v>1101</v>
      </c>
      <c r="EQ29" t="s">
        <v>417</v>
      </c>
      <c r="ER29" t="s">
        <v>246</v>
      </c>
      <c r="ES29" t="s">
        <v>995</v>
      </c>
      <c r="ET29" t="s">
        <v>996</v>
      </c>
      <c r="EU29" t="s">
        <v>821</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501</v>
      </c>
      <c r="DT31" t="s">
        <v>1166</v>
      </c>
      <c r="DU31" t="s">
        <v>211</v>
      </c>
      <c r="DV31" t="s">
        <v>1167</v>
      </c>
      <c r="DW31" t="s">
        <v>246</v>
      </c>
      <c r="DX31" t="s">
        <v>500</v>
      </c>
      <c r="DY31" t="s">
        <v>209</v>
      </c>
      <c r="DZ31" t="s">
        <v>501</v>
      </c>
    </row>
    <row r="32" spans="1:158">
      <c r="A32" t="s">
        <v>586</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400</v>
      </c>
      <c r="AY32" t="s">
        <v>712</v>
      </c>
      <c r="AZ32">
        <v>67</v>
      </c>
      <c r="BB32">
        <v>2013</v>
      </c>
      <c r="BC32" t="s">
        <v>174</v>
      </c>
      <c r="BD32" t="s">
        <v>1180</v>
      </c>
      <c r="BE32" t="s">
        <v>1181</v>
      </c>
      <c r="BF32" t="s">
        <v>1182</v>
      </c>
      <c r="BG32">
        <v>58</v>
      </c>
      <c r="BI32">
        <v>1998</v>
      </c>
      <c r="BJ32">
        <v>19</v>
      </c>
      <c r="BK32" t="s">
        <v>1182</v>
      </c>
      <c r="BL32">
        <v>53</v>
      </c>
      <c r="BM32" t="s">
        <v>1183</v>
      </c>
      <c r="BN32" t="s">
        <v>174</v>
      </c>
      <c r="BO32" t="s">
        <v>400</v>
      </c>
      <c r="BP32" t="s">
        <v>1184</v>
      </c>
      <c r="BQ32" t="s">
        <v>1185</v>
      </c>
      <c r="BR32">
        <v>62</v>
      </c>
      <c r="BT32">
        <v>2002</v>
      </c>
      <c r="BU32">
        <v>31</v>
      </c>
      <c r="BV32" t="s">
        <v>528</v>
      </c>
      <c r="BW32">
        <v>33</v>
      </c>
      <c r="BY32" t="s">
        <v>174</v>
      </c>
      <c r="BZ32" t="s">
        <v>185</v>
      </c>
      <c r="CA32" t="s">
        <v>185</v>
      </c>
      <c r="CB32" t="s">
        <v>1186</v>
      </c>
      <c r="CC32">
        <v>68</v>
      </c>
      <c r="CE32">
        <v>2012</v>
      </c>
      <c r="CF32" t="s">
        <v>174</v>
      </c>
      <c r="CG32" t="s">
        <v>712</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818</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419</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818</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669</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574</v>
      </c>
      <c r="EA35" t="s">
        <v>1320</v>
      </c>
      <c r="EB35" t="s">
        <v>211</v>
      </c>
      <c r="EC35" t="s">
        <v>1321</v>
      </c>
      <c r="ED35" t="s">
        <v>246</v>
      </c>
      <c r="EE35" t="s">
        <v>1322</v>
      </c>
      <c r="EF35" t="s">
        <v>1319</v>
      </c>
      <c r="EG35" t="s">
        <v>429</v>
      </c>
    </row>
    <row r="36" spans="1:158">
      <c r="A36" t="s">
        <v>295</v>
      </c>
      <c r="B36" t="s">
        <v>211</v>
      </c>
      <c r="C36" t="s">
        <v>267</v>
      </c>
      <c r="D36" t="s">
        <v>296</v>
      </c>
      <c r="E36" t="s">
        <v>1323</v>
      </c>
      <c r="F36" t="s">
        <v>1324</v>
      </c>
      <c r="G36">
        <v>8800946011</v>
      </c>
      <c r="H36" t="s">
        <v>164</v>
      </c>
      <c r="I36" t="s">
        <v>1325</v>
      </c>
      <c r="J36" t="s">
        <v>217</v>
      </c>
      <c r="K36" t="s">
        <v>797</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807</v>
      </c>
      <c r="BL36">
        <v>27</v>
      </c>
      <c r="BN36" t="s">
        <v>174</v>
      </c>
      <c r="BO36" t="s">
        <v>1297</v>
      </c>
      <c r="BP36" t="s">
        <v>1336</v>
      </c>
      <c r="BQ36" t="s">
        <v>1337</v>
      </c>
      <c r="BR36">
        <v>62.77</v>
      </c>
      <c r="BT36">
        <v>2016</v>
      </c>
      <c r="BU36">
        <v>31</v>
      </c>
      <c r="BV36" t="s">
        <v>528</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382</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465</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676</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470</v>
      </c>
      <c r="B39" t="s">
        <v>211</v>
      </c>
      <c r="C39" t="s">
        <v>471</v>
      </c>
      <c r="D39" t="s">
        <v>472</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464</v>
      </c>
      <c r="DY39" t="s">
        <v>209</v>
      </c>
      <c r="DZ39" t="s">
        <v>465</v>
      </c>
      <c r="EA39" t="s">
        <v>1460</v>
      </c>
      <c r="EB39" t="s">
        <v>1461</v>
      </c>
      <c r="EC39" t="s">
        <v>1462</v>
      </c>
      <c r="ED39" t="s">
        <v>207</v>
      </c>
      <c r="EE39" t="s">
        <v>1463</v>
      </c>
      <c r="EF39" t="s">
        <v>1199</v>
      </c>
      <c r="EG39" t="s">
        <v>1464</v>
      </c>
      <c r="EH39" t="s">
        <v>1465</v>
      </c>
      <c r="EI39" t="s">
        <v>1466</v>
      </c>
      <c r="EJ39" t="s">
        <v>1467</v>
      </c>
      <c r="EK39" t="s">
        <v>207</v>
      </c>
      <c r="EL39" t="s">
        <v>1028</v>
      </c>
      <c r="EM39" t="s">
        <v>251</v>
      </c>
      <c r="EN39" t="s">
        <v>821</v>
      </c>
      <c r="EO39" t="s">
        <v>1468</v>
      </c>
      <c r="EP39" t="s">
        <v>1469</v>
      </c>
      <c r="EQ39" t="s">
        <v>1462</v>
      </c>
      <c r="ER39" t="s">
        <v>207</v>
      </c>
      <c r="ES39" t="s">
        <v>989</v>
      </c>
      <c r="ET39" t="s">
        <v>1470</v>
      </c>
      <c r="EU39" t="s">
        <v>465</v>
      </c>
    </row>
    <row r="40" spans="1:158">
      <c r="A40" t="s">
        <v>1471</v>
      </c>
      <c r="B40" t="s">
        <v>507</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464</v>
      </c>
      <c r="DY40" t="s">
        <v>209</v>
      </c>
      <c r="DZ40" t="s">
        <v>465</v>
      </c>
      <c r="EA40" t="s">
        <v>1460</v>
      </c>
      <c r="EB40" t="s">
        <v>1461</v>
      </c>
      <c r="EC40" t="s">
        <v>1462</v>
      </c>
      <c r="ED40" t="s">
        <v>207</v>
      </c>
      <c r="EE40" t="s">
        <v>1463</v>
      </c>
      <c r="EF40" t="s">
        <v>1199</v>
      </c>
      <c r="EG40" t="s">
        <v>1464</v>
      </c>
      <c r="EH40" t="s">
        <v>1465</v>
      </c>
      <c r="EI40" t="s">
        <v>1466</v>
      </c>
      <c r="EJ40" t="s">
        <v>1467</v>
      </c>
      <c r="EK40" t="s">
        <v>207</v>
      </c>
      <c r="EL40" t="s">
        <v>1028</v>
      </c>
      <c r="EM40" t="s">
        <v>251</v>
      </c>
      <c r="EN40" t="s">
        <v>821</v>
      </c>
      <c r="EO40" t="s">
        <v>1468</v>
      </c>
      <c r="EP40" t="s">
        <v>1469</v>
      </c>
      <c r="EQ40" t="s">
        <v>1462</v>
      </c>
      <c r="ER40" t="s">
        <v>207</v>
      </c>
      <c r="ES40" t="s">
        <v>989</v>
      </c>
      <c r="ET40" t="s">
        <v>1470</v>
      </c>
      <c r="EU40" t="s">
        <v>465</v>
      </c>
    </row>
    <row r="41" spans="1:158">
      <c r="A41" t="s">
        <v>584</v>
      </c>
      <c r="B41" t="s">
        <v>211</v>
      </c>
      <c r="C41" t="s">
        <v>471</v>
      </c>
      <c r="D41" t="s">
        <v>585</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464</v>
      </c>
      <c r="DY41" t="s">
        <v>209</v>
      </c>
      <c r="DZ41" t="s">
        <v>465</v>
      </c>
      <c r="EA41" t="s">
        <v>1460</v>
      </c>
      <c r="EB41" t="s">
        <v>1461</v>
      </c>
      <c r="EC41" t="s">
        <v>1462</v>
      </c>
      <c r="ED41" t="s">
        <v>207</v>
      </c>
      <c r="EE41" t="s">
        <v>1463</v>
      </c>
      <c r="EF41" t="s">
        <v>1199</v>
      </c>
      <c r="EG41" t="s">
        <v>1464</v>
      </c>
      <c r="EH41" t="s">
        <v>1465</v>
      </c>
      <c r="EI41" t="s">
        <v>1466</v>
      </c>
      <c r="EJ41" t="s">
        <v>1467</v>
      </c>
      <c r="EK41" t="s">
        <v>207</v>
      </c>
      <c r="EL41" t="s">
        <v>1028</v>
      </c>
      <c r="EM41" t="s">
        <v>251</v>
      </c>
      <c r="EN41" t="s">
        <v>821</v>
      </c>
      <c r="EO41" t="s">
        <v>1468</v>
      </c>
      <c r="EP41" t="s">
        <v>1469</v>
      </c>
      <c r="EQ41" t="s">
        <v>1462</v>
      </c>
      <c r="ER41" t="s">
        <v>207</v>
      </c>
      <c r="ES41" t="s">
        <v>989</v>
      </c>
      <c r="ET41" t="s">
        <v>1470</v>
      </c>
      <c r="EU41" t="s">
        <v>465</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550</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504</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507</v>
      </c>
      <c r="C43" t="s">
        <v>212</v>
      </c>
      <c r="D43" t="s">
        <v>213</v>
      </c>
      <c r="E43" t="s">
        <v>1506</v>
      </c>
      <c r="F43" t="s">
        <v>1507</v>
      </c>
      <c r="G43">
        <v>9944224485</v>
      </c>
      <c r="H43" t="s">
        <v>164</v>
      </c>
      <c r="I43" t="s">
        <v>1508</v>
      </c>
      <c r="J43" t="s">
        <v>166</v>
      </c>
      <c r="K43" t="s">
        <v>762</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417</v>
      </c>
      <c r="DW43" t="s">
        <v>246</v>
      </c>
      <c r="DX43" t="s">
        <v>247</v>
      </c>
      <c r="DY43" t="s">
        <v>209</v>
      </c>
      <c r="DZ43" t="s">
        <v>821</v>
      </c>
      <c r="EA43" t="s">
        <v>1539</v>
      </c>
      <c r="EB43" t="s">
        <v>1540</v>
      </c>
      <c r="EC43" t="s">
        <v>1541</v>
      </c>
      <c r="ED43" t="s">
        <v>246</v>
      </c>
      <c r="EE43" t="s">
        <v>757</v>
      </c>
      <c r="EF43" t="s">
        <v>247</v>
      </c>
      <c r="EG43" t="s">
        <v>1027</v>
      </c>
      <c r="EH43" t="s">
        <v>1542</v>
      </c>
      <c r="EI43" t="s">
        <v>1540</v>
      </c>
      <c r="EJ43" t="s">
        <v>1543</v>
      </c>
      <c r="EK43" t="s">
        <v>246</v>
      </c>
      <c r="EL43" t="s">
        <v>1544</v>
      </c>
      <c r="EM43" t="s">
        <v>1387</v>
      </c>
      <c r="EN43" t="s">
        <v>344</v>
      </c>
      <c r="EO43" t="s">
        <v>1545</v>
      </c>
      <c r="EP43" t="s">
        <v>1546</v>
      </c>
      <c r="EQ43" t="s">
        <v>1547</v>
      </c>
      <c r="ER43" t="s">
        <v>246</v>
      </c>
      <c r="ES43" t="s">
        <v>427</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820</v>
      </c>
      <c r="DY44" t="s">
        <v>209</v>
      </c>
      <c r="DZ44" t="s">
        <v>344</v>
      </c>
      <c r="EA44" t="s">
        <v>1583</v>
      </c>
      <c r="EB44" t="s">
        <v>507</v>
      </c>
      <c r="EC44" t="s">
        <v>1584</v>
      </c>
      <c r="ED44" t="s">
        <v>246</v>
      </c>
      <c r="EE44" t="s">
        <v>1585</v>
      </c>
      <c r="EF44" t="s">
        <v>820</v>
      </c>
      <c r="EG44" t="s">
        <v>1216</v>
      </c>
      <c r="EH44" t="s">
        <v>1586</v>
      </c>
      <c r="EI44" t="s">
        <v>1587</v>
      </c>
      <c r="EJ44" t="s">
        <v>462</v>
      </c>
      <c r="EK44" t="s">
        <v>246</v>
      </c>
      <c r="EL44" t="s">
        <v>1588</v>
      </c>
      <c r="EM44" t="s">
        <v>1589</v>
      </c>
      <c r="EN44" t="s">
        <v>870</v>
      </c>
      <c r="EO44" t="s">
        <v>1583</v>
      </c>
      <c r="EP44" t="s">
        <v>211</v>
      </c>
      <c r="EQ44" t="s">
        <v>462</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820</v>
      </c>
      <c r="DY45" t="s">
        <v>209</v>
      </c>
      <c r="DZ45" t="s">
        <v>344</v>
      </c>
      <c r="EA45" t="s">
        <v>1583</v>
      </c>
      <c r="EB45" t="s">
        <v>507</v>
      </c>
      <c r="EC45" t="s">
        <v>1584</v>
      </c>
      <c r="ED45" t="s">
        <v>246</v>
      </c>
      <c r="EE45" t="s">
        <v>1585</v>
      </c>
      <c r="EF45" t="s">
        <v>820</v>
      </c>
      <c r="EG45" t="s">
        <v>1216</v>
      </c>
      <c r="EH45" t="s">
        <v>1586</v>
      </c>
      <c r="EI45" t="s">
        <v>1587</v>
      </c>
      <c r="EJ45" t="s">
        <v>462</v>
      </c>
      <c r="EK45" t="s">
        <v>246</v>
      </c>
      <c r="EL45" t="s">
        <v>1588</v>
      </c>
      <c r="EM45" t="s">
        <v>1589</v>
      </c>
      <c r="EN45" t="s">
        <v>870</v>
      </c>
      <c r="EO45" t="s">
        <v>1583</v>
      </c>
      <c r="EP45" t="s">
        <v>211</v>
      </c>
      <c r="EQ45" t="s">
        <v>462</v>
      </c>
      <c r="ER45" t="s">
        <v>246</v>
      </c>
      <c r="ES45" t="s">
        <v>1590</v>
      </c>
      <c r="ET45" t="s">
        <v>1591</v>
      </c>
      <c r="EU45" t="s">
        <v>1592</v>
      </c>
      <c r="EV45" t="s">
        <v>1593</v>
      </c>
      <c r="EW45" t="s">
        <v>211</v>
      </c>
      <c r="EX45" t="s">
        <v>1584</v>
      </c>
      <c r="EY45" t="s">
        <v>246</v>
      </c>
      <c r="EZ45" t="s">
        <v>1594</v>
      </c>
      <c r="FA45" t="s">
        <v>1595</v>
      </c>
      <c r="FB45" t="s">
        <v>1596</v>
      </c>
    </row>
    <row r="46" spans="1:158">
      <c r="A46" t="s">
        <v>506</v>
      </c>
      <c r="B46" t="s">
        <v>507</v>
      </c>
      <c r="C46" t="s">
        <v>267</v>
      </c>
      <c r="D46" t="s">
        <v>508</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611</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248</v>
      </c>
      <c r="EH46" t="s">
        <v>1631</v>
      </c>
      <c r="EI46" t="s">
        <v>1629</v>
      </c>
      <c r="EJ46" t="s">
        <v>1630</v>
      </c>
      <c r="EK46" t="s">
        <v>246</v>
      </c>
      <c r="EL46" t="s">
        <v>504</v>
      </c>
      <c r="EM46" t="s">
        <v>423</v>
      </c>
      <c r="EN46" t="s">
        <v>501</v>
      </c>
      <c r="EO46" t="s">
        <v>1632</v>
      </c>
      <c r="EP46" t="s">
        <v>255</v>
      </c>
      <c r="EQ46" t="s">
        <v>1630</v>
      </c>
      <c r="ER46" t="s">
        <v>246</v>
      </c>
      <c r="ES46" t="s">
        <v>1502</v>
      </c>
      <c r="ET46" t="s">
        <v>504</v>
      </c>
      <c r="EU46" t="s">
        <v>501</v>
      </c>
      <c r="EV46" t="s">
        <v>1633</v>
      </c>
      <c r="EW46" t="s">
        <v>255</v>
      </c>
      <c r="EX46" t="s">
        <v>1630</v>
      </c>
      <c r="EY46" t="s">
        <v>246</v>
      </c>
      <c r="EZ46" t="s">
        <v>988</v>
      </c>
      <c r="FA46" t="s">
        <v>1634</v>
      </c>
      <c r="FB46" t="s">
        <v>570</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528</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797</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417</v>
      </c>
      <c r="DW48" t="s">
        <v>246</v>
      </c>
      <c r="DX48" t="s">
        <v>1686</v>
      </c>
      <c r="DY48" t="s">
        <v>209</v>
      </c>
      <c r="DZ48" t="s">
        <v>990</v>
      </c>
      <c r="EA48" t="s">
        <v>1687</v>
      </c>
      <c r="EB48" t="s">
        <v>211</v>
      </c>
      <c r="EC48" t="s">
        <v>1688</v>
      </c>
      <c r="ED48" t="s">
        <v>246</v>
      </c>
      <c r="EE48" t="s">
        <v>984</v>
      </c>
      <c r="EF48" t="s">
        <v>1686</v>
      </c>
      <c r="EG48" t="s">
        <v>1689</v>
      </c>
    </row>
    <row r="49" spans="1:158">
      <c r="A49" t="s">
        <v>793</v>
      </c>
      <c r="B49" t="s">
        <v>211</v>
      </c>
      <c r="C49" t="s">
        <v>267</v>
      </c>
      <c r="D49" t="s">
        <v>508</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440</v>
      </c>
      <c r="BE49" t="s">
        <v>1702</v>
      </c>
      <c r="BF49" t="s">
        <v>442</v>
      </c>
      <c r="BG49">
        <v>78</v>
      </c>
      <c r="BI49">
        <v>2014</v>
      </c>
      <c r="BJ49">
        <v>19</v>
      </c>
      <c r="BK49" t="s">
        <v>1703</v>
      </c>
      <c r="BL49">
        <v>53</v>
      </c>
      <c r="BM49" t="s">
        <v>442</v>
      </c>
      <c r="BN49" t="s">
        <v>174</v>
      </c>
      <c r="BO49" t="s">
        <v>440</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570</v>
      </c>
      <c r="DT49" t="s">
        <v>817</v>
      </c>
      <c r="DU49" t="s">
        <v>211</v>
      </c>
      <c r="DV49" t="s">
        <v>818</v>
      </c>
      <c r="DW49" t="s">
        <v>246</v>
      </c>
      <c r="DX49" t="s">
        <v>1094</v>
      </c>
      <c r="DY49" t="s">
        <v>209</v>
      </c>
      <c r="DZ49" t="s">
        <v>574</v>
      </c>
      <c r="EA49" t="s">
        <v>1715</v>
      </c>
      <c r="EB49" t="s">
        <v>211</v>
      </c>
      <c r="EC49" t="s">
        <v>818</v>
      </c>
      <c r="ED49" t="s">
        <v>246</v>
      </c>
      <c r="EE49" t="s">
        <v>1028</v>
      </c>
      <c r="EF49" t="s">
        <v>1395</v>
      </c>
      <c r="EG49" t="s">
        <v>265</v>
      </c>
      <c r="EH49" t="s">
        <v>1716</v>
      </c>
      <c r="EI49" t="s">
        <v>1717</v>
      </c>
      <c r="EJ49" t="s">
        <v>818</v>
      </c>
      <c r="EK49" t="s">
        <v>246</v>
      </c>
      <c r="EL49" t="s">
        <v>1718</v>
      </c>
      <c r="EM49" t="s">
        <v>1719</v>
      </c>
      <c r="EN49" t="s">
        <v>949</v>
      </c>
      <c r="EO49" t="s">
        <v>1720</v>
      </c>
      <c r="EP49" t="s">
        <v>1721</v>
      </c>
      <c r="EQ49" t="s">
        <v>818</v>
      </c>
      <c r="ER49" t="s">
        <v>207</v>
      </c>
      <c r="ES49" t="s">
        <v>1722</v>
      </c>
      <c r="ET49" t="s">
        <v>1347</v>
      </c>
      <c r="EU49" t="s">
        <v>821</v>
      </c>
      <c r="EV49" t="s">
        <v>1723</v>
      </c>
      <c r="EW49" t="s">
        <v>1724</v>
      </c>
      <c r="EX49" t="s">
        <v>818</v>
      </c>
      <c r="EY49" t="s">
        <v>207</v>
      </c>
      <c r="EZ49" t="s">
        <v>1725</v>
      </c>
      <c r="FA49" t="s">
        <v>1726</v>
      </c>
      <c r="FB49" t="s">
        <v>469</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440</v>
      </c>
      <c r="BE50" t="s">
        <v>1702</v>
      </c>
      <c r="BF50" t="s">
        <v>442</v>
      </c>
      <c r="BG50">
        <v>78</v>
      </c>
      <c r="BI50">
        <v>2014</v>
      </c>
      <c r="BJ50">
        <v>19</v>
      </c>
      <c r="BK50" t="s">
        <v>1703</v>
      </c>
      <c r="BL50">
        <v>53</v>
      </c>
      <c r="BM50" t="s">
        <v>442</v>
      </c>
      <c r="BN50" t="s">
        <v>174</v>
      </c>
      <c r="BO50" t="s">
        <v>440</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570</v>
      </c>
      <c r="DT50" t="s">
        <v>817</v>
      </c>
      <c r="DU50" t="s">
        <v>211</v>
      </c>
      <c r="DV50" t="s">
        <v>818</v>
      </c>
      <c r="DW50" t="s">
        <v>246</v>
      </c>
      <c r="DX50" t="s">
        <v>1094</v>
      </c>
      <c r="DY50" t="s">
        <v>209</v>
      </c>
      <c r="DZ50" t="s">
        <v>574</v>
      </c>
      <c r="EA50" t="s">
        <v>1715</v>
      </c>
      <c r="EB50" t="s">
        <v>211</v>
      </c>
      <c r="EC50" t="s">
        <v>818</v>
      </c>
      <c r="ED50" t="s">
        <v>246</v>
      </c>
      <c r="EE50" t="s">
        <v>1028</v>
      </c>
      <c r="EF50" t="s">
        <v>1395</v>
      </c>
      <c r="EG50" t="s">
        <v>265</v>
      </c>
      <c r="EH50" t="s">
        <v>1716</v>
      </c>
      <c r="EI50" t="s">
        <v>1717</v>
      </c>
      <c r="EJ50" t="s">
        <v>818</v>
      </c>
      <c r="EK50" t="s">
        <v>246</v>
      </c>
      <c r="EL50" t="s">
        <v>1718</v>
      </c>
      <c r="EM50" t="s">
        <v>1719</v>
      </c>
      <c r="EN50" t="s">
        <v>949</v>
      </c>
      <c r="EO50" t="s">
        <v>1720</v>
      </c>
      <c r="EP50" t="s">
        <v>1721</v>
      </c>
      <c r="EQ50" t="s">
        <v>818</v>
      </c>
      <c r="ER50" t="s">
        <v>207</v>
      </c>
      <c r="ES50" t="s">
        <v>1722</v>
      </c>
      <c r="ET50" t="s">
        <v>1347</v>
      </c>
      <c r="EU50" t="s">
        <v>821</v>
      </c>
      <c r="EV50" t="s">
        <v>1723</v>
      </c>
      <c r="EW50" t="s">
        <v>1724</v>
      </c>
      <c r="EX50" t="s">
        <v>818</v>
      </c>
      <c r="EY50" t="s">
        <v>207</v>
      </c>
      <c r="EZ50" t="s">
        <v>1725</v>
      </c>
      <c r="FA50" t="s">
        <v>1726</v>
      </c>
      <c r="FB50" t="s">
        <v>469</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485</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574</v>
      </c>
      <c r="DT51" t="s">
        <v>1751</v>
      </c>
      <c r="DU51" t="s">
        <v>211</v>
      </c>
      <c r="DV51" t="s">
        <v>537</v>
      </c>
      <c r="DW51" t="s">
        <v>246</v>
      </c>
      <c r="DX51" t="s">
        <v>1319</v>
      </c>
      <c r="DY51" t="s">
        <v>941</v>
      </c>
      <c r="DZ51" t="s">
        <v>419</v>
      </c>
      <c r="EA51" t="s">
        <v>844</v>
      </c>
      <c r="EB51" t="s">
        <v>211</v>
      </c>
      <c r="EC51" t="s">
        <v>1752</v>
      </c>
      <c r="ED51" t="s">
        <v>246</v>
      </c>
      <c r="EE51" t="s">
        <v>941</v>
      </c>
      <c r="EF51" t="s">
        <v>209</v>
      </c>
      <c r="EG51" t="s">
        <v>949</v>
      </c>
    </row>
    <row r="52" spans="1:158">
      <c r="A52" t="s">
        <v>586</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528</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818</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421</v>
      </c>
      <c r="DW53" t="s">
        <v>207</v>
      </c>
      <c r="DX53" t="s">
        <v>1808</v>
      </c>
      <c r="DY53" t="s">
        <v>1809</v>
      </c>
      <c r="DZ53" t="s">
        <v>355</v>
      </c>
      <c r="EA53" t="s">
        <v>1810</v>
      </c>
      <c r="EB53" t="s">
        <v>1811</v>
      </c>
      <c r="EC53" t="s">
        <v>1812</v>
      </c>
      <c r="ED53" t="s">
        <v>207</v>
      </c>
      <c r="EE53" t="s">
        <v>1813</v>
      </c>
      <c r="EF53" t="s">
        <v>1030</v>
      </c>
      <c r="EG53" t="s">
        <v>465</v>
      </c>
      <c r="EH53" t="s">
        <v>1814</v>
      </c>
      <c r="EI53" t="s">
        <v>1815</v>
      </c>
      <c r="EJ53" t="s">
        <v>1816</v>
      </c>
      <c r="EK53" t="s">
        <v>207</v>
      </c>
      <c r="EL53" t="s">
        <v>1094</v>
      </c>
      <c r="EM53" t="s">
        <v>423</v>
      </c>
      <c r="EN53" t="s">
        <v>465</v>
      </c>
      <c r="EO53" t="s">
        <v>1817</v>
      </c>
      <c r="EP53" t="s">
        <v>211</v>
      </c>
      <c r="EQ53" t="s">
        <v>1818</v>
      </c>
      <c r="ER53" t="s">
        <v>246</v>
      </c>
      <c r="ES53" t="s">
        <v>995</v>
      </c>
      <c r="ET53" t="s">
        <v>209</v>
      </c>
      <c r="EU53" t="s">
        <v>865</v>
      </c>
    </row>
    <row r="54" spans="1:158">
      <c r="A54" t="s">
        <v>210</v>
      </c>
      <c r="B54" t="s">
        <v>211</v>
      </c>
      <c r="C54" t="s">
        <v>212</v>
      </c>
      <c r="D54" t="s">
        <v>213</v>
      </c>
      <c r="E54" t="s">
        <v>1819</v>
      </c>
      <c r="F54" t="s">
        <v>1820</v>
      </c>
      <c r="G54">
        <v>9505646482</v>
      </c>
      <c r="H54" t="s">
        <v>164</v>
      </c>
      <c r="I54" t="s">
        <v>1821</v>
      </c>
      <c r="J54" t="s">
        <v>217</v>
      </c>
      <c r="K54" t="s">
        <v>657</v>
      </c>
      <c r="L54" t="s">
        <v>1822</v>
      </c>
      <c r="M54" t="s">
        <v>1823</v>
      </c>
      <c r="N54" t="s">
        <v>170</v>
      </c>
      <c r="AI54" t="s">
        <v>1824</v>
      </c>
      <c r="AJ54" t="s">
        <v>1825</v>
      </c>
      <c r="AK54" t="s">
        <v>1826</v>
      </c>
      <c r="AL54">
        <v>97</v>
      </c>
      <c r="AM54">
        <v>9.7</v>
      </c>
      <c r="AN54">
        <v>2012</v>
      </c>
      <c r="AO54" t="s">
        <v>170</v>
      </c>
      <c r="AV54" t="s">
        <v>174</v>
      </c>
      <c r="AW54" t="s">
        <v>1827</v>
      </c>
      <c r="AX54" t="s">
        <v>1828</v>
      </c>
      <c r="AY54" t="s">
        <v>485</v>
      </c>
      <c r="AZ54">
        <v>94.91</v>
      </c>
      <c r="BB54">
        <v>2015</v>
      </c>
      <c r="BC54" t="s">
        <v>174</v>
      </c>
      <c r="BD54" t="s">
        <v>1829</v>
      </c>
      <c r="BE54" t="s">
        <v>1830</v>
      </c>
      <c r="BF54" t="s">
        <v>485</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528</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507</v>
      </c>
      <c r="C56" t="s">
        <v>160</v>
      </c>
      <c r="D56" t="s">
        <v>1873</v>
      </c>
      <c r="E56" t="s">
        <v>1874</v>
      </c>
      <c r="F56" t="s">
        <v>1875</v>
      </c>
      <c r="G56">
        <v>8628879793</v>
      </c>
      <c r="H56" t="s">
        <v>271</v>
      </c>
      <c r="I56" t="s">
        <v>1876</v>
      </c>
      <c r="J56" t="s">
        <v>217</v>
      </c>
      <c r="K56" t="s">
        <v>797</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505</v>
      </c>
      <c r="DZ56" t="s">
        <v>265</v>
      </c>
    </row>
    <row r="57" spans="1:158">
      <c r="A57" t="s">
        <v>1898</v>
      </c>
      <c r="B57" t="s">
        <v>211</v>
      </c>
      <c r="C57" t="s">
        <v>267</v>
      </c>
      <c r="D57" t="s">
        <v>1899</v>
      </c>
      <c r="E57" t="s">
        <v>1900</v>
      </c>
      <c r="F57" t="s">
        <v>1901</v>
      </c>
      <c r="G57">
        <v>7259887654</v>
      </c>
      <c r="H57" t="s">
        <v>271</v>
      </c>
      <c r="I57" t="s">
        <v>1902</v>
      </c>
      <c r="J57" t="s">
        <v>166</v>
      </c>
      <c r="K57" t="s">
        <v>762</v>
      </c>
      <c r="L57" t="s">
        <v>1903</v>
      </c>
      <c r="M57" t="s">
        <v>1904</v>
      </c>
      <c r="N57" t="s">
        <v>170</v>
      </c>
      <c r="AI57" t="s">
        <v>1905</v>
      </c>
      <c r="AJ57" t="s">
        <v>1906</v>
      </c>
      <c r="AK57" t="s">
        <v>1907</v>
      </c>
      <c r="AL57">
        <v>83</v>
      </c>
      <c r="AN57">
        <v>1997</v>
      </c>
      <c r="AO57" t="s">
        <v>174</v>
      </c>
      <c r="AP57" t="s">
        <v>1908</v>
      </c>
      <c r="AQ57" t="s">
        <v>818</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818</v>
      </c>
      <c r="BQ57" t="s">
        <v>1912</v>
      </c>
      <c r="BR57">
        <v>65</v>
      </c>
      <c r="BT57">
        <v>2004</v>
      </c>
      <c r="BU57">
        <v>23</v>
      </c>
      <c r="BV57" t="s">
        <v>528</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818</v>
      </c>
      <c r="DW57" t="s">
        <v>207</v>
      </c>
      <c r="DX57" t="s">
        <v>427</v>
      </c>
      <c r="DY57" t="s">
        <v>209</v>
      </c>
      <c r="DZ57" t="s">
        <v>242</v>
      </c>
    </row>
    <row r="58" spans="1:158">
      <c r="A58" t="s">
        <v>356</v>
      </c>
      <c r="B58" t="s">
        <v>211</v>
      </c>
      <c r="C58" t="s">
        <v>267</v>
      </c>
      <c r="D58" t="s">
        <v>357</v>
      </c>
      <c r="E58" t="s">
        <v>1900</v>
      </c>
      <c r="F58" t="s">
        <v>1901</v>
      </c>
      <c r="G58">
        <v>7259887654</v>
      </c>
      <c r="H58" t="s">
        <v>271</v>
      </c>
      <c r="I58" t="s">
        <v>1902</v>
      </c>
      <c r="J58" t="s">
        <v>166</v>
      </c>
      <c r="K58" t="s">
        <v>762</v>
      </c>
      <c r="L58" t="s">
        <v>1903</v>
      </c>
      <c r="M58" t="s">
        <v>1904</v>
      </c>
      <c r="N58" t="s">
        <v>170</v>
      </c>
      <c r="AI58" t="s">
        <v>1905</v>
      </c>
      <c r="AJ58" t="s">
        <v>1906</v>
      </c>
      <c r="AK58" t="s">
        <v>1907</v>
      </c>
      <c r="AL58">
        <v>83</v>
      </c>
      <c r="AN58">
        <v>1997</v>
      </c>
      <c r="AO58" t="s">
        <v>174</v>
      </c>
      <c r="AP58" t="s">
        <v>1908</v>
      </c>
      <c r="AQ58" t="s">
        <v>818</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818</v>
      </c>
      <c r="BQ58" t="s">
        <v>1912</v>
      </c>
      <c r="BR58">
        <v>65</v>
      </c>
      <c r="BT58">
        <v>2004</v>
      </c>
      <c r="BU58">
        <v>23</v>
      </c>
      <c r="BV58" t="s">
        <v>528</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818</v>
      </c>
      <c r="DW58" t="s">
        <v>207</v>
      </c>
      <c r="DX58" t="s">
        <v>427</v>
      </c>
      <c r="DY58" t="s">
        <v>209</v>
      </c>
      <c r="DZ58" t="s">
        <v>242</v>
      </c>
    </row>
    <row r="59" spans="1:158">
      <c r="A59" t="s">
        <v>586</v>
      </c>
      <c r="B59" t="s">
        <v>159</v>
      </c>
      <c r="C59" t="s">
        <v>267</v>
      </c>
      <c r="D59" t="s">
        <v>357</v>
      </c>
      <c r="E59" t="s">
        <v>1900</v>
      </c>
      <c r="F59" t="s">
        <v>1901</v>
      </c>
      <c r="G59">
        <v>7259887654</v>
      </c>
      <c r="H59" t="s">
        <v>271</v>
      </c>
      <c r="I59" t="s">
        <v>1902</v>
      </c>
      <c r="J59" t="s">
        <v>166</v>
      </c>
      <c r="K59" t="s">
        <v>762</v>
      </c>
      <c r="L59" t="s">
        <v>1903</v>
      </c>
      <c r="M59" t="s">
        <v>1904</v>
      </c>
      <c r="N59" t="s">
        <v>170</v>
      </c>
      <c r="AI59" t="s">
        <v>1905</v>
      </c>
      <c r="AJ59" t="s">
        <v>1906</v>
      </c>
      <c r="AK59" t="s">
        <v>1907</v>
      </c>
      <c r="AL59">
        <v>83</v>
      </c>
      <c r="AN59">
        <v>1997</v>
      </c>
      <c r="AO59" t="s">
        <v>174</v>
      </c>
      <c r="AP59" t="s">
        <v>1908</v>
      </c>
      <c r="AQ59" t="s">
        <v>818</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818</v>
      </c>
      <c r="BQ59" t="s">
        <v>1912</v>
      </c>
      <c r="BR59">
        <v>65</v>
      </c>
      <c r="BT59">
        <v>2004</v>
      </c>
      <c r="BU59">
        <v>23</v>
      </c>
      <c r="BV59" t="s">
        <v>528</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818</v>
      </c>
      <c r="DW59" t="s">
        <v>207</v>
      </c>
      <c r="DX59" t="s">
        <v>427</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384</v>
      </c>
      <c r="DY60" t="s">
        <v>820</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676</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427</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501</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757</v>
      </c>
      <c r="DZ62" t="s">
        <v>565</v>
      </c>
      <c r="EA62" t="s">
        <v>2023</v>
      </c>
      <c r="EB62" t="s">
        <v>507</v>
      </c>
      <c r="EC62" t="s">
        <v>2021</v>
      </c>
      <c r="ED62" t="s">
        <v>246</v>
      </c>
      <c r="EE62" t="s">
        <v>757</v>
      </c>
      <c r="EF62" t="s">
        <v>209</v>
      </c>
      <c r="EG62" t="s">
        <v>355</v>
      </c>
      <c r="EH62" t="s">
        <v>2024</v>
      </c>
      <c r="EI62" t="s">
        <v>211</v>
      </c>
      <c r="EJ62" t="s">
        <v>2021</v>
      </c>
      <c r="EK62" t="s">
        <v>246</v>
      </c>
      <c r="EL62" t="s">
        <v>2025</v>
      </c>
      <c r="EM62" t="s">
        <v>2026</v>
      </c>
      <c r="EN62" t="s">
        <v>2027</v>
      </c>
    </row>
    <row r="63" spans="1:158">
      <c r="A63" t="s">
        <v>586</v>
      </c>
      <c r="B63" t="s">
        <v>159</v>
      </c>
      <c r="C63" t="s">
        <v>267</v>
      </c>
      <c r="D63" t="s">
        <v>357</v>
      </c>
      <c r="E63" t="s">
        <v>2028</v>
      </c>
      <c r="F63" t="s">
        <v>2029</v>
      </c>
      <c r="G63">
        <v>9732092011</v>
      </c>
      <c r="H63" t="s">
        <v>164</v>
      </c>
      <c r="I63" t="s">
        <v>2030</v>
      </c>
      <c r="J63" t="s">
        <v>166</v>
      </c>
      <c r="K63" t="s">
        <v>797</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408</v>
      </c>
      <c r="CQ63" t="s">
        <v>174</v>
      </c>
      <c r="CR63">
        <v>4</v>
      </c>
      <c r="CS63">
        <v>0</v>
      </c>
      <c r="CT63">
        <v>2</v>
      </c>
      <c r="CU63" t="s">
        <v>2049</v>
      </c>
      <c r="CV63" t="s">
        <v>174</v>
      </c>
      <c r="CW63" t="s">
        <v>2050</v>
      </c>
      <c r="CX63" t="s">
        <v>373</v>
      </c>
      <c r="CZ63" t="s">
        <v>170</v>
      </c>
      <c r="DB63" t="s">
        <v>2051</v>
      </c>
      <c r="DC63" t="s">
        <v>411</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507</v>
      </c>
      <c r="DV63" t="s">
        <v>2056</v>
      </c>
      <c r="DW63" t="s">
        <v>246</v>
      </c>
      <c r="DX63" t="s">
        <v>901</v>
      </c>
      <c r="DY63" t="s">
        <v>209</v>
      </c>
      <c r="DZ63" t="s">
        <v>2054</v>
      </c>
    </row>
    <row r="64" spans="1:158">
      <c r="A64" t="s">
        <v>793</v>
      </c>
      <c r="B64" t="s">
        <v>211</v>
      </c>
      <c r="C64" t="s">
        <v>267</v>
      </c>
      <c r="D64" t="s">
        <v>508</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818</v>
      </c>
      <c r="DW64" t="s">
        <v>246</v>
      </c>
      <c r="DX64" t="s">
        <v>901</v>
      </c>
      <c r="DY64" t="s">
        <v>209</v>
      </c>
      <c r="DZ64" t="s">
        <v>265</v>
      </c>
      <c r="EA64" t="s">
        <v>2086</v>
      </c>
      <c r="EB64" t="s">
        <v>2087</v>
      </c>
      <c r="EC64" t="s">
        <v>818</v>
      </c>
      <c r="ED64" t="s">
        <v>246</v>
      </c>
      <c r="EE64" t="s">
        <v>418</v>
      </c>
      <c r="EF64" t="s">
        <v>901</v>
      </c>
      <c r="EG64" t="s">
        <v>906</v>
      </c>
    </row>
    <row r="65" spans="1:158">
      <c r="A65" t="s">
        <v>470</v>
      </c>
      <c r="B65" t="s">
        <v>211</v>
      </c>
      <c r="C65" t="s">
        <v>471</v>
      </c>
      <c r="D65" t="s">
        <v>472</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485</v>
      </c>
      <c r="AX65" t="s">
        <v>2097</v>
      </c>
      <c r="AY65" t="s">
        <v>485</v>
      </c>
      <c r="AZ65">
        <v>75.69</v>
      </c>
      <c r="BB65">
        <v>2014</v>
      </c>
      <c r="BC65" t="s">
        <v>174</v>
      </c>
      <c r="BD65" t="s">
        <v>2098</v>
      </c>
      <c r="BE65" t="s">
        <v>2099</v>
      </c>
      <c r="BF65" t="s">
        <v>485</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460</v>
      </c>
      <c r="DT65" t="s">
        <v>2107</v>
      </c>
      <c r="DU65" t="s">
        <v>211</v>
      </c>
      <c r="DV65" t="s">
        <v>1630</v>
      </c>
      <c r="DW65" t="s">
        <v>246</v>
      </c>
      <c r="DX65" t="s">
        <v>2108</v>
      </c>
      <c r="DY65" t="s">
        <v>2109</v>
      </c>
      <c r="DZ65" t="s">
        <v>460</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485</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507</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485</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470</v>
      </c>
      <c r="B69" t="s">
        <v>211</v>
      </c>
      <c r="C69" t="s">
        <v>471</v>
      </c>
      <c r="D69" t="s">
        <v>472</v>
      </c>
      <c r="E69" t="s">
        <v>2166</v>
      </c>
      <c r="F69" t="s">
        <v>2167</v>
      </c>
      <c r="G69">
        <v>9743611173</v>
      </c>
      <c r="H69" t="s">
        <v>164</v>
      </c>
      <c r="I69" t="s">
        <v>2168</v>
      </c>
      <c r="J69" t="s">
        <v>166</v>
      </c>
      <c r="K69" t="s">
        <v>657</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821</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818</v>
      </c>
      <c r="DW70" t="s">
        <v>246</v>
      </c>
      <c r="DX70" t="s">
        <v>423</v>
      </c>
      <c r="DY70" t="s">
        <v>209</v>
      </c>
      <c r="DZ70" t="s">
        <v>344</v>
      </c>
      <c r="EA70" t="s">
        <v>1740</v>
      </c>
      <c r="EB70" t="s">
        <v>211</v>
      </c>
      <c r="EC70" t="s">
        <v>2248</v>
      </c>
      <c r="ED70" t="s">
        <v>246</v>
      </c>
      <c r="EE70" t="s">
        <v>1030</v>
      </c>
      <c r="EF70" t="s">
        <v>820</v>
      </c>
      <c r="EG70" t="s">
        <v>265</v>
      </c>
      <c r="EH70" t="s">
        <v>2249</v>
      </c>
      <c r="EI70" t="s">
        <v>1390</v>
      </c>
      <c r="EJ70" t="s">
        <v>2250</v>
      </c>
      <c r="EK70" t="s">
        <v>246</v>
      </c>
      <c r="EL70" t="s">
        <v>427</v>
      </c>
      <c r="EM70" t="s">
        <v>1722</v>
      </c>
      <c r="EN70" t="s">
        <v>821</v>
      </c>
    </row>
    <row r="71" spans="1:158">
      <c r="A71" t="s">
        <v>2251</v>
      </c>
      <c r="B71" t="s">
        <v>159</v>
      </c>
      <c r="C71" t="s">
        <v>212</v>
      </c>
      <c r="D71" t="s">
        <v>2252</v>
      </c>
      <c r="E71" t="s">
        <v>2166</v>
      </c>
      <c r="F71" t="s">
        <v>2167</v>
      </c>
      <c r="G71">
        <v>9743611173</v>
      </c>
      <c r="H71" t="s">
        <v>164</v>
      </c>
      <c r="I71" t="s">
        <v>2168</v>
      </c>
      <c r="J71" t="s">
        <v>166</v>
      </c>
      <c r="K71" t="s">
        <v>657</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821</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797</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442</v>
      </c>
      <c r="BN73" t="s">
        <v>174</v>
      </c>
      <c r="BO73" t="s">
        <v>2297</v>
      </c>
      <c r="BP73" t="s">
        <v>2300</v>
      </c>
      <c r="BQ73" t="s">
        <v>442</v>
      </c>
      <c r="BR73">
        <v>70.44</v>
      </c>
      <c r="BS73">
        <v>8.43</v>
      </c>
      <c r="BT73">
        <v>2017</v>
      </c>
      <c r="BU73">
        <v>31</v>
      </c>
      <c r="BV73" t="s">
        <v>2301</v>
      </c>
      <c r="BW73">
        <v>53</v>
      </c>
      <c r="BX73" t="s">
        <v>442</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462</v>
      </c>
      <c r="DW73" t="s">
        <v>246</v>
      </c>
      <c r="DX73" t="s">
        <v>901</v>
      </c>
      <c r="DY73" t="s">
        <v>209</v>
      </c>
      <c r="DZ73" t="s">
        <v>265</v>
      </c>
      <c r="EA73" t="s">
        <v>2317</v>
      </c>
      <c r="EB73" t="s">
        <v>351</v>
      </c>
      <c r="EC73" t="s">
        <v>2318</v>
      </c>
      <c r="ED73" t="s">
        <v>246</v>
      </c>
      <c r="EE73" t="s">
        <v>2319</v>
      </c>
      <c r="EF73" t="s">
        <v>2320</v>
      </c>
      <c r="EG73" t="s">
        <v>248</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793</v>
      </c>
      <c r="B75" t="s">
        <v>211</v>
      </c>
      <c r="C75" t="s">
        <v>267</v>
      </c>
      <c r="D75" t="s">
        <v>508</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807</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818</v>
      </c>
      <c r="DW75" t="s">
        <v>246</v>
      </c>
      <c r="DX75" t="s">
        <v>791</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471</v>
      </c>
      <c r="AI76" t="s">
        <v>2382</v>
      </c>
      <c r="AJ76" t="s">
        <v>1930</v>
      </c>
      <c r="AK76" t="s">
        <v>442</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408</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344</v>
      </c>
      <c r="DT76" t="s">
        <v>2403</v>
      </c>
      <c r="DU76" t="s">
        <v>211</v>
      </c>
      <c r="DV76" t="s">
        <v>818</v>
      </c>
      <c r="DW76" t="s">
        <v>246</v>
      </c>
      <c r="DX76" t="s">
        <v>423</v>
      </c>
      <c r="DY76" t="s">
        <v>209</v>
      </c>
      <c r="DZ76" t="s">
        <v>344</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383</v>
      </c>
      <c r="DY77" t="s">
        <v>2434</v>
      </c>
      <c r="DZ77" t="s">
        <v>2430</v>
      </c>
    </row>
    <row r="78" spans="1:158">
      <c r="A78" t="s">
        <v>793</v>
      </c>
      <c r="B78" t="s">
        <v>211</v>
      </c>
      <c r="C78" t="s">
        <v>267</v>
      </c>
      <c r="D78" t="s">
        <v>508</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527</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762</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1388</v>
      </c>
      <c r="DT79" t="s">
        <v>2491</v>
      </c>
      <c r="DU79" t="s">
        <v>2492</v>
      </c>
      <c r="DV79" t="s">
        <v>2493</v>
      </c>
      <c r="DW79" t="s">
        <v>246</v>
      </c>
      <c r="DX79" t="s">
        <v>1686</v>
      </c>
      <c r="DY79" t="s">
        <v>209</v>
      </c>
      <c r="DZ79" t="s">
        <v>1388</v>
      </c>
    </row>
    <row r="80" spans="1:158">
      <c r="A80" t="s">
        <v>2494</v>
      </c>
      <c r="B80" t="s">
        <v>507</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689</v>
      </c>
      <c r="DY80" t="s">
        <v>2519</v>
      </c>
      <c r="DZ80" t="s">
        <v>945</v>
      </c>
      <c r="EA80" t="s">
        <v>2520</v>
      </c>
      <c r="EB80" t="s">
        <v>2521</v>
      </c>
      <c r="EC80" t="s">
        <v>818</v>
      </c>
      <c r="ED80" t="s">
        <v>207</v>
      </c>
      <c r="EE80" t="s">
        <v>2522</v>
      </c>
      <c r="EF80" t="s">
        <v>2523</v>
      </c>
      <c r="EG80" t="s">
        <v>2524</v>
      </c>
      <c r="EH80" t="s">
        <v>2525</v>
      </c>
      <c r="EI80" t="s">
        <v>2526</v>
      </c>
      <c r="EJ80" t="s">
        <v>818</v>
      </c>
      <c r="EK80" t="s">
        <v>246</v>
      </c>
      <c r="EL80" t="s">
        <v>573</v>
      </c>
      <c r="EM80" t="s">
        <v>500</v>
      </c>
      <c r="EN80" t="s">
        <v>2527</v>
      </c>
      <c r="EO80" t="s">
        <v>2528</v>
      </c>
      <c r="EP80" t="s">
        <v>507</v>
      </c>
      <c r="EQ80" t="s">
        <v>818</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440</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818</v>
      </c>
      <c r="DW82" t="s">
        <v>246</v>
      </c>
      <c r="DX82" t="s">
        <v>993</v>
      </c>
      <c r="DY82" t="s">
        <v>505</v>
      </c>
      <c r="DZ82" t="s">
        <v>1536</v>
      </c>
      <c r="EA82" t="s">
        <v>2587</v>
      </c>
      <c r="EB82" t="s">
        <v>1390</v>
      </c>
      <c r="EC82" t="s">
        <v>818</v>
      </c>
      <c r="ED82" t="s">
        <v>246</v>
      </c>
      <c r="EE82" t="s">
        <v>2589</v>
      </c>
      <c r="EF82" t="s">
        <v>2590</v>
      </c>
      <c r="EG82" t="s">
        <v>1464</v>
      </c>
      <c r="EH82" t="s">
        <v>2591</v>
      </c>
      <c r="EI82" t="s">
        <v>2592</v>
      </c>
      <c r="EJ82" t="s">
        <v>818</v>
      </c>
      <c r="EK82" t="s">
        <v>246</v>
      </c>
      <c r="EL82" t="s">
        <v>2589</v>
      </c>
      <c r="EM82" t="s">
        <v>859</v>
      </c>
      <c r="EN82" t="s">
        <v>2132</v>
      </c>
      <c r="EO82" t="s">
        <v>2593</v>
      </c>
      <c r="EP82" t="s">
        <v>1390</v>
      </c>
      <c r="EQ82" t="s">
        <v>818</v>
      </c>
      <c r="ER82" t="s">
        <v>246</v>
      </c>
      <c r="ES82" t="s">
        <v>1204</v>
      </c>
      <c r="ET82" t="s">
        <v>1595</v>
      </c>
      <c r="EU82" t="s">
        <v>339</v>
      </c>
      <c r="EV82" t="s">
        <v>2594</v>
      </c>
      <c r="EW82" t="s">
        <v>2595</v>
      </c>
      <c r="EX82" t="s">
        <v>818</v>
      </c>
      <c r="EY82" t="s">
        <v>207</v>
      </c>
      <c r="EZ82" t="s">
        <v>2596</v>
      </c>
      <c r="FA82" t="s">
        <v>2597</v>
      </c>
      <c r="FB82" t="s">
        <v>2598</v>
      </c>
    </row>
    <row r="83" spans="1:158">
      <c r="A83" t="s">
        <v>586</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524</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783</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793</v>
      </c>
      <c r="B84" t="s">
        <v>211</v>
      </c>
      <c r="C84" t="s">
        <v>267</v>
      </c>
      <c r="D84" t="s">
        <v>508</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527</v>
      </c>
      <c r="BR84">
        <v>81.7</v>
      </c>
      <c r="BT84">
        <v>2018</v>
      </c>
      <c r="BU84">
        <v>4</v>
      </c>
      <c r="BW84">
        <v>23</v>
      </c>
      <c r="BY84" t="s">
        <v>170</v>
      </c>
      <c r="BZ84" t="s">
        <v>1297</v>
      </c>
      <c r="CF84" t="s">
        <v>174</v>
      </c>
      <c r="CG84" t="s">
        <v>527</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574</v>
      </c>
      <c r="DT84" t="s">
        <v>415</v>
      </c>
      <c r="DU84" t="s">
        <v>211</v>
      </c>
      <c r="DV84" t="s">
        <v>417</v>
      </c>
      <c r="DW84" t="s">
        <v>246</v>
      </c>
      <c r="DX84" t="s">
        <v>995</v>
      </c>
      <c r="DY84" t="s">
        <v>209</v>
      </c>
      <c r="DZ84" t="s">
        <v>865</v>
      </c>
      <c r="EA84" t="s">
        <v>2654</v>
      </c>
      <c r="EB84" t="s">
        <v>211</v>
      </c>
      <c r="EC84" t="s">
        <v>2037</v>
      </c>
      <c r="ED84" t="s">
        <v>246</v>
      </c>
      <c r="EE84" t="s">
        <v>900</v>
      </c>
      <c r="EF84" t="s">
        <v>418</v>
      </c>
      <c r="EG84" t="s">
        <v>460</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550</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428</v>
      </c>
      <c r="EF85" t="s">
        <v>981</v>
      </c>
      <c r="EG85" t="s">
        <v>2689</v>
      </c>
      <c r="EH85" t="s">
        <v>2690</v>
      </c>
      <c r="EI85" t="s">
        <v>1283</v>
      </c>
      <c r="EJ85" t="s">
        <v>2688</v>
      </c>
      <c r="EK85" t="s">
        <v>246</v>
      </c>
      <c r="EL85" t="s">
        <v>2135</v>
      </c>
      <c r="EM85" t="s">
        <v>573</v>
      </c>
      <c r="EN85" t="s">
        <v>2691</v>
      </c>
      <c r="EO85" t="s">
        <v>2692</v>
      </c>
      <c r="EP85" t="s">
        <v>693</v>
      </c>
      <c r="EQ85" t="s">
        <v>2693</v>
      </c>
      <c r="ER85" t="s">
        <v>246</v>
      </c>
      <c r="ES85" t="s">
        <v>2694</v>
      </c>
      <c r="ET85" t="s">
        <v>2135</v>
      </c>
      <c r="EU85" t="s">
        <v>2695</v>
      </c>
      <c r="EV85" t="s">
        <v>2696</v>
      </c>
      <c r="EW85" t="s">
        <v>693</v>
      </c>
      <c r="EX85" t="s">
        <v>568</v>
      </c>
      <c r="EY85" t="s">
        <v>246</v>
      </c>
      <c r="EZ85" t="s">
        <v>864</v>
      </c>
      <c r="FA85" t="s">
        <v>2697</v>
      </c>
      <c r="FB85" t="s">
        <v>460</v>
      </c>
    </row>
    <row r="86" spans="1:158">
      <c r="A86" t="s">
        <v>506</v>
      </c>
      <c r="B86" t="s">
        <v>507</v>
      </c>
      <c r="C86" t="s">
        <v>267</v>
      </c>
      <c r="D86" t="s">
        <v>508</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598</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574</v>
      </c>
      <c r="DT86" t="s">
        <v>2727</v>
      </c>
      <c r="DU86" t="s">
        <v>2728</v>
      </c>
      <c r="DV86" t="s">
        <v>2729</v>
      </c>
      <c r="DW86" t="s">
        <v>246</v>
      </c>
      <c r="DX86" t="s">
        <v>1319</v>
      </c>
      <c r="DY86" t="s">
        <v>209</v>
      </c>
      <c r="DZ86" t="s">
        <v>574</v>
      </c>
    </row>
    <row r="87" spans="1:158">
      <c r="A87" t="s">
        <v>295</v>
      </c>
      <c r="B87" t="s">
        <v>211</v>
      </c>
      <c r="C87" t="s">
        <v>267</v>
      </c>
      <c r="D87" t="s">
        <v>296</v>
      </c>
      <c r="E87" t="s">
        <v>2730</v>
      </c>
      <c r="F87" t="s">
        <v>2731</v>
      </c>
      <c r="G87">
        <v>9198152335</v>
      </c>
      <c r="H87" t="s">
        <v>271</v>
      </c>
      <c r="I87" t="s">
        <v>2732</v>
      </c>
      <c r="J87" t="s">
        <v>217</v>
      </c>
      <c r="K87" t="s">
        <v>762</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408</v>
      </c>
      <c r="CQ87" t="s">
        <v>170</v>
      </c>
      <c r="CV87" t="s">
        <v>170</v>
      </c>
      <c r="CZ87" t="s">
        <v>170</v>
      </c>
      <c r="DB87" t="s">
        <v>2749</v>
      </c>
      <c r="DC87" t="s">
        <v>2750</v>
      </c>
      <c r="DD87" t="s">
        <v>174</v>
      </c>
      <c r="DE87" t="s">
        <v>2751</v>
      </c>
      <c r="DF87" t="s">
        <v>170</v>
      </c>
      <c r="DG87" t="s">
        <v>468</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818</v>
      </c>
      <c r="DW87" t="s">
        <v>246</v>
      </c>
      <c r="DX87" t="s">
        <v>996</v>
      </c>
      <c r="DY87" t="s">
        <v>209</v>
      </c>
      <c r="DZ87" t="s">
        <v>2054</v>
      </c>
      <c r="EA87" t="s">
        <v>2756</v>
      </c>
      <c r="EB87" t="s">
        <v>2316</v>
      </c>
      <c r="EC87" t="s">
        <v>2757</v>
      </c>
      <c r="ED87" t="s">
        <v>246</v>
      </c>
      <c r="EE87" t="s">
        <v>2758</v>
      </c>
      <c r="EF87" t="s">
        <v>996</v>
      </c>
      <c r="EG87" t="s">
        <v>990</v>
      </c>
      <c r="EH87" t="s">
        <v>2759</v>
      </c>
      <c r="EI87" t="s">
        <v>2316</v>
      </c>
      <c r="EJ87" t="s">
        <v>642</v>
      </c>
      <c r="EK87" t="s">
        <v>246</v>
      </c>
      <c r="EL87" t="s">
        <v>951</v>
      </c>
      <c r="EM87" t="s">
        <v>2758</v>
      </c>
      <c r="EN87" t="s">
        <v>574</v>
      </c>
      <c r="EO87" t="s">
        <v>2760</v>
      </c>
      <c r="EP87" t="s">
        <v>2761</v>
      </c>
      <c r="EQ87" t="s">
        <v>642</v>
      </c>
      <c r="ER87" t="s">
        <v>207</v>
      </c>
      <c r="ES87" t="s">
        <v>644</v>
      </c>
      <c r="ET87" t="s">
        <v>904</v>
      </c>
      <c r="EU87" t="s">
        <v>821</v>
      </c>
    </row>
    <row r="88" spans="1:158">
      <c r="A88" t="s">
        <v>470</v>
      </c>
      <c r="B88" t="s">
        <v>211</v>
      </c>
      <c r="C88" t="s">
        <v>471</v>
      </c>
      <c r="D88" t="s">
        <v>472</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485</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757</v>
      </c>
      <c r="EF88" t="s">
        <v>981</v>
      </c>
      <c r="EG88" t="s">
        <v>574</v>
      </c>
      <c r="EH88" t="s">
        <v>2792</v>
      </c>
      <c r="EI88" t="s">
        <v>2793</v>
      </c>
      <c r="EJ88" t="s">
        <v>2790</v>
      </c>
      <c r="EK88" t="s">
        <v>246</v>
      </c>
      <c r="EL88" t="s">
        <v>981</v>
      </c>
      <c r="EM88" t="s">
        <v>209</v>
      </c>
      <c r="EN88" t="s">
        <v>908</v>
      </c>
    </row>
    <row r="89" spans="1:158">
      <c r="A89" t="s">
        <v>584</v>
      </c>
      <c r="B89" t="s">
        <v>211</v>
      </c>
      <c r="C89" t="s">
        <v>471</v>
      </c>
      <c r="D89" t="s">
        <v>585</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485</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757</v>
      </c>
      <c r="EF89" t="s">
        <v>981</v>
      </c>
      <c r="EG89" t="s">
        <v>574</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657</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528</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548</v>
      </c>
      <c r="AK91" t="s">
        <v>2828</v>
      </c>
      <c r="AL91">
        <v>82.93</v>
      </c>
      <c r="AN91">
        <v>1996</v>
      </c>
      <c r="AO91" t="s">
        <v>174</v>
      </c>
      <c r="AP91" t="s">
        <v>2829</v>
      </c>
      <c r="AQ91" t="s">
        <v>548</v>
      </c>
      <c r="AR91" t="s">
        <v>627</v>
      </c>
      <c r="AS91">
        <v>67</v>
      </c>
      <c r="AU91">
        <v>1998</v>
      </c>
      <c r="AV91" t="s">
        <v>170</v>
      </c>
      <c r="BC91" t="s">
        <v>174</v>
      </c>
      <c r="BD91" t="s">
        <v>2830</v>
      </c>
      <c r="BE91" t="s">
        <v>2831</v>
      </c>
      <c r="BF91" t="s">
        <v>2832</v>
      </c>
      <c r="BG91">
        <v>66.02</v>
      </c>
      <c r="BI91">
        <v>2003</v>
      </c>
      <c r="BJ91">
        <v>19</v>
      </c>
      <c r="BK91" t="s">
        <v>443</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781</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507</v>
      </c>
      <c r="DV91" t="s">
        <v>818</v>
      </c>
      <c r="DW91" t="s">
        <v>246</v>
      </c>
      <c r="DX91" t="s">
        <v>468</v>
      </c>
      <c r="DY91" t="s">
        <v>209</v>
      </c>
      <c r="DZ91" t="s">
        <v>469</v>
      </c>
      <c r="EA91" t="s">
        <v>2246</v>
      </c>
      <c r="EB91" t="s">
        <v>2851</v>
      </c>
      <c r="EC91" t="s">
        <v>818</v>
      </c>
      <c r="ED91" t="s">
        <v>246</v>
      </c>
      <c r="EE91" t="s">
        <v>505</v>
      </c>
      <c r="EF91" t="s">
        <v>468</v>
      </c>
      <c r="EG91" t="s">
        <v>1683</v>
      </c>
      <c r="EH91" t="s">
        <v>2852</v>
      </c>
      <c r="EI91" t="s">
        <v>2851</v>
      </c>
      <c r="EJ91" t="s">
        <v>2853</v>
      </c>
      <c r="EK91" t="s">
        <v>246</v>
      </c>
      <c r="EL91" t="s">
        <v>2854</v>
      </c>
      <c r="EM91" t="s">
        <v>825</v>
      </c>
      <c r="EN91" t="s">
        <v>1388</v>
      </c>
      <c r="EO91" t="s">
        <v>2855</v>
      </c>
      <c r="EP91" t="s">
        <v>507</v>
      </c>
      <c r="EQ91" t="s">
        <v>2856</v>
      </c>
      <c r="ER91" t="s">
        <v>246</v>
      </c>
      <c r="ES91" t="s">
        <v>2857</v>
      </c>
      <c r="ET91" t="s">
        <v>2858</v>
      </c>
      <c r="EU91" t="s">
        <v>2859</v>
      </c>
      <c r="EV91" t="s">
        <v>2860</v>
      </c>
      <c r="EW91" t="s">
        <v>351</v>
      </c>
      <c r="EX91" t="s">
        <v>818</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485</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648</v>
      </c>
      <c r="DZ92" t="s">
        <v>906</v>
      </c>
    </row>
    <row r="93" spans="1:158">
      <c r="A93" t="s">
        <v>586</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399</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399</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797</v>
      </c>
      <c r="L95" t="s">
        <v>2936</v>
      </c>
      <c r="M95" t="s">
        <v>2937</v>
      </c>
      <c r="N95" t="s">
        <v>170</v>
      </c>
      <c r="AI95" t="s">
        <v>2938</v>
      </c>
      <c r="AJ95" t="s">
        <v>2939</v>
      </c>
      <c r="AK95" t="s">
        <v>438</v>
      </c>
      <c r="AL95">
        <v>68</v>
      </c>
      <c r="AN95">
        <v>2003</v>
      </c>
      <c r="AO95" t="s">
        <v>174</v>
      </c>
      <c r="AP95" t="s">
        <v>2938</v>
      </c>
      <c r="AQ95" t="s">
        <v>2939</v>
      </c>
      <c r="AR95" t="s">
        <v>1041</v>
      </c>
      <c r="AS95">
        <v>59.6</v>
      </c>
      <c r="AU95">
        <v>2005</v>
      </c>
      <c r="AV95" t="s">
        <v>170</v>
      </c>
      <c r="BC95" t="s">
        <v>174</v>
      </c>
      <c r="BD95" t="s">
        <v>2940</v>
      </c>
      <c r="BE95" t="s">
        <v>2941</v>
      </c>
      <c r="BF95" t="s">
        <v>438</v>
      </c>
      <c r="BG95">
        <v>68</v>
      </c>
      <c r="BI95">
        <v>2006</v>
      </c>
      <c r="BJ95">
        <v>19</v>
      </c>
      <c r="BK95" t="s">
        <v>2006</v>
      </c>
      <c r="BL95">
        <v>53</v>
      </c>
      <c r="BN95" t="s">
        <v>174</v>
      </c>
      <c r="BO95" t="s">
        <v>2942</v>
      </c>
      <c r="BP95" t="s">
        <v>2943</v>
      </c>
      <c r="BQ95" t="s">
        <v>2944</v>
      </c>
      <c r="BR95">
        <v>72</v>
      </c>
      <c r="BT95">
        <v>2009</v>
      </c>
      <c r="BU95">
        <v>31</v>
      </c>
      <c r="BV95" t="s">
        <v>528</v>
      </c>
      <c r="BW95">
        <v>53</v>
      </c>
      <c r="BX95" t="s">
        <v>1185</v>
      </c>
      <c r="BY95" t="s">
        <v>170</v>
      </c>
      <c r="CF95" t="s">
        <v>174</v>
      </c>
      <c r="CG95" t="s">
        <v>1337</v>
      </c>
      <c r="CH95" t="s">
        <v>2945</v>
      </c>
      <c r="CI95" t="s">
        <v>193</v>
      </c>
      <c r="CJ95">
        <v>2016</v>
      </c>
      <c r="CL95" t="s">
        <v>170</v>
      </c>
      <c r="CN95" t="s">
        <v>174</v>
      </c>
      <c r="CO95" t="s">
        <v>2946</v>
      </c>
      <c r="CP95" t="s">
        <v>408</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507</v>
      </c>
      <c r="DV95" t="s">
        <v>818</v>
      </c>
      <c r="DW95" t="s">
        <v>246</v>
      </c>
      <c r="DX95" t="s">
        <v>2956</v>
      </c>
      <c r="DY95" t="s">
        <v>209</v>
      </c>
      <c r="DZ95" t="s">
        <v>2955</v>
      </c>
    </row>
    <row r="96" spans="1:158">
      <c r="A96" t="s">
        <v>758</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399</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428</v>
      </c>
      <c r="DY97" t="s">
        <v>2981</v>
      </c>
      <c r="DZ97" t="s">
        <v>501</v>
      </c>
      <c r="EA97" t="s">
        <v>1674</v>
      </c>
      <c r="EB97" t="s">
        <v>950</v>
      </c>
      <c r="EC97" t="s">
        <v>2982</v>
      </c>
      <c r="ED97" t="s">
        <v>207</v>
      </c>
      <c r="EE97" t="s">
        <v>418</v>
      </c>
      <c r="EF97" t="s">
        <v>981</v>
      </c>
      <c r="EG97" t="s">
        <v>821</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797</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721</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793</v>
      </c>
      <c r="B100" t="s">
        <v>211</v>
      </c>
      <c r="C100" t="s">
        <v>267</v>
      </c>
      <c r="D100" t="s">
        <v>508</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797</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443</v>
      </c>
      <c r="BL101">
        <v>52</v>
      </c>
      <c r="BN101" t="s">
        <v>174</v>
      </c>
      <c r="BO101" t="s">
        <v>3065</v>
      </c>
      <c r="BP101" t="s">
        <v>3066</v>
      </c>
      <c r="BQ101" t="s">
        <v>442</v>
      </c>
      <c r="BR101">
        <v>76.68</v>
      </c>
      <c r="BT101">
        <v>2019</v>
      </c>
      <c r="BU101">
        <v>31</v>
      </c>
      <c r="BV101" t="s">
        <v>446</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507</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485</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3099</v>
      </c>
      <c r="DT102" t="s">
        <v>3100</v>
      </c>
      <c r="DU102" t="s">
        <v>3101</v>
      </c>
      <c r="DV102" t="s">
        <v>1688</v>
      </c>
      <c r="DW102" t="s">
        <v>246</v>
      </c>
      <c r="DX102" t="s">
        <v>418</v>
      </c>
      <c r="DY102" t="s">
        <v>209</v>
      </c>
      <c r="DZ102" t="s">
        <v>419</v>
      </c>
      <c r="EA102" t="s">
        <v>3102</v>
      </c>
      <c r="EB102" t="s">
        <v>351</v>
      </c>
      <c r="EC102" t="s">
        <v>3103</v>
      </c>
      <c r="ED102" t="s">
        <v>246</v>
      </c>
      <c r="EE102" t="s">
        <v>907</v>
      </c>
      <c r="EF102" t="s">
        <v>905</v>
      </c>
      <c r="EG102" t="s">
        <v>419</v>
      </c>
      <c r="EH102" t="s">
        <v>3104</v>
      </c>
      <c r="EI102" t="s">
        <v>3105</v>
      </c>
      <c r="EJ102" t="s">
        <v>3106</v>
      </c>
      <c r="EK102" t="s">
        <v>246</v>
      </c>
      <c r="EL102" t="s">
        <v>905</v>
      </c>
      <c r="EM102" t="s">
        <v>423</v>
      </c>
      <c r="EN102" t="s">
        <v>265</v>
      </c>
      <c r="EO102" t="s">
        <v>3107</v>
      </c>
      <c r="EP102" t="s">
        <v>351</v>
      </c>
      <c r="EQ102" t="s">
        <v>3103</v>
      </c>
      <c r="ER102" t="s">
        <v>246</v>
      </c>
      <c r="ES102" t="s">
        <v>3108</v>
      </c>
      <c r="ET102" t="s">
        <v>907</v>
      </c>
      <c r="EU102" t="s">
        <v>265</v>
      </c>
      <c r="EV102" t="s">
        <v>1740</v>
      </c>
      <c r="EW102" t="s">
        <v>211</v>
      </c>
      <c r="EX102" t="s">
        <v>3109</v>
      </c>
      <c r="EY102" t="s">
        <v>246</v>
      </c>
      <c r="EZ102" t="s">
        <v>3110</v>
      </c>
      <c r="FA102" t="s">
        <v>1585</v>
      </c>
      <c r="FB102" t="s">
        <v>3111</v>
      </c>
    </row>
    <row r="103" spans="1:158">
      <c r="A103" t="s">
        <v>293</v>
      </c>
      <c r="B103" t="s">
        <v>211</v>
      </c>
      <c r="C103" t="s">
        <v>212</v>
      </c>
      <c r="D103" t="s">
        <v>294</v>
      </c>
      <c r="E103" t="s">
        <v>3112</v>
      </c>
      <c r="F103" t="s">
        <v>3113</v>
      </c>
      <c r="G103">
        <v>8057002062</v>
      </c>
      <c r="H103" t="s">
        <v>164</v>
      </c>
      <c r="I103" t="s">
        <v>3114</v>
      </c>
      <c r="J103" t="s">
        <v>217</v>
      </c>
      <c r="K103" t="s">
        <v>3115</v>
      </c>
      <c r="L103" t="s">
        <v>3116</v>
      </c>
      <c r="M103" t="s">
        <v>3117</v>
      </c>
      <c r="N103" t="s">
        <v>170</v>
      </c>
      <c r="AI103" t="s">
        <v>3118</v>
      </c>
      <c r="AJ103" t="s">
        <v>3119</v>
      </c>
      <c r="AK103" t="s">
        <v>3120</v>
      </c>
      <c r="AL103">
        <v>54</v>
      </c>
      <c r="AN103">
        <v>2008</v>
      </c>
      <c r="AO103" t="s">
        <v>174</v>
      </c>
      <c r="AP103" t="s">
        <v>3121</v>
      </c>
      <c r="AQ103" t="s">
        <v>3119</v>
      </c>
      <c r="AR103" t="s">
        <v>1075</v>
      </c>
      <c r="AS103">
        <v>77.2</v>
      </c>
      <c r="AU103">
        <v>2010</v>
      </c>
      <c r="AV103" t="s">
        <v>170</v>
      </c>
      <c r="BC103" t="s">
        <v>174</v>
      </c>
      <c r="BD103" t="s">
        <v>2333</v>
      </c>
      <c r="BE103" t="s">
        <v>3122</v>
      </c>
      <c r="BF103" t="s">
        <v>2385</v>
      </c>
      <c r="BG103">
        <v>68</v>
      </c>
      <c r="BI103">
        <v>2014</v>
      </c>
      <c r="BJ103">
        <v>19</v>
      </c>
      <c r="BK103" t="s">
        <v>443</v>
      </c>
      <c r="BL103">
        <v>53</v>
      </c>
      <c r="BM103" t="s">
        <v>442</v>
      </c>
      <c r="BN103" t="s">
        <v>174</v>
      </c>
      <c r="BO103" t="s">
        <v>2333</v>
      </c>
      <c r="BP103" t="s">
        <v>3122</v>
      </c>
      <c r="BQ103" t="s">
        <v>442</v>
      </c>
      <c r="BR103">
        <v>73</v>
      </c>
      <c r="BT103">
        <v>2016</v>
      </c>
      <c r="BU103">
        <v>31</v>
      </c>
      <c r="BV103" t="s">
        <v>446</v>
      </c>
      <c r="BW103">
        <v>53</v>
      </c>
      <c r="BX103" t="s">
        <v>442</v>
      </c>
      <c r="BY103" t="s">
        <v>170</v>
      </c>
      <c r="CF103" t="s">
        <v>174</v>
      </c>
      <c r="CG103" t="s">
        <v>3123</v>
      </c>
      <c r="CH103" t="s">
        <v>2333</v>
      </c>
      <c r="CI103" t="s">
        <v>193</v>
      </c>
      <c r="CJ103">
        <v>2024</v>
      </c>
      <c r="CL103" t="s">
        <v>174</v>
      </c>
      <c r="CM103" t="s">
        <v>3124</v>
      </c>
      <c r="CN103" t="s">
        <v>170</v>
      </c>
      <c r="CP103" t="s">
        <v>3125</v>
      </c>
      <c r="CQ103" t="s">
        <v>174</v>
      </c>
      <c r="CR103">
        <v>4</v>
      </c>
      <c r="CS103">
        <v>6</v>
      </c>
      <c r="CT103">
        <v>4</v>
      </c>
      <c r="CU103" t="s">
        <v>3126</v>
      </c>
      <c r="CV103" t="s">
        <v>170</v>
      </c>
      <c r="CZ103" t="s">
        <v>170</v>
      </c>
      <c r="DB103" t="s">
        <v>3127</v>
      </c>
      <c r="DC103" t="s">
        <v>3128</v>
      </c>
      <c r="DD103" t="s">
        <v>174</v>
      </c>
      <c r="DE103" t="s">
        <v>3129</v>
      </c>
      <c r="DF103" t="s">
        <v>174</v>
      </c>
      <c r="DG103" t="s">
        <v>3130</v>
      </c>
      <c r="DH103" t="s">
        <v>170</v>
      </c>
      <c r="DI103" t="s">
        <v>3131</v>
      </c>
      <c r="DJ103" t="s">
        <v>170</v>
      </c>
      <c r="DK103">
        <v>8</v>
      </c>
      <c r="DL103" t="s">
        <v>170</v>
      </c>
      <c r="DN103" t="s">
        <v>174</v>
      </c>
      <c r="DO103" t="s">
        <v>3132</v>
      </c>
      <c r="DP103" t="s">
        <v>3098</v>
      </c>
      <c r="DQ103" t="str">
        <f>HYPERLINK("https://nconnect.nicmar.ac.in/storage/profile/6996cb75ec6c3.png","Download")</f>
        <v>0</v>
      </c>
      <c r="DR103" t="str">
        <f>HYPERLINK("https://nconnect.nicmar.ac.in/pdf/170_resume_1771492537.pdf/Y2FyZWVy","View Resume")</f>
        <v>0</v>
      </c>
      <c r="DS103" t="s">
        <v>419</v>
      </c>
      <c r="DT103" t="s">
        <v>3133</v>
      </c>
      <c r="DU103" t="s">
        <v>211</v>
      </c>
      <c r="DV103" t="s">
        <v>1630</v>
      </c>
      <c r="DW103" t="s">
        <v>246</v>
      </c>
      <c r="DX103" t="s">
        <v>2758</v>
      </c>
      <c r="DY103" t="s">
        <v>3134</v>
      </c>
      <c r="DZ103" t="s">
        <v>419</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485</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3135</v>
      </c>
      <c r="DQ104" t="s">
        <v>202</v>
      </c>
      <c r="DR104" t="str">
        <f>HYPERLINK("https://nconnect.nicmar.ac.in/pdf/180_resume_1771492644.pdf/Y2FyZWVy","View Resume")</f>
        <v>0</v>
      </c>
      <c r="DS104" t="s">
        <v>3099</v>
      </c>
      <c r="DT104" t="s">
        <v>3100</v>
      </c>
      <c r="DU104" t="s">
        <v>3101</v>
      </c>
      <c r="DV104" t="s">
        <v>1688</v>
      </c>
      <c r="DW104" t="s">
        <v>246</v>
      </c>
      <c r="DX104" t="s">
        <v>418</v>
      </c>
      <c r="DY104" t="s">
        <v>209</v>
      </c>
      <c r="DZ104" t="s">
        <v>419</v>
      </c>
      <c r="EA104" t="s">
        <v>3102</v>
      </c>
      <c r="EB104" t="s">
        <v>351</v>
      </c>
      <c r="EC104" t="s">
        <v>3103</v>
      </c>
      <c r="ED104" t="s">
        <v>246</v>
      </c>
      <c r="EE104" t="s">
        <v>907</v>
      </c>
      <c r="EF104" t="s">
        <v>905</v>
      </c>
      <c r="EG104" t="s">
        <v>419</v>
      </c>
      <c r="EH104" t="s">
        <v>3104</v>
      </c>
      <c r="EI104" t="s">
        <v>3105</v>
      </c>
      <c r="EJ104" t="s">
        <v>3106</v>
      </c>
      <c r="EK104" t="s">
        <v>246</v>
      </c>
      <c r="EL104" t="s">
        <v>905</v>
      </c>
      <c r="EM104" t="s">
        <v>423</v>
      </c>
      <c r="EN104" t="s">
        <v>265</v>
      </c>
      <c r="EO104" t="s">
        <v>3107</v>
      </c>
      <c r="EP104" t="s">
        <v>351</v>
      </c>
      <c r="EQ104" t="s">
        <v>3103</v>
      </c>
      <c r="ER104" t="s">
        <v>246</v>
      </c>
      <c r="ES104" t="s">
        <v>3108</v>
      </c>
      <c r="ET104" t="s">
        <v>907</v>
      </c>
      <c r="EU104" t="s">
        <v>265</v>
      </c>
      <c r="EV104" t="s">
        <v>1740</v>
      </c>
      <c r="EW104" t="s">
        <v>211</v>
      </c>
      <c r="EX104" t="s">
        <v>3109</v>
      </c>
      <c r="EY104" t="s">
        <v>246</v>
      </c>
      <c r="EZ104" t="s">
        <v>3110</v>
      </c>
      <c r="FA104" t="s">
        <v>1585</v>
      </c>
      <c r="FB104" t="s">
        <v>3111</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485</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3135</v>
      </c>
      <c r="DQ105" t="s">
        <v>202</v>
      </c>
      <c r="DR105" t="str">
        <f>HYPERLINK("https://nconnect.nicmar.ac.in/pdf/180_resume_1771492644.pdf/Y2FyZWVy","View Resume")</f>
        <v>0</v>
      </c>
      <c r="DS105" t="s">
        <v>3099</v>
      </c>
      <c r="DT105" t="s">
        <v>3100</v>
      </c>
      <c r="DU105" t="s">
        <v>3101</v>
      </c>
      <c r="DV105" t="s">
        <v>1688</v>
      </c>
      <c r="DW105" t="s">
        <v>246</v>
      </c>
      <c r="DX105" t="s">
        <v>418</v>
      </c>
      <c r="DY105" t="s">
        <v>209</v>
      </c>
      <c r="DZ105" t="s">
        <v>419</v>
      </c>
      <c r="EA105" t="s">
        <v>3102</v>
      </c>
      <c r="EB105" t="s">
        <v>351</v>
      </c>
      <c r="EC105" t="s">
        <v>3103</v>
      </c>
      <c r="ED105" t="s">
        <v>246</v>
      </c>
      <c r="EE105" t="s">
        <v>907</v>
      </c>
      <c r="EF105" t="s">
        <v>905</v>
      </c>
      <c r="EG105" t="s">
        <v>419</v>
      </c>
      <c r="EH105" t="s">
        <v>3104</v>
      </c>
      <c r="EI105" t="s">
        <v>3105</v>
      </c>
      <c r="EJ105" t="s">
        <v>3106</v>
      </c>
      <c r="EK105" t="s">
        <v>246</v>
      </c>
      <c r="EL105" t="s">
        <v>905</v>
      </c>
      <c r="EM105" t="s">
        <v>423</v>
      </c>
      <c r="EN105" t="s">
        <v>265</v>
      </c>
      <c r="EO105" t="s">
        <v>3107</v>
      </c>
      <c r="EP105" t="s">
        <v>351</v>
      </c>
      <c r="EQ105" t="s">
        <v>3103</v>
      </c>
      <c r="ER105" t="s">
        <v>246</v>
      </c>
      <c r="ES105" t="s">
        <v>3108</v>
      </c>
      <c r="ET105" t="s">
        <v>907</v>
      </c>
      <c r="EU105" t="s">
        <v>265</v>
      </c>
      <c r="EV105" t="s">
        <v>1740</v>
      </c>
      <c r="EW105" t="s">
        <v>211</v>
      </c>
      <c r="EX105" t="s">
        <v>3109</v>
      </c>
      <c r="EY105" t="s">
        <v>246</v>
      </c>
      <c r="EZ105" t="s">
        <v>3110</v>
      </c>
      <c r="FA105" t="s">
        <v>1585</v>
      </c>
      <c r="FB105" t="s">
        <v>3111</v>
      </c>
    </row>
    <row r="106" spans="1:158">
      <c r="A106" t="s">
        <v>2494</v>
      </c>
      <c r="B106" t="s">
        <v>507</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485</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3135</v>
      </c>
      <c r="DQ106" t="s">
        <v>202</v>
      </c>
      <c r="DR106" t="str">
        <f>HYPERLINK("https://nconnect.nicmar.ac.in/pdf/180_resume_1771492644.pdf/Y2FyZWVy","View Resume")</f>
        <v>0</v>
      </c>
      <c r="DS106" t="s">
        <v>3099</v>
      </c>
      <c r="DT106" t="s">
        <v>3100</v>
      </c>
      <c r="DU106" t="s">
        <v>3101</v>
      </c>
      <c r="DV106" t="s">
        <v>1688</v>
      </c>
      <c r="DW106" t="s">
        <v>246</v>
      </c>
      <c r="DX106" t="s">
        <v>418</v>
      </c>
      <c r="DY106" t="s">
        <v>209</v>
      </c>
      <c r="DZ106" t="s">
        <v>419</v>
      </c>
      <c r="EA106" t="s">
        <v>3102</v>
      </c>
      <c r="EB106" t="s">
        <v>351</v>
      </c>
      <c r="EC106" t="s">
        <v>3103</v>
      </c>
      <c r="ED106" t="s">
        <v>246</v>
      </c>
      <c r="EE106" t="s">
        <v>907</v>
      </c>
      <c r="EF106" t="s">
        <v>905</v>
      </c>
      <c r="EG106" t="s">
        <v>419</v>
      </c>
      <c r="EH106" t="s">
        <v>3104</v>
      </c>
      <c r="EI106" t="s">
        <v>3105</v>
      </c>
      <c r="EJ106" t="s">
        <v>3106</v>
      </c>
      <c r="EK106" t="s">
        <v>246</v>
      </c>
      <c r="EL106" t="s">
        <v>905</v>
      </c>
      <c r="EM106" t="s">
        <v>423</v>
      </c>
      <c r="EN106" t="s">
        <v>265</v>
      </c>
      <c r="EO106" t="s">
        <v>3107</v>
      </c>
      <c r="EP106" t="s">
        <v>351</v>
      </c>
      <c r="EQ106" t="s">
        <v>3103</v>
      </c>
      <c r="ER106" t="s">
        <v>246</v>
      </c>
      <c r="ES106" t="s">
        <v>3108</v>
      </c>
      <c r="ET106" t="s">
        <v>907</v>
      </c>
      <c r="EU106" t="s">
        <v>265</v>
      </c>
      <c r="EV106" t="s">
        <v>1740</v>
      </c>
      <c r="EW106" t="s">
        <v>211</v>
      </c>
      <c r="EX106" t="s">
        <v>3109</v>
      </c>
      <c r="EY106" t="s">
        <v>246</v>
      </c>
      <c r="EZ106" t="s">
        <v>3110</v>
      </c>
      <c r="FA106" t="s">
        <v>1585</v>
      </c>
      <c r="FB106" t="s">
        <v>3111</v>
      </c>
    </row>
    <row r="107" spans="1:158">
      <c r="A107" t="s">
        <v>293</v>
      </c>
      <c r="B107" t="s">
        <v>211</v>
      </c>
      <c r="C107" t="s">
        <v>212</v>
      </c>
      <c r="D107" t="s">
        <v>294</v>
      </c>
      <c r="E107" t="s">
        <v>3136</v>
      </c>
      <c r="F107" t="s">
        <v>3137</v>
      </c>
      <c r="G107">
        <v>9149886744</v>
      </c>
      <c r="H107" t="s">
        <v>164</v>
      </c>
      <c r="I107" t="s">
        <v>3138</v>
      </c>
      <c r="J107" t="s">
        <v>166</v>
      </c>
      <c r="K107" t="s">
        <v>3139</v>
      </c>
      <c r="L107" t="s">
        <v>3140</v>
      </c>
      <c r="M107" t="s">
        <v>3141</v>
      </c>
      <c r="N107" t="s">
        <v>170</v>
      </c>
      <c r="AI107" t="s">
        <v>3142</v>
      </c>
      <c r="AJ107" t="s">
        <v>3143</v>
      </c>
      <c r="AK107" t="s">
        <v>3144</v>
      </c>
      <c r="AL107">
        <v>67</v>
      </c>
      <c r="AN107">
        <v>2005</v>
      </c>
      <c r="AO107" t="s">
        <v>174</v>
      </c>
      <c r="AP107" t="s">
        <v>3145</v>
      </c>
      <c r="AQ107" t="s">
        <v>3143</v>
      </c>
      <c r="AR107" t="s">
        <v>1608</v>
      </c>
      <c r="AS107">
        <v>59</v>
      </c>
      <c r="AU107">
        <v>2007</v>
      </c>
      <c r="AV107" t="s">
        <v>170</v>
      </c>
      <c r="BC107" t="s">
        <v>174</v>
      </c>
      <c r="BD107" t="s">
        <v>3146</v>
      </c>
      <c r="BE107" t="s">
        <v>3147</v>
      </c>
      <c r="BF107" t="s">
        <v>1608</v>
      </c>
      <c r="BG107">
        <v>70.33</v>
      </c>
      <c r="BI107">
        <v>2011</v>
      </c>
      <c r="BJ107">
        <v>19</v>
      </c>
      <c r="BK107" t="s">
        <v>3148</v>
      </c>
      <c r="BL107">
        <v>24</v>
      </c>
      <c r="BN107" t="s">
        <v>174</v>
      </c>
      <c r="BO107" t="s">
        <v>3149</v>
      </c>
      <c r="BP107" t="s">
        <v>3147</v>
      </c>
      <c r="BQ107" t="s">
        <v>3150</v>
      </c>
      <c r="BR107">
        <v>63</v>
      </c>
      <c r="BT107">
        <v>2013</v>
      </c>
      <c r="BU107">
        <v>31</v>
      </c>
      <c r="BV107" t="s">
        <v>3150</v>
      </c>
      <c r="BW107">
        <v>53</v>
      </c>
      <c r="BX107" t="s">
        <v>3150</v>
      </c>
      <c r="BY107" t="s">
        <v>174</v>
      </c>
      <c r="BZ107" t="s">
        <v>3147</v>
      </c>
      <c r="CA107" t="s">
        <v>3147</v>
      </c>
      <c r="CB107" t="s">
        <v>3151</v>
      </c>
      <c r="CC107">
        <v>74</v>
      </c>
      <c r="CE107">
        <v>2015</v>
      </c>
      <c r="CF107" t="s">
        <v>174</v>
      </c>
      <c r="CG107" t="s">
        <v>3150</v>
      </c>
      <c r="CH107" t="s">
        <v>3152</v>
      </c>
      <c r="CI107" t="s">
        <v>193</v>
      </c>
      <c r="CJ107">
        <v>2019</v>
      </c>
      <c r="CL107" t="s">
        <v>174</v>
      </c>
      <c r="CM107" t="s">
        <v>3153</v>
      </c>
      <c r="CN107" t="s">
        <v>174</v>
      </c>
      <c r="CO107" t="s">
        <v>3154</v>
      </c>
      <c r="CP107" t="s">
        <v>3155</v>
      </c>
      <c r="CQ107" t="s">
        <v>174</v>
      </c>
      <c r="CR107">
        <v>1</v>
      </c>
      <c r="CS107">
        <v>4</v>
      </c>
      <c r="CT107">
        <v>10</v>
      </c>
      <c r="CU107" t="s">
        <v>3156</v>
      </c>
      <c r="CV107" t="s">
        <v>170</v>
      </c>
      <c r="CZ107" t="s">
        <v>170</v>
      </c>
      <c r="DB107" t="s">
        <v>3157</v>
      </c>
      <c r="DC107" t="s">
        <v>3158</v>
      </c>
      <c r="DD107" t="s">
        <v>170</v>
      </c>
      <c r="DF107" t="s">
        <v>170</v>
      </c>
      <c r="DL107" t="s">
        <v>174</v>
      </c>
      <c r="DM107" t="s">
        <v>3154</v>
      </c>
      <c r="DN107" t="s">
        <v>174</v>
      </c>
      <c r="DO107" t="s">
        <v>3159</v>
      </c>
      <c r="DP107" t="s">
        <v>3160</v>
      </c>
      <c r="DQ107" t="s">
        <v>202</v>
      </c>
      <c r="DR107" t="str">
        <f>HYPERLINK("https://nconnect.nicmar.ac.in/pdf/132_resume_1771492653.pdf/Y2FyZWVy","View Resume")</f>
        <v>0</v>
      </c>
      <c r="DS107" t="s">
        <v>2691</v>
      </c>
      <c r="DT107" t="s">
        <v>3161</v>
      </c>
      <c r="DU107" t="s">
        <v>211</v>
      </c>
      <c r="DV107" t="s">
        <v>3162</v>
      </c>
      <c r="DW107" t="s">
        <v>246</v>
      </c>
      <c r="DX107" t="s">
        <v>3163</v>
      </c>
      <c r="DY107" t="s">
        <v>209</v>
      </c>
      <c r="DZ107" t="s">
        <v>2691</v>
      </c>
    </row>
    <row r="108" spans="1:158">
      <c r="A108" t="s">
        <v>506</v>
      </c>
      <c r="B108" t="s">
        <v>507</v>
      </c>
      <c r="C108" t="s">
        <v>267</v>
      </c>
      <c r="D108" t="s">
        <v>508</v>
      </c>
      <c r="E108" t="s">
        <v>3164</v>
      </c>
      <c r="F108" t="s">
        <v>3165</v>
      </c>
      <c r="G108">
        <v>9959150970</v>
      </c>
      <c r="H108" t="s">
        <v>164</v>
      </c>
      <c r="I108" t="s">
        <v>3166</v>
      </c>
      <c r="J108" t="s">
        <v>217</v>
      </c>
      <c r="K108" t="s">
        <v>3167</v>
      </c>
      <c r="L108" t="s">
        <v>3168</v>
      </c>
      <c r="M108" t="s">
        <v>3169</v>
      </c>
      <c r="N108" t="s">
        <v>170</v>
      </c>
      <c r="AI108" t="s">
        <v>3170</v>
      </c>
      <c r="AJ108" t="s">
        <v>3171</v>
      </c>
      <c r="AK108" t="s">
        <v>3172</v>
      </c>
      <c r="AL108">
        <v>76.33</v>
      </c>
      <c r="AN108">
        <v>2006</v>
      </c>
      <c r="AO108" t="s">
        <v>174</v>
      </c>
      <c r="AP108" t="s">
        <v>3173</v>
      </c>
      <c r="AQ108" t="s">
        <v>3174</v>
      </c>
      <c r="AR108" t="s">
        <v>3175</v>
      </c>
      <c r="AS108">
        <v>89.8</v>
      </c>
      <c r="AU108">
        <v>2008</v>
      </c>
      <c r="AV108" t="s">
        <v>170</v>
      </c>
      <c r="BC108" t="s">
        <v>174</v>
      </c>
      <c r="BD108" t="s">
        <v>1609</v>
      </c>
      <c r="BE108" t="s">
        <v>3176</v>
      </c>
      <c r="BF108" t="s">
        <v>3177</v>
      </c>
      <c r="BG108">
        <v>85.13</v>
      </c>
      <c r="BI108">
        <v>2011</v>
      </c>
      <c r="BJ108">
        <v>19</v>
      </c>
      <c r="BK108" t="s">
        <v>3178</v>
      </c>
      <c r="BL108">
        <v>23</v>
      </c>
      <c r="BN108" t="s">
        <v>174</v>
      </c>
      <c r="BO108" t="s">
        <v>3179</v>
      </c>
      <c r="BP108" t="s">
        <v>3180</v>
      </c>
      <c r="BQ108" t="s">
        <v>3181</v>
      </c>
      <c r="BR108">
        <v>71.2</v>
      </c>
      <c r="BT108">
        <v>2013</v>
      </c>
      <c r="BU108">
        <v>31</v>
      </c>
      <c r="BV108" t="s">
        <v>2713</v>
      </c>
      <c r="BW108">
        <v>23</v>
      </c>
      <c r="BY108" t="s">
        <v>170</v>
      </c>
      <c r="CF108" t="s">
        <v>174</v>
      </c>
      <c r="CG108" t="s">
        <v>2716</v>
      </c>
      <c r="CH108" t="s">
        <v>3182</v>
      </c>
      <c r="CI108" t="s">
        <v>193</v>
      </c>
      <c r="CJ108">
        <v>2023</v>
      </c>
      <c r="CL108" t="s">
        <v>174</v>
      </c>
      <c r="CM108" t="s">
        <v>3183</v>
      </c>
      <c r="CN108" t="s">
        <v>174</v>
      </c>
      <c r="CO108" t="s">
        <v>3184</v>
      </c>
      <c r="CP108" t="s">
        <v>611</v>
      </c>
      <c r="CQ108" t="s">
        <v>174</v>
      </c>
      <c r="CR108">
        <v>0</v>
      </c>
      <c r="CS108">
        <v>0</v>
      </c>
      <c r="CT108">
        <v>25</v>
      </c>
      <c r="CU108" t="s">
        <v>3185</v>
      </c>
      <c r="CV108" t="s">
        <v>170</v>
      </c>
      <c r="CZ108" t="s">
        <v>174</v>
      </c>
      <c r="DA108" t="s">
        <v>3186</v>
      </c>
      <c r="DB108" t="s">
        <v>3187</v>
      </c>
      <c r="DC108" t="s">
        <v>3188</v>
      </c>
      <c r="DD108" t="s">
        <v>174</v>
      </c>
      <c r="DE108" t="s">
        <v>3189</v>
      </c>
      <c r="DF108" t="s">
        <v>174</v>
      </c>
      <c r="DG108" t="s">
        <v>1976</v>
      </c>
      <c r="DH108" t="s">
        <v>1976</v>
      </c>
      <c r="DI108" t="s">
        <v>1976</v>
      </c>
      <c r="DJ108" t="s">
        <v>3190</v>
      </c>
      <c r="DK108">
        <v>8</v>
      </c>
      <c r="DL108" t="s">
        <v>174</v>
      </c>
      <c r="DM108" t="s">
        <v>3191</v>
      </c>
      <c r="DN108" t="s">
        <v>170</v>
      </c>
      <c r="DP108" t="s">
        <v>3192</v>
      </c>
      <c r="DQ108" t="str">
        <f>HYPERLINK("https://nconnect.nicmar.ac.in/storage/profile/6996c9d0e7d48.png","Download")</f>
        <v>0</v>
      </c>
      <c r="DR108" t="str">
        <f>HYPERLINK("https://nconnect.nicmar.ac.in/pdf/168_resume_1771492880.pdf/Y2FyZWVy","View Resume")</f>
        <v>0</v>
      </c>
      <c r="DS108" t="s">
        <v>3193</v>
      </c>
      <c r="DT108" t="s">
        <v>3194</v>
      </c>
      <c r="DU108" t="s">
        <v>255</v>
      </c>
      <c r="DV108" t="s">
        <v>3195</v>
      </c>
      <c r="DW108" t="s">
        <v>246</v>
      </c>
      <c r="DX108" t="s">
        <v>905</v>
      </c>
      <c r="DY108" t="s">
        <v>209</v>
      </c>
      <c r="DZ108" t="s">
        <v>3196</v>
      </c>
      <c r="EA108" t="s">
        <v>3197</v>
      </c>
      <c r="EB108" t="s">
        <v>255</v>
      </c>
      <c r="EC108" t="s">
        <v>3198</v>
      </c>
      <c r="ED108" t="s">
        <v>246</v>
      </c>
      <c r="EE108" t="s">
        <v>1808</v>
      </c>
      <c r="EF108" t="s">
        <v>1387</v>
      </c>
      <c r="EG108" t="s">
        <v>2691</v>
      </c>
      <c r="EH108" t="s">
        <v>3199</v>
      </c>
      <c r="EI108" t="s">
        <v>255</v>
      </c>
      <c r="EJ108" t="s">
        <v>3200</v>
      </c>
      <c r="EK108" t="s">
        <v>246</v>
      </c>
      <c r="EL108" t="s">
        <v>427</v>
      </c>
      <c r="EM108" t="s">
        <v>1808</v>
      </c>
      <c r="EN108" t="s">
        <v>1683</v>
      </c>
      <c r="EO108" t="s">
        <v>3201</v>
      </c>
      <c r="EP108" t="s">
        <v>255</v>
      </c>
      <c r="EQ108" t="s">
        <v>3202</v>
      </c>
      <c r="ER108" t="s">
        <v>246</v>
      </c>
      <c r="ES108" t="s">
        <v>578</v>
      </c>
      <c r="ET108" t="s">
        <v>3203</v>
      </c>
      <c r="EU108" t="s">
        <v>870</v>
      </c>
    </row>
    <row r="109" spans="1:158">
      <c r="A109" t="s">
        <v>3204</v>
      </c>
      <c r="B109" t="s">
        <v>211</v>
      </c>
      <c r="C109" t="s">
        <v>160</v>
      </c>
      <c r="D109" t="s">
        <v>3205</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485</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3206</v>
      </c>
      <c r="DQ109" t="s">
        <v>202</v>
      </c>
      <c r="DR109" t="str">
        <f>HYPERLINK("https://nconnect.nicmar.ac.in/pdf/180_resume_1771492644.pdf/Y2FyZWVy","View Resume")</f>
        <v>0</v>
      </c>
      <c r="DS109" t="s">
        <v>3099</v>
      </c>
      <c r="DT109" t="s">
        <v>3100</v>
      </c>
      <c r="DU109" t="s">
        <v>3101</v>
      </c>
      <c r="DV109" t="s">
        <v>1688</v>
      </c>
      <c r="DW109" t="s">
        <v>246</v>
      </c>
      <c r="DX109" t="s">
        <v>418</v>
      </c>
      <c r="DY109" t="s">
        <v>209</v>
      </c>
      <c r="DZ109" t="s">
        <v>419</v>
      </c>
      <c r="EA109" t="s">
        <v>3102</v>
      </c>
      <c r="EB109" t="s">
        <v>351</v>
      </c>
      <c r="EC109" t="s">
        <v>3103</v>
      </c>
      <c r="ED109" t="s">
        <v>246</v>
      </c>
      <c r="EE109" t="s">
        <v>907</v>
      </c>
      <c r="EF109" t="s">
        <v>905</v>
      </c>
      <c r="EG109" t="s">
        <v>419</v>
      </c>
      <c r="EH109" t="s">
        <v>3104</v>
      </c>
      <c r="EI109" t="s">
        <v>3105</v>
      </c>
      <c r="EJ109" t="s">
        <v>3106</v>
      </c>
      <c r="EK109" t="s">
        <v>246</v>
      </c>
      <c r="EL109" t="s">
        <v>905</v>
      </c>
      <c r="EM109" t="s">
        <v>423</v>
      </c>
      <c r="EN109" t="s">
        <v>265</v>
      </c>
      <c r="EO109" t="s">
        <v>3107</v>
      </c>
      <c r="EP109" t="s">
        <v>351</v>
      </c>
      <c r="EQ109" t="s">
        <v>3103</v>
      </c>
      <c r="ER109" t="s">
        <v>246</v>
      </c>
      <c r="ES109" t="s">
        <v>3108</v>
      </c>
      <c r="ET109" t="s">
        <v>907</v>
      </c>
      <c r="EU109" t="s">
        <v>265</v>
      </c>
      <c r="EV109" t="s">
        <v>1740</v>
      </c>
      <c r="EW109" t="s">
        <v>211</v>
      </c>
      <c r="EX109" t="s">
        <v>3109</v>
      </c>
      <c r="EY109" t="s">
        <v>246</v>
      </c>
      <c r="EZ109" t="s">
        <v>3110</v>
      </c>
      <c r="FA109" t="s">
        <v>1585</v>
      </c>
      <c r="FB109" t="s">
        <v>3111</v>
      </c>
    </row>
    <row r="110" spans="1:158">
      <c r="A110" t="s">
        <v>581</v>
      </c>
      <c r="B110" t="s">
        <v>211</v>
      </c>
      <c r="C110" t="s">
        <v>471</v>
      </c>
      <c r="D110" t="s">
        <v>582</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485</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3207</v>
      </c>
      <c r="DQ110" t="s">
        <v>202</v>
      </c>
      <c r="DR110" t="str">
        <f>HYPERLINK("https://nconnect.nicmar.ac.in/pdf/180_resume_1771492644.pdf/Y2FyZWVy","View Resume")</f>
        <v>0</v>
      </c>
      <c r="DS110" t="s">
        <v>3099</v>
      </c>
      <c r="DT110" t="s">
        <v>3100</v>
      </c>
      <c r="DU110" t="s">
        <v>3101</v>
      </c>
      <c r="DV110" t="s">
        <v>1688</v>
      </c>
      <c r="DW110" t="s">
        <v>246</v>
      </c>
      <c r="DX110" t="s">
        <v>418</v>
      </c>
      <c r="DY110" t="s">
        <v>209</v>
      </c>
      <c r="DZ110" t="s">
        <v>419</v>
      </c>
      <c r="EA110" t="s">
        <v>3102</v>
      </c>
      <c r="EB110" t="s">
        <v>351</v>
      </c>
      <c r="EC110" t="s">
        <v>3103</v>
      </c>
      <c r="ED110" t="s">
        <v>246</v>
      </c>
      <c r="EE110" t="s">
        <v>907</v>
      </c>
      <c r="EF110" t="s">
        <v>905</v>
      </c>
      <c r="EG110" t="s">
        <v>419</v>
      </c>
      <c r="EH110" t="s">
        <v>3104</v>
      </c>
      <c r="EI110" t="s">
        <v>3105</v>
      </c>
      <c r="EJ110" t="s">
        <v>3106</v>
      </c>
      <c r="EK110" t="s">
        <v>246</v>
      </c>
      <c r="EL110" t="s">
        <v>905</v>
      </c>
      <c r="EM110" t="s">
        <v>423</v>
      </c>
      <c r="EN110" t="s">
        <v>265</v>
      </c>
      <c r="EO110" t="s">
        <v>3107</v>
      </c>
      <c r="EP110" t="s">
        <v>351</v>
      </c>
      <c r="EQ110" t="s">
        <v>3103</v>
      </c>
      <c r="ER110" t="s">
        <v>246</v>
      </c>
      <c r="ES110" t="s">
        <v>3108</v>
      </c>
      <c r="ET110" t="s">
        <v>907</v>
      </c>
      <c r="EU110" t="s">
        <v>265</v>
      </c>
      <c r="EV110" t="s">
        <v>1740</v>
      </c>
      <c r="EW110" t="s">
        <v>211</v>
      </c>
      <c r="EX110" t="s">
        <v>3109</v>
      </c>
      <c r="EY110" t="s">
        <v>246</v>
      </c>
      <c r="EZ110" t="s">
        <v>3110</v>
      </c>
      <c r="FA110" t="s">
        <v>1585</v>
      </c>
      <c r="FB110" t="s">
        <v>3111</v>
      </c>
    </row>
    <row r="111" spans="1:158">
      <c r="A111" t="s">
        <v>470</v>
      </c>
      <c r="B111" t="s">
        <v>211</v>
      </c>
      <c r="C111" t="s">
        <v>471</v>
      </c>
      <c r="D111" t="s">
        <v>472</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485</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3207</v>
      </c>
      <c r="DQ111" t="s">
        <v>202</v>
      </c>
      <c r="DR111" t="str">
        <f>HYPERLINK("https://nconnect.nicmar.ac.in/pdf/180_resume_1771492644.pdf/Y2FyZWVy","View Resume")</f>
        <v>0</v>
      </c>
      <c r="DS111" t="s">
        <v>3099</v>
      </c>
      <c r="DT111" t="s">
        <v>3100</v>
      </c>
      <c r="DU111" t="s">
        <v>3101</v>
      </c>
      <c r="DV111" t="s">
        <v>1688</v>
      </c>
      <c r="DW111" t="s">
        <v>246</v>
      </c>
      <c r="DX111" t="s">
        <v>418</v>
      </c>
      <c r="DY111" t="s">
        <v>209</v>
      </c>
      <c r="DZ111" t="s">
        <v>419</v>
      </c>
      <c r="EA111" t="s">
        <v>3102</v>
      </c>
      <c r="EB111" t="s">
        <v>351</v>
      </c>
      <c r="EC111" t="s">
        <v>3103</v>
      </c>
      <c r="ED111" t="s">
        <v>246</v>
      </c>
      <c r="EE111" t="s">
        <v>907</v>
      </c>
      <c r="EF111" t="s">
        <v>905</v>
      </c>
      <c r="EG111" t="s">
        <v>419</v>
      </c>
      <c r="EH111" t="s">
        <v>3104</v>
      </c>
      <c r="EI111" t="s">
        <v>3105</v>
      </c>
      <c r="EJ111" t="s">
        <v>3106</v>
      </c>
      <c r="EK111" t="s">
        <v>246</v>
      </c>
      <c r="EL111" t="s">
        <v>905</v>
      </c>
      <c r="EM111" t="s">
        <v>423</v>
      </c>
      <c r="EN111" t="s">
        <v>265</v>
      </c>
      <c r="EO111" t="s">
        <v>3107</v>
      </c>
      <c r="EP111" t="s">
        <v>351</v>
      </c>
      <c r="EQ111" t="s">
        <v>3103</v>
      </c>
      <c r="ER111" t="s">
        <v>246</v>
      </c>
      <c r="ES111" t="s">
        <v>3108</v>
      </c>
      <c r="ET111" t="s">
        <v>907</v>
      </c>
      <c r="EU111" t="s">
        <v>265</v>
      </c>
      <c r="EV111" t="s">
        <v>1740</v>
      </c>
      <c r="EW111" t="s">
        <v>211</v>
      </c>
      <c r="EX111" t="s">
        <v>3109</v>
      </c>
      <c r="EY111" t="s">
        <v>246</v>
      </c>
      <c r="EZ111" t="s">
        <v>3110</v>
      </c>
      <c r="FA111" t="s">
        <v>1585</v>
      </c>
      <c r="FB111" t="s">
        <v>3111</v>
      </c>
    </row>
    <row r="112" spans="1:158">
      <c r="A112" t="s">
        <v>210</v>
      </c>
      <c r="B112" t="s">
        <v>211</v>
      </c>
      <c r="C112" t="s">
        <v>212</v>
      </c>
      <c r="D112" t="s">
        <v>213</v>
      </c>
      <c r="E112" t="s">
        <v>3208</v>
      </c>
      <c r="F112" t="s">
        <v>3209</v>
      </c>
      <c r="G112">
        <v>9745606753</v>
      </c>
      <c r="H112" t="s">
        <v>271</v>
      </c>
      <c r="I112" t="s">
        <v>3210</v>
      </c>
      <c r="J112" t="s">
        <v>166</v>
      </c>
      <c r="K112" t="s">
        <v>3211</v>
      </c>
      <c r="L112" t="s">
        <v>3212</v>
      </c>
      <c r="M112" t="s">
        <v>3213</v>
      </c>
      <c r="N112" t="s">
        <v>170</v>
      </c>
      <c r="AI112" t="s">
        <v>3208</v>
      </c>
      <c r="AJ112" t="s">
        <v>3214</v>
      </c>
      <c r="AK112" t="s">
        <v>1515</v>
      </c>
      <c r="AL112">
        <v>91.3</v>
      </c>
      <c r="AN112">
        <v>2003</v>
      </c>
      <c r="AO112" t="s">
        <v>174</v>
      </c>
      <c r="AP112" t="s">
        <v>3208</v>
      </c>
      <c r="AQ112" t="s">
        <v>3214</v>
      </c>
      <c r="AR112" t="s">
        <v>438</v>
      </c>
      <c r="AS112">
        <v>82.6</v>
      </c>
      <c r="AU112">
        <v>2005</v>
      </c>
      <c r="AV112" t="s">
        <v>170</v>
      </c>
      <c r="BC112" t="s">
        <v>174</v>
      </c>
      <c r="BD112" t="s">
        <v>3215</v>
      </c>
      <c r="BE112" t="s">
        <v>3216</v>
      </c>
      <c r="BF112" t="s">
        <v>485</v>
      </c>
      <c r="BG112">
        <v>80.8</v>
      </c>
      <c r="BI112">
        <v>2009</v>
      </c>
      <c r="BJ112">
        <v>2</v>
      </c>
      <c r="BL112">
        <v>9</v>
      </c>
      <c r="BN112" t="s">
        <v>174</v>
      </c>
      <c r="BO112" t="s">
        <v>1519</v>
      </c>
      <c r="BP112" t="s">
        <v>3217</v>
      </c>
      <c r="BQ112" t="s">
        <v>213</v>
      </c>
      <c r="BR112">
        <v>87.1</v>
      </c>
      <c r="BT112">
        <v>2011</v>
      </c>
      <c r="BU112">
        <v>14</v>
      </c>
      <c r="BW112">
        <v>7</v>
      </c>
      <c r="BY112" t="s">
        <v>170</v>
      </c>
      <c r="CF112" t="s">
        <v>174</v>
      </c>
      <c r="CG112" t="s">
        <v>213</v>
      </c>
      <c r="CH112" t="s">
        <v>3218</v>
      </c>
      <c r="CI112" t="s">
        <v>193</v>
      </c>
      <c r="CJ112">
        <v>2026</v>
      </c>
      <c r="CL112" t="s">
        <v>170</v>
      </c>
      <c r="CN112" t="s">
        <v>170</v>
      </c>
      <c r="CP112" t="s">
        <v>1515</v>
      </c>
      <c r="CQ112" t="s">
        <v>174</v>
      </c>
      <c r="CR112">
        <v>3</v>
      </c>
      <c r="CS112">
        <v>0</v>
      </c>
      <c r="CT112">
        <v>3</v>
      </c>
      <c r="CU112" t="s">
        <v>3219</v>
      </c>
      <c r="CV112" t="s">
        <v>170</v>
      </c>
      <c r="CZ112" t="s">
        <v>170</v>
      </c>
      <c r="DC112" t="s">
        <v>3220</v>
      </c>
      <c r="DD112" t="s">
        <v>174</v>
      </c>
      <c r="DE112" t="s">
        <v>3221</v>
      </c>
      <c r="DF112" t="s">
        <v>174</v>
      </c>
      <c r="DG112" t="s">
        <v>3222</v>
      </c>
      <c r="DH112" t="s">
        <v>3223</v>
      </c>
      <c r="DI112" t="s">
        <v>3224</v>
      </c>
      <c r="DJ112" t="s">
        <v>3131</v>
      </c>
      <c r="DK112">
        <v>8</v>
      </c>
      <c r="DL112" t="s">
        <v>170</v>
      </c>
      <c r="DN112" t="s">
        <v>170</v>
      </c>
      <c r="DP112" t="s">
        <v>3225</v>
      </c>
      <c r="DQ112" t="s">
        <v>202</v>
      </c>
      <c r="DR112" t="str">
        <f>HYPERLINK("https://nconnect.nicmar.ac.in/pdf/175_resume_1771493035.pdf/Y2FyZWVy","View Resume")</f>
        <v>0</v>
      </c>
      <c r="DS112" t="s">
        <v>3226</v>
      </c>
      <c r="DT112" t="s">
        <v>3227</v>
      </c>
      <c r="DU112" t="s">
        <v>211</v>
      </c>
      <c r="DV112" t="s">
        <v>3228</v>
      </c>
      <c r="DW112" t="s">
        <v>246</v>
      </c>
      <c r="DX112" t="s">
        <v>2135</v>
      </c>
      <c r="DY112" t="s">
        <v>209</v>
      </c>
      <c r="DZ112" t="s">
        <v>3226</v>
      </c>
    </row>
    <row r="113" spans="1:158">
      <c r="A113" t="s">
        <v>356</v>
      </c>
      <c r="B113" t="s">
        <v>211</v>
      </c>
      <c r="C113" t="s">
        <v>267</v>
      </c>
      <c r="D113" t="s">
        <v>357</v>
      </c>
      <c r="E113" t="s">
        <v>3229</v>
      </c>
      <c r="F113" t="s">
        <v>3230</v>
      </c>
      <c r="G113">
        <v>9923308583</v>
      </c>
      <c r="H113" t="s">
        <v>271</v>
      </c>
      <c r="I113" t="s">
        <v>3231</v>
      </c>
      <c r="J113" t="s">
        <v>166</v>
      </c>
      <c r="K113" t="s">
        <v>831</v>
      </c>
      <c r="L113" t="s">
        <v>3232</v>
      </c>
      <c r="M113" t="s">
        <v>3233</v>
      </c>
      <c r="N113" t="s">
        <v>170</v>
      </c>
      <c r="AI113" t="s">
        <v>3234</v>
      </c>
      <c r="AJ113" t="s">
        <v>548</v>
      </c>
      <c r="AK113" t="s">
        <v>3235</v>
      </c>
      <c r="AL113">
        <v>87.57</v>
      </c>
      <c r="AN113">
        <v>1995</v>
      </c>
      <c r="AO113" t="s">
        <v>170</v>
      </c>
      <c r="AV113" t="s">
        <v>174</v>
      </c>
      <c r="AW113" t="s">
        <v>3236</v>
      </c>
      <c r="AX113" t="s">
        <v>3237</v>
      </c>
      <c r="AY113" t="s">
        <v>3238</v>
      </c>
      <c r="AZ113">
        <v>57.05</v>
      </c>
      <c r="BB113">
        <v>1998</v>
      </c>
      <c r="BC113" t="s">
        <v>170</v>
      </c>
      <c r="BD113" t="s">
        <v>3239</v>
      </c>
      <c r="BE113" t="s">
        <v>3240</v>
      </c>
      <c r="BF113" t="s">
        <v>3241</v>
      </c>
      <c r="BG113">
        <v>63.1</v>
      </c>
      <c r="BI113">
        <v>2016</v>
      </c>
      <c r="BJ113">
        <v>19</v>
      </c>
      <c r="BL113">
        <v>52</v>
      </c>
      <c r="BN113" t="s">
        <v>174</v>
      </c>
      <c r="BO113" t="s">
        <v>440</v>
      </c>
      <c r="BP113" t="s">
        <v>3242</v>
      </c>
      <c r="BQ113" t="s">
        <v>3243</v>
      </c>
      <c r="BR113">
        <v>66.6</v>
      </c>
      <c r="BT113">
        <v>2017</v>
      </c>
      <c r="BU113">
        <v>31</v>
      </c>
      <c r="BV113" t="s">
        <v>3244</v>
      </c>
      <c r="BW113">
        <v>54</v>
      </c>
      <c r="BY113" t="s">
        <v>174</v>
      </c>
      <c r="BZ113" t="s">
        <v>440</v>
      </c>
      <c r="CA113" t="s">
        <v>3245</v>
      </c>
      <c r="CB113" t="s">
        <v>3246</v>
      </c>
      <c r="CC113">
        <v>63.1</v>
      </c>
      <c r="CE113">
        <v>2016</v>
      </c>
      <c r="CF113" t="s">
        <v>174</v>
      </c>
      <c r="CG113" t="s">
        <v>3247</v>
      </c>
      <c r="CH113" t="s">
        <v>3248</v>
      </c>
      <c r="CI113" t="s">
        <v>193</v>
      </c>
      <c r="CJ113">
        <v>2025</v>
      </c>
      <c r="CL113" t="s">
        <v>174</v>
      </c>
      <c r="CM113" t="s">
        <v>3249</v>
      </c>
      <c r="CN113" t="s">
        <v>174</v>
      </c>
      <c r="CO113" t="s">
        <v>3250</v>
      </c>
      <c r="CP113" t="s">
        <v>3235</v>
      </c>
      <c r="CQ113" t="s">
        <v>174</v>
      </c>
      <c r="CR113">
        <v>1</v>
      </c>
      <c r="CS113">
        <v>1</v>
      </c>
      <c r="CT113">
        <v>3</v>
      </c>
      <c r="CU113" t="s">
        <v>3251</v>
      </c>
      <c r="CV113" t="s">
        <v>170</v>
      </c>
      <c r="CZ113" t="s">
        <v>170</v>
      </c>
      <c r="DB113" t="s">
        <v>3252</v>
      </c>
      <c r="DC113" t="s">
        <v>2124</v>
      </c>
      <c r="DD113" t="s">
        <v>174</v>
      </c>
      <c r="DE113" t="s">
        <v>3253</v>
      </c>
      <c r="DF113" t="s">
        <v>170</v>
      </c>
      <c r="DL113" t="s">
        <v>170</v>
      </c>
      <c r="DN113" t="s">
        <v>170</v>
      </c>
      <c r="DP113" t="s">
        <v>3254</v>
      </c>
      <c r="DQ113" t="s">
        <v>202</v>
      </c>
      <c r="DR113" t="str">
        <f>HYPERLINK("https://nconnect.nicmar.ac.in/pdf/155_resume_1771492777.pdf/Y2FyZWVy","View Resume")</f>
        <v>0</v>
      </c>
      <c r="DS113" t="s">
        <v>3111</v>
      </c>
      <c r="DT113" t="s">
        <v>3255</v>
      </c>
      <c r="DU113" t="s">
        <v>211</v>
      </c>
      <c r="DV113" t="s">
        <v>818</v>
      </c>
      <c r="DW113" t="s">
        <v>246</v>
      </c>
      <c r="DX113" t="s">
        <v>757</v>
      </c>
      <c r="DY113" t="s">
        <v>252</v>
      </c>
      <c r="DZ113" t="s">
        <v>429</v>
      </c>
      <c r="EA113" t="s">
        <v>3255</v>
      </c>
      <c r="EB113" t="s">
        <v>1390</v>
      </c>
      <c r="EC113" t="s">
        <v>818</v>
      </c>
      <c r="ED113" t="s">
        <v>246</v>
      </c>
      <c r="EE113" t="s">
        <v>538</v>
      </c>
      <c r="EF113" t="s">
        <v>984</v>
      </c>
      <c r="EG113" t="s">
        <v>906</v>
      </c>
      <c r="EH113" t="s">
        <v>3256</v>
      </c>
      <c r="EI113" t="s">
        <v>3257</v>
      </c>
      <c r="EJ113" t="s">
        <v>818</v>
      </c>
      <c r="EK113" t="s">
        <v>207</v>
      </c>
      <c r="EL113" t="s">
        <v>3258</v>
      </c>
      <c r="EM113" t="s">
        <v>787</v>
      </c>
      <c r="EN113" t="s">
        <v>870</v>
      </c>
    </row>
    <row r="114" spans="1:158">
      <c r="A114" t="s">
        <v>210</v>
      </c>
      <c r="B114" t="s">
        <v>211</v>
      </c>
      <c r="C114" t="s">
        <v>212</v>
      </c>
      <c r="D114" t="s">
        <v>213</v>
      </c>
      <c r="E114" t="s">
        <v>3259</v>
      </c>
      <c r="F114" t="s">
        <v>3260</v>
      </c>
      <c r="G114">
        <v>9530053240</v>
      </c>
      <c r="H114" t="s">
        <v>271</v>
      </c>
      <c r="I114" t="s">
        <v>3261</v>
      </c>
      <c r="J114" t="s">
        <v>217</v>
      </c>
      <c r="K114" t="s">
        <v>762</v>
      </c>
      <c r="L114" t="s">
        <v>3262</v>
      </c>
      <c r="M114" t="s">
        <v>3263</v>
      </c>
      <c r="N114" t="s">
        <v>170</v>
      </c>
      <c r="AI114" t="s">
        <v>3264</v>
      </c>
      <c r="AJ114" t="s">
        <v>1930</v>
      </c>
      <c r="AK114" t="s">
        <v>3265</v>
      </c>
      <c r="AL114">
        <v>84</v>
      </c>
      <c r="AM114">
        <v>8.4</v>
      </c>
      <c r="AN114">
        <v>2011</v>
      </c>
      <c r="AO114" t="s">
        <v>174</v>
      </c>
      <c r="AP114" t="s">
        <v>3266</v>
      </c>
      <c r="AQ114" t="s">
        <v>1930</v>
      </c>
      <c r="AR114" t="s">
        <v>1075</v>
      </c>
      <c r="AS114">
        <v>63</v>
      </c>
      <c r="AU114">
        <v>2013</v>
      </c>
      <c r="AV114" t="s">
        <v>170</v>
      </c>
      <c r="BC114" t="s">
        <v>174</v>
      </c>
      <c r="BD114" t="s">
        <v>3267</v>
      </c>
      <c r="BE114" t="s">
        <v>3268</v>
      </c>
      <c r="BF114" t="s">
        <v>485</v>
      </c>
      <c r="BG114">
        <v>73</v>
      </c>
      <c r="BI114">
        <v>2017</v>
      </c>
      <c r="BJ114">
        <v>1</v>
      </c>
      <c r="BL114">
        <v>9</v>
      </c>
      <c r="BN114" t="s">
        <v>174</v>
      </c>
      <c r="BO114" t="s">
        <v>3267</v>
      </c>
      <c r="BP114" t="s">
        <v>1666</v>
      </c>
      <c r="BQ114" t="s">
        <v>213</v>
      </c>
      <c r="BR114">
        <v>69</v>
      </c>
      <c r="BT114">
        <v>2021</v>
      </c>
      <c r="BU114">
        <v>14</v>
      </c>
      <c r="BW114">
        <v>7</v>
      </c>
      <c r="BY114" t="s">
        <v>174</v>
      </c>
      <c r="BZ114" t="s">
        <v>444</v>
      </c>
      <c r="CA114" t="s">
        <v>3269</v>
      </c>
      <c r="CB114" t="s">
        <v>213</v>
      </c>
      <c r="CC114">
        <v>81</v>
      </c>
      <c r="CD114">
        <v>8.1</v>
      </c>
      <c r="CE114">
        <v>2025</v>
      </c>
      <c r="CF114" t="s">
        <v>174</v>
      </c>
      <c r="CG114" t="s">
        <v>3270</v>
      </c>
      <c r="CH114" t="s">
        <v>3269</v>
      </c>
      <c r="CI114" t="s">
        <v>193</v>
      </c>
      <c r="CJ114">
        <v>2025</v>
      </c>
      <c r="CL114" t="s">
        <v>174</v>
      </c>
      <c r="CM114" t="s">
        <v>3271</v>
      </c>
      <c r="CN114" t="s">
        <v>170</v>
      </c>
      <c r="CP114" t="s">
        <v>3272</v>
      </c>
      <c r="CQ114" t="s">
        <v>174</v>
      </c>
      <c r="CR114" t="s">
        <v>2624</v>
      </c>
      <c r="CS114" t="s">
        <v>3273</v>
      </c>
      <c r="CT114">
        <v>0</v>
      </c>
      <c r="CU114" t="s">
        <v>3274</v>
      </c>
      <c r="CV114" t="s">
        <v>170</v>
      </c>
      <c r="CZ114" t="s">
        <v>170</v>
      </c>
      <c r="DB114" t="s">
        <v>3275</v>
      </c>
      <c r="DC114" t="s">
        <v>3276</v>
      </c>
      <c r="DD114" t="s">
        <v>174</v>
      </c>
      <c r="DE114" t="s">
        <v>3277</v>
      </c>
      <c r="DF114" t="s">
        <v>174</v>
      </c>
      <c r="DG114" t="s">
        <v>3278</v>
      </c>
      <c r="DH114" t="s">
        <v>3279</v>
      </c>
      <c r="DI114" t="s">
        <v>3280</v>
      </c>
      <c r="DJ114" t="s">
        <v>170</v>
      </c>
      <c r="DK114">
        <v>9</v>
      </c>
      <c r="DL114" t="s">
        <v>170</v>
      </c>
      <c r="DN114" t="s">
        <v>170</v>
      </c>
      <c r="DP114" t="s">
        <v>3281</v>
      </c>
      <c r="DQ114" t="s">
        <v>202</v>
      </c>
      <c r="DR114" t="str">
        <f>HYPERLINK("https://nconnect.nicmar.ac.in/pdf/183_resume_1771493375.pdf/Y2FyZWVy","View Resume")</f>
        <v>0</v>
      </c>
      <c r="DS114" t="s">
        <v>990</v>
      </c>
      <c r="DT114" t="s">
        <v>3282</v>
      </c>
      <c r="DU114" t="s">
        <v>211</v>
      </c>
      <c r="DV114" t="s">
        <v>1214</v>
      </c>
      <c r="DW114" t="s">
        <v>246</v>
      </c>
      <c r="DX114" t="s">
        <v>1686</v>
      </c>
      <c r="DY114" t="s">
        <v>209</v>
      </c>
      <c r="DZ114" t="s">
        <v>990</v>
      </c>
    </row>
    <row r="115" spans="1:158">
      <c r="A115" t="s">
        <v>295</v>
      </c>
      <c r="B115" t="s">
        <v>211</v>
      </c>
      <c r="C115" t="s">
        <v>267</v>
      </c>
      <c r="D115" t="s">
        <v>296</v>
      </c>
      <c r="E115" t="s">
        <v>3283</v>
      </c>
      <c r="F115" t="s">
        <v>3284</v>
      </c>
      <c r="G115">
        <v>9354037599</v>
      </c>
      <c r="H115" t="s">
        <v>271</v>
      </c>
      <c r="I115" t="s">
        <v>3285</v>
      </c>
      <c r="J115" t="s">
        <v>217</v>
      </c>
      <c r="K115" t="s">
        <v>3286</v>
      </c>
      <c r="L115" t="s">
        <v>3287</v>
      </c>
      <c r="M115" t="s">
        <v>3288</v>
      </c>
      <c r="N115" t="s">
        <v>170</v>
      </c>
      <c r="AI115" t="s">
        <v>3289</v>
      </c>
      <c r="AJ115" t="s">
        <v>3290</v>
      </c>
      <c r="AK115" t="s">
        <v>3291</v>
      </c>
      <c r="AL115">
        <v>93.1</v>
      </c>
      <c r="AM115">
        <v>9.8</v>
      </c>
      <c r="AN115">
        <v>2016</v>
      </c>
      <c r="AO115" t="s">
        <v>174</v>
      </c>
      <c r="AP115" t="s">
        <v>3289</v>
      </c>
      <c r="AQ115" t="s">
        <v>3292</v>
      </c>
      <c r="AR115" t="s">
        <v>3293</v>
      </c>
      <c r="AS115">
        <v>91.8</v>
      </c>
      <c r="AU115">
        <v>2018</v>
      </c>
      <c r="AV115" t="s">
        <v>170</v>
      </c>
      <c r="BC115" t="s">
        <v>174</v>
      </c>
      <c r="BD115" t="s">
        <v>3294</v>
      </c>
      <c r="BE115" t="s">
        <v>3295</v>
      </c>
      <c r="BF115" t="s">
        <v>3296</v>
      </c>
      <c r="BG115">
        <v>81.15</v>
      </c>
      <c r="BI115">
        <v>2021</v>
      </c>
      <c r="BJ115">
        <v>19</v>
      </c>
      <c r="BK115" t="s">
        <v>3297</v>
      </c>
      <c r="BL115">
        <v>27</v>
      </c>
      <c r="BN115" t="s">
        <v>174</v>
      </c>
      <c r="BO115" t="s">
        <v>3294</v>
      </c>
      <c r="BP115" t="s">
        <v>3298</v>
      </c>
      <c r="BQ115" t="s">
        <v>3299</v>
      </c>
      <c r="BR115">
        <v>88.15</v>
      </c>
      <c r="BT115">
        <v>2023</v>
      </c>
      <c r="BU115">
        <v>31</v>
      </c>
      <c r="BV115" t="s">
        <v>810</v>
      </c>
      <c r="BW115">
        <v>33</v>
      </c>
      <c r="BY115" t="s">
        <v>170</v>
      </c>
      <c r="CF115" t="s">
        <v>174</v>
      </c>
      <c r="CG115" t="s">
        <v>1266</v>
      </c>
      <c r="CH115" t="s">
        <v>3300</v>
      </c>
      <c r="CI115" t="s">
        <v>373</v>
      </c>
      <c r="CK115" t="s">
        <v>170</v>
      </c>
      <c r="CL115" t="s">
        <v>170</v>
      </c>
      <c r="CN115" t="s">
        <v>170</v>
      </c>
      <c r="CO115" t="s">
        <v>3301</v>
      </c>
      <c r="CP115" t="s">
        <v>170</v>
      </c>
      <c r="CQ115" t="s">
        <v>170</v>
      </c>
      <c r="CV115" t="s">
        <v>170</v>
      </c>
      <c r="CZ115" t="s">
        <v>170</v>
      </c>
      <c r="DB115" t="s">
        <v>3302</v>
      </c>
      <c r="DC115" t="s">
        <v>3303</v>
      </c>
      <c r="DD115" t="s">
        <v>170</v>
      </c>
      <c r="DF115" t="s">
        <v>170</v>
      </c>
      <c r="DL115" t="s">
        <v>170</v>
      </c>
      <c r="DN115" t="s">
        <v>170</v>
      </c>
      <c r="DP115" t="s">
        <v>3304</v>
      </c>
      <c r="DQ115" t="s">
        <v>202</v>
      </c>
      <c r="DR115" t="str">
        <f>HYPERLINK("https://nconnect.nicmar.ac.in/pdf/185_resume_1771493247.pdf/Y2FyZWVy","View Resume")</f>
        <v>0</v>
      </c>
      <c r="DS115" t="s">
        <v>292</v>
      </c>
      <c r="DT115" t="s">
        <v>3305</v>
      </c>
      <c r="DU115" t="s">
        <v>3305</v>
      </c>
      <c r="DV115" t="s">
        <v>3305</v>
      </c>
      <c r="DW115" t="s">
        <v>246</v>
      </c>
      <c r="DX115" t="s">
        <v>1199</v>
      </c>
      <c r="DY115" t="s">
        <v>1199</v>
      </c>
      <c r="DZ115" t="s">
        <v>292</v>
      </c>
    </row>
    <row r="116" spans="1:158">
      <c r="A116" t="s">
        <v>293</v>
      </c>
      <c r="B116" t="s">
        <v>211</v>
      </c>
      <c r="C116" t="s">
        <v>212</v>
      </c>
      <c r="D116" t="s">
        <v>294</v>
      </c>
      <c r="E116" t="s">
        <v>3306</v>
      </c>
      <c r="F116" t="s">
        <v>3307</v>
      </c>
      <c r="G116">
        <v>7503106181</v>
      </c>
      <c r="H116" t="s">
        <v>164</v>
      </c>
      <c r="I116" t="s">
        <v>3308</v>
      </c>
      <c r="J116" t="s">
        <v>166</v>
      </c>
      <c r="K116" t="s">
        <v>3309</v>
      </c>
      <c r="L116" t="s">
        <v>3310</v>
      </c>
      <c r="M116" t="s">
        <v>3311</v>
      </c>
      <c r="N116" t="s">
        <v>170</v>
      </c>
      <c r="AI116" t="s">
        <v>3312</v>
      </c>
      <c r="AJ116" t="s">
        <v>3313</v>
      </c>
      <c r="AK116" t="s">
        <v>1258</v>
      </c>
      <c r="AL116">
        <v>54</v>
      </c>
      <c r="AN116">
        <v>2001</v>
      </c>
      <c r="AO116" t="s">
        <v>174</v>
      </c>
      <c r="AP116" t="s">
        <v>3314</v>
      </c>
      <c r="AQ116" t="s">
        <v>3313</v>
      </c>
      <c r="AR116" t="s">
        <v>3315</v>
      </c>
      <c r="AS116">
        <v>67</v>
      </c>
      <c r="AU116">
        <v>2004</v>
      </c>
      <c r="AV116" t="s">
        <v>170</v>
      </c>
      <c r="BC116" t="s">
        <v>170</v>
      </c>
      <c r="BD116" t="s">
        <v>3316</v>
      </c>
      <c r="BE116" t="s">
        <v>3317</v>
      </c>
      <c r="BF116" t="s">
        <v>3318</v>
      </c>
      <c r="BG116">
        <v>50</v>
      </c>
      <c r="BI116">
        <v>2007</v>
      </c>
      <c r="BJ116">
        <v>19</v>
      </c>
      <c r="BK116" t="s">
        <v>3319</v>
      </c>
      <c r="BL116">
        <v>53</v>
      </c>
      <c r="BM116" t="s">
        <v>442</v>
      </c>
      <c r="BN116" t="s">
        <v>174</v>
      </c>
      <c r="BO116" t="s">
        <v>3320</v>
      </c>
      <c r="BP116" t="s">
        <v>3321</v>
      </c>
      <c r="BQ116" t="s">
        <v>3322</v>
      </c>
      <c r="BR116">
        <v>67</v>
      </c>
      <c r="BT116">
        <v>2022</v>
      </c>
      <c r="BU116">
        <v>31</v>
      </c>
      <c r="BV116" t="s">
        <v>3323</v>
      </c>
      <c r="BW116">
        <v>24</v>
      </c>
      <c r="BY116" t="s">
        <v>170</v>
      </c>
      <c r="CF116" t="s">
        <v>174</v>
      </c>
      <c r="CG116" t="s">
        <v>3324</v>
      </c>
      <c r="CH116" t="s">
        <v>3325</v>
      </c>
      <c r="CI116" t="s">
        <v>373</v>
      </c>
      <c r="CK116" t="s">
        <v>174</v>
      </c>
      <c r="CL116" t="s">
        <v>170</v>
      </c>
      <c r="CN116" t="s">
        <v>174</v>
      </c>
      <c r="CO116" t="s">
        <v>3326</v>
      </c>
      <c r="CP116" t="s">
        <v>3327</v>
      </c>
      <c r="DP116" t="s">
        <v>3328</v>
      </c>
      <c r="DQ116" t="s">
        <v>202</v>
      </c>
      <c r="DR116" t="str">
        <f>HYPERLINK("https://nconnect.nicmar.ac.in/pdf/198_resume_1771494351.pdf/Y2FyZWVy","View Resume")</f>
        <v>0</v>
      </c>
      <c r="DS116" t="s">
        <v>870</v>
      </c>
      <c r="DT116" t="s">
        <v>3329</v>
      </c>
      <c r="DU116" t="s">
        <v>3330</v>
      </c>
      <c r="DV116" t="s">
        <v>3331</v>
      </c>
      <c r="DW116" t="s">
        <v>246</v>
      </c>
      <c r="DX116" t="s">
        <v>1386</v>
      </c>
      <c r="DY116" t="s">
        <v>1199</v>
      </c>
      <c r="DZ116" t="s">
        <v>870</v>
      </c>
    </row>
    <row r="117" spans="1:158">
      <c r="A117" t="s">
        <v>1348</v>
      </c>
      <c r="B117" t="s">
        <v>211</v>
      </c>
      <c r="C117" t="s">
        <v>267</v>
      </c>
      <c r="D117" t="s">
        <v>1349</v>
      </c>
      <c r="E117" t="s">
        <v>3332</v>
      </c>
      <c r="F117" t="s">
        <v>3333</v>
      </c>
      <c r="G117">
        <v>8981173234</v>
      </c>
      <c r="H117" t="s">
        <v>271</v>
      </c>
      <c r="I117" t="s">
        <v>3334</v>
      </c>
      <c r="J117" t="s">
        <v>166</v>
      </c>
      <c r="K117" t="s">
        <v>3335</v>
      </c>
      <c r="L117" t="s">
        <v>3336</v>
      </c>
      <c r="M117" t="s">
        <v>3337</v>
      </c>
      <c r="N117" t="s">
        <v>170</v>
      </c>
      <c r="AI117" t="s">
        <v>3338</v>
      </c>
      <c r="AJ117" t="s">
        <v>3339</v>
      </c>
      <c r="AK117" t="s">
        <v>3340</v>
      </c>
      <c r="AL117">
        <v>54</v>
      </c>
      <c r="AN117">
        <v>2008</v>
      </c>
      <c r="AO117" t="s">
        <v>174</v>
      </c>
      <c r="AP117" t="s">
        <v>3338</v>
      </c>
      <c r="AQ117" t="s">
        <v>3339</v>
      </c>
      <c r="AR117" t="s">
        <v>3341</v>
      </c>
      <c r="AS117">
        <v>72.7</v>
      </c>
      <c r="AU117">
        <v>2010</v>
      </c>
      <c r="AV117" t="s">
        <v>170</v>
      </c>
      <c r="BC117" t="s">
        <v>174</v>
      </c>
      <c r="BD117" t="s">
        <v>3342</v>
      </c>
      <c r="BE117" t="s">
        <v>3343</v>
      </c>
      <c r="BF117" t="s">
        <v>3344</v>
      </c>
      <c r="BG117">
        <v>57.8</v>
      </c>
      <c r="BI117">
        <v>2013</v>
      </c>
      <c r="BJ117">
        <v>19</v>
      </c>
      <c r="BK117" t="s">
        <v>3345</v>
      </c>
      <c r="BL117">
        <v>27</v>
      </c>
      <c r="BN117" t="s">
        <v>174</v>
      </c>
      <c r="BO117" t="s">
        <v>3346</v>
      </c>
      <c r="BP117" t="s">
        <v>3347</v>
      </c>
      <c r="BQ117" t="s">
        <v>3344</v>
      </c>
      <c r="BR117">
        <v>80.8</v>
      </c>
      <c r="BS117">
        <v>10</v>
      </c>
      <c r="BT117">
        <v>2015</v>
      </c>
      <c r="BU117">
        <v>31</v>
      </c>
      <c r="BV117" t="s">
        <v>3348</v>
      </c>
      <c r="BW117">
        <v>53</v>
      </c>
      <c r="BY117" t="s">
        <v>170</v>
      </c>
      <c r="CF117" t="s">
        <v>174</v>
      </c>
      <c r="CG117" t="s">
        <v>3349</v>
      </c>
      <c r="CH117" t="s">
        <v>3346</v>
      </c>
      <c r="CI117" t="s">
        <v>193</v>
      </c>
      <c r="CJ117">
        <v>2021</v>
      </c>
      <c r="CL117" t="s">
        <v>174</v>
      </c>
      <c r="CM117" t="s">
        <v>3350</v>
      </c>
      <c r="CN117" t="s">
        <v>174</v>
      </c>
      <c r="CO117" t="s">
        <v>3351</v>
      </c>
      <c r="CP117" t="s">
        <v>721</v>
      </c>
      <c r="CQ117" t="s">
        <v>174</v>
      </c>
      <c r="CR117">
        <v>0</v>
      </c>
      <c r="CS117">
        <v>0</v>
      </c>
      <c r="CT117">
        <v>7</v>
      </c>
      <c r="CV117" t="s">
        <v>170</v>
      </c>
      <c r="CZ117" t="s">
        <v>170</v>
      </c>
      <c r="DC117" t="s">
        <v>3352</v>
      </c>
      <c r="DD117" t="s">
        <v>174</v>
      </c>
      <c r="DE117" t="s">
        <v>3353</v>
      </c>
      <c r="DF117" t="s">
        <v>170</v>
      </c>
      <c r="DL117" t="s">
        <v>174</v>
      </c>
      <c r="DM117" t="s">
        <v>3354</v>
      </c>
      <c r="DN117" t="s">
        <v>174</v>
      </c>
      <c r="DO117" t="s">
        <v>3355</v>
      </c>
      <c r="DP117" t="s">
        <v>3356</v>
      </c>
      <c r="DQ117" t="s">
        <v>202</v>
      </c>
      <c r="DR117" t="str">
        <f>HYPERLINK("https://nconnect.nicmar.ac.in/pdf/163_resume_1771494824.pdf/Y2FyZWVy","View Resume")</f>
        <v>0</v>
      </c>
      <c r="DS117" t="s">
        <v>870</v>
      </c>
      <c r="DT117" t="s">
        <v>3357</v>
      </c>
      <c r="DU117" t="s">
        <v>1283</v>
      </c>
      <c r="DV117" t="s">
        <v>3358</v>
      </c>
      <c r="DW117" t="s">
        <v>246</v>
      </c>
      <c r="DX117" t="s">
        <v>1502</v>
      </c>
      <c r="DY117" t="s">
        <v>995</v>
      </c>
      <c r="DZ117" t="s">
        <v>870</v>
      </c>
    </row>
    <row r="118" spans="1:158">
      <c r="A118" t="s">
        <v>3204</v>
      </c>
      <c r="B118" t="s">
        <v>211</v>
      </c>
      <c r="C118" t="s">
        <v>160</v>
      </c>
      <c r="D118" t="s">
        <v>3205</v>
      </c>
      <c r="E118" t="s">
        <v>3359</v>
      </c>
      <c r="F118" t="s">
        <v>3360</v>
      </c>
      <c r="G118">
        <v>9305057050</v>
      </c>
      <c r="H118" t="s">
        <v>164</v>
      </c>
      <c r="I118" t="s">
        <v>3361</v>
      </c>
      <c r="J118" t="s">
        <v>217</v>
      </c>
      <c r="K118" t="s">
        <v>3362</v>
      </c>
      <c r="L118" t="s">
        <v>3363</v>
      </c>
      <c r="M118" t="s">
        <v>3364</v>
      </c>
      <c r="N118" t="s">
        <v>170</v>
      </c>
      <c r="AI118" t="s">
        <v>3365</v>
      </c>
      <c r="AJ118" t="s">
        <v>3366</v>
      </c>
      <c r="AK118" t="s">
        <v>3367</v>
      </c>
      <c r="AL118">
        <v>89.3</v>
      </c>
      <c r="AM118">
        <v>9.4</v>
      </c>
      <c r="AN118">
        <v>2011</v>
      </c>
      <c r="AO118" t="s">
        <v>174</v>
      </c>
      <c r="AP118" t="s">
        <v>3368</v>
      </c>
      <c r="AQ118" t="s">
        <v>3369</v>
      </c>
      <c r="AR118" t="s">
        <v>3370</v>
      </c>
      <c r="AS118">
        <v>60</v>
      </c>
      <c r="AU118">
        <v>2013</v>
      </c>
      <c r="AV118" t="s">
        <v>170</v>
      </c>
      <c r="BC118" t="s">
        <v>174</v>
      </c>
      <c r="BD118" t="s">
        <v>3371</v>
      </c>
      <c r="BE118" t="s">
        <v>3371</v>
      </c>
      <c r="BF118" t="s">
        <v>3372</v>
      </c>
      <c r="BG118">
        <v>87.56</v>
      </c>
      <c r="BI118">
        <v>2018</v>
      </c>
      <c r="BJ118">
        <v>1</v>
      </c>
      <c r="BL118">
        <v>9</v>
      </c>
      <c r="BN118" t="s">
        <v>174</v>
      </c>
      <c r="BO118" t="s">
        <v>3373</v>
      </c>
      <c r="BP118" t="s">
        <v>3374</v>
      </c>
      <c r="BQ118" t="s">
        <v>3375</v>
      </c>
      <c r="BR118">
        <v>86</v>
      </c>
      <c r="BS118">
        <v>8.6</v>
      </c>
      <c r="BT118">
        <v>2020</v>
      </c>
      <c r="BU118">
        <v>31</v>
      </c>
      <c r="BV118" t="s">
        <v>3376</v>
      </c>
      <c r="BW118">
        <v>53</v>
      </c>
      <c r="BX118" t="s">
        <v>3375</v>
      </c>
      <c r="BY118" t="s">
        <v>170</v>
      </c>
      <c r="CF118" t="s">
        <v>174</v>
      </c>
      <c r="CG118" t="s">
        <v>3377</v>
      </c>
      <c r="CH118" t="s">
        <v>3373</v>
      </c>
      <c r="CI118" t="s">
        <v>193</v>
      </c>
      <c r="CJ118">
        <v>2024</v>
      </c>
      <c r="CL118" t="s">
        <v>174</v>
      </c>
      <c r="CM118" t="s">
        <v>3378</v>
      </c>
      <c r="CN118" t="s">
        <v>174</v>
      </c>
      <c r="CO118" t="s">
        <v>3379</v>
      </c>
      <c r="CP118" t="s">
        <v>3380</v>
      </c>
      <c r="CQ118" t="s">
        <v>174</v>
      </c>
      <c r="CR118">
        <v>1</v>
      </c>
      <c r="CS118">
        <v>5</v>
      </c>
      <c r="CT118">
        <v>-1</v>
      </c>
      <c r="CU118" t="s">
        <v>3381</v>
      </c>
      <c r="CV118" t="s">
        <v>170</v>
      </c>
      <c r="CZ118" t="s">
        <v>170</v>
      </c>
      <c r="DB118" t="s">
        <v>3382</v>
      </c>
      <c r="DC118" t="s">
        <v>3383</v>
      </c>
      <c r="DD118" t="s">
        <v>174</v>
      </c>
      <c r="DE118" t="s">
        <v>3384</v>
      </c>
      <c r="DF118" t="s">
        <v>170</v>
      </c>
      <c r="DL118" t="s">
        <v>170</v>
      </c>
      <c r="DN118" t="s">
        <v>170</v>
      </c>
      <c r="DP118" t="s">
        <v>3385</v>
      </c>
      <c r="DQ118" t="str">
        <f>HYPERLINK("https://nconnect.nicmar.ac.in/storage/profile/6996df2cef55d.png","Download")</f>
        <v>0</v>
      </c>
      <c r="DR118" t="str">
        <f>HYPERLINK("https://nconnect.nicmar.ac.in/pdf/60_resume_1771495059.pdf/Y2FyZWVy","View Resume")</f>
        <v>0</v>
      </c>
      <c r="DS118" t="s">
        <v>1689</v>
      </c>
      <c r="DT118" t="s">
        <v>3386</v>
      </c>
      <c r="DU118" t="s">
        <v>3387</v>
      </c>
      <c r="DV118" t="s">
        <v>818</v>
      </c>
      <c r="DW118" t="s">
        <v>246</v>
      </c>
      <c r="DX118" t="s">
        <v>981</v>
      </c>
      <c r="DY118" t="s">
        <v>209</v>
      </c>
      <c r="DZ118" t="s">
        <v>990</v>
      </c>
      <c r="EA118" t="s">
        <v>3388</v>
      </c>
      <c r="EB118" t="s">
        <v>3387</v>
      </c>
      <c r="EC118" t="s">
        <v>3389</v>
      </c>
      <c r="ED118" t="s">
        <v>246</v>
      </c>
      <c r="EE118" t="s">
        <v>1319</v>
      </c>
      <c r="EF118" t="s">
        <v>3390</v>
      </c>
      <c r="EG118" t="s">
        <v>906</v>
      </c>
    </row>
    <row r="119" spans="1:158">
      <c r="A119" t="s">
        <v>293</v>
      </c>
      <c r="B119" t="s">
        <v>211</v>
      </c>
      <c r="C119" t="s">
        <v>212</v>
      </c>
      <c r="D119" t="s">
        <v>294</v>
      </c>
      <c r="E119" t="s">
        <v>3391</v>
      </c>
      <c r="F119" t="s">
        <v>3392</v>
      </c>
      <c r="G119">
        <v>9977337062</v>
      </c>
      <c r="H119" t="s">
        <v>164</v>
      </c>
      <c r="I119" t="s">
        <v>3393</v>
      </c>
      <c r="J119" t="s">
        <v>217</v>
      </c>
      <c r="K119" t="s">
        <v>762</v>
      </c>
      <c r="L119" t="s">
        <v>3394</v>
      </c>
      <c r="M119" t="s">
        <v>3395</v>
      </c>
      <c r="N119" t="s">
        <v>170</v>
      </c>
      <c r="AI119" t="s">
        <v>3396</v>
      </c>
      <c r="AJ119" t="s">
        <v>3397</v>
      </c>
      <c r="AK119" t="s">
        <v>3398</v>
      </c>
      <c r="AL119">
        <v>85.16</v>
      </c>
      <c r="AN119">
        <v>2013</v>
      </c>
      <c r="AO119" t="s">
        <v>174</v>
      </c>
      <c r="AP119" t="s">
        <v>3399</v>
      </c>
      <c r="AQ119" t="s">
        <v>3397</v>
      </c>
      <c r="AR119" t="s">
        <v>2385</v>
      </c>
      <c r="AS119">
        <v>85.4</v>
      </c>
      <c r="AU119">
        <v>2015</v>
      </c>
      <c r="AV119" t="s">
        <v>170</v>
      </c>
      <c r="BC119" t="s">
        <v>174</v>
      </c>
      <c r="BD119" t="s">
        <v>3400</v>
      </c>
      <c r="BE119" t="s">
        <v>3401</v>
      </c>
      <c r="BF119" t="s">
        <v>3402</v>
      </c>
      <c r="BG119">
        <v>69.24</v>
      </c>
      <c r="BI119">
        <v>2018</v>
      </c>
      <c r="BJ119">
        <v>19</v>
      </c>
      <c r="BK119" t="s">
        <v>3403</v>
      </c>
      <c r="BL119">
        <v>11</v>
      </c>
      <c r="BN119" t="s">
        <v>174</v>
      </c>
      <c r="BO119" t="s">
        <v>3400</v>
      </c>
      <c r="BP119" t="s">
        <v>3401</v>
      </c>
      <c r="BQ119" t="s">
        <v>3404</v>
      </c>
      <c r="BR119">
        <v>76.7</v>
      </c>
      <c r="BS119">
        <v>7.67</v>
      </c>
      <c r="BT119">
        <v>2020</v>
      </c>
      <c r="BU119">
        <v>31</v>
      </c>
      <c r="BV119" t="s">
        <v>446</v>
      </c>
      <c r="BW119">
        <v>53</v>
      </c>
      <c r="BX119" t="s">
        <v>442</v>
      </c>
      <c r="BY119" t="s">
        <v>170</v>
      </c>
      <c r="CF119" t="s">
        <v>174</v>
      </c>
      <c r="CG119" t="s">
        <v>3405</v>
      </c>
      <c r="CH119" t="s">
        <v>3406</v>
      </c>
      <c r="CI119" t="s">
        <v>373</v>
      </c>
      <c r="CK119" t="s">
        <v>174</v>
      </c>
      <c r="CL119" t="s">
        <v>170</v>
      </c>
      <c r="CN119" t="s">
        <v>170</v>
      </c>
      <c r="CP119" t="s">
        <v>3407</v>
      </c>
      <c r="CQ119" t="s">
        <v>174</v>
      </c>
      <c r="CR119">
        <v>2</v>
      </c>
      <c r="CS119">
        <v>0</v>
      </c>
      <c r="CT119">
        <v>0</v>
      </c>
      <c r="CU119" t="s">
        <v>3408</v>
      </c>
      <c r="CV119" t="s">
        <v>170</v>
      </c>
      <c r="CZ119" t="s">
        <v>170</v>
      </c>
      <c r="DB119" t="s">
        <v>378</v>
      </c>
      <c r="DC119" t="s">
        <v>326</v>
      </c>
      <c r="DD119" t="s">
        <v>170</v>
      </c>
      <c r="DF119" t="s">
        <v>170</v>
      </c>
      <c r="DL119" t="s">
        <v>170</v>
      </c>
      <c r="DN119" t="s">
        <v>170</v>
      </c>
      <c r="DP119" t="s">
        <v>3409</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3410</v>
      </c>
      <c r="F120" t="s">
        <v>3411</v>
      </c>
      <c r="G120">
        <v>9866081761</v>
      </c>
      <c r="H120" t="s">
        <v>164</v>
      </c>
      <c r="I120" t="s">
        <v>3412</v>
      </c>
      <c r="J120" t="s">
        <v>166</v>
      </c>
      <c r="K120" t="s">
        <v>3413</v>
      </c>
      <c r="L120" t="s">
        <v>3414</v>
      </c>
      <c r="M120" t="s">
        <v>3415</v>
      </c>
      <c r="N120" t="s">
        <v>170</v>
      </c>
      <c r="AI120" t="s">
        <v>3416</v>
      </c>
      <c r="AJ120" t="s">
        <v>3417</v>
      </c>
      <c r="AK120" t="s">
        <v>3418</v>
      </c>
      <c r="AL120">
        <v>67</v>
      </c>
      <c r="AN120">
        <v>1996</v>
      </c>
      <c r="AO120" t="s">
        <v>174</v>
      </c>
      <c r="AP120" t="s">
        <v>3419</v>
      </c>
      <c r="AQ120" t="s">
        <v>3420</v>
      </c>
      <c r="AR120" t="s">
        <v>3421</v>
      </c>
      <c r="AS120">
        <v>55</v>
      </c>
      <c r="AU120">
        <v>1998</v>
      </c>
      <c r="AV120" t="s">
        <v>170</v>
      </c>
      <c r="BC120" t="s">
        <v>174</v>
      </c>
      <c r="BD120" t="s">
        <v>3422</v>
      </c>
      <c r="BE120" t="s">
        <v>3423</v>
      </c>
      <c r="BF120" t="s">
        <v>3424</v>
      </c>
      <c r="BG120">
        <v>64</v>
      </c>
      <c r="BI120">
        <v>2001</v>
      </c>
      <c r="BJ120">
        <v>19</v>
      </c>
      <c r="BK120" t="s">
        <v>3425</v>
      </c>
      <c r="BL120">
        <v>52</v>
      </c>
      <c r="BN120" t="s">
        <v>174</v>
      </c>
      <c r="BO120" t="s">
        <v>3426</v>
      </c>
      <c r="BP120" t="s">
        <v>3427</v>
      </c>
      <c r="BQ120" t="s">
        <v>3428</v>
      </c>
      <c r="BR120">
        <v>66</v>
      </c>
      <c r="BT120">
        <v>2010</v>
      </c>
      <c r="BU120">
        <v>31</v>
      </c>
      <c r="BV120" t="s">
        <v>3429</v>
      </c>
      <c r="BW120">
        <v>53</v>
      </c>
      <c r="BX120" t="s">
        <v>3430</v>
      </c>
      <c r="BY120" t="s">
        <v>174</v>
      </c>
      <c r="BZ120" t="s">
        <v>3431</v>
      </c>
      <c r="CA120" t="s">
        <v>3432</v>
      </c>
      <c r="CB120" t="s">
        <v>3433</v>
      </c>
      <c r="CC120">
        <v>63</v>
      </c>
      <c r="CE120">
        <v>2012</v>
      </c>
      <c r="CF120" t="s">
        <v>174</v>
      </c>
      <c r="CG120" t="s">
        <v>3434</v>
      </c>
      <c r="CH120" t="s">
        <v>3435</v>
      </c>
      <c r="CI120" t="s">
        <v>193</v>
      </c>
      <c r="CJ120">
        <v>2015</v>
      </c>
      <c r="CL120" t="s">
        <v>174</v>
      </c>
      <c r="CM120" t="s">
        <v>3436</v>
      </c>
      <c r="CN120" t="s">
        <v>174</v>
      </c>
      <c r="CO120" t="s">
        <v>3437</v>
      </c>
      <c r="CP120" t="s">
        <v>669</v>
      </c>
      <c r="CQ120" t="s">
        <v>174</v>
      </c>
      <c r="CR120">
        <v>0</v>
      </c>
      <c r="CS120">
        <v>2</v>
      </c>
      <c r="CT120">
        <v>35</v>
      </c>
      <c r="CU120" t="s">
        <v>3438</v>
      </c>
      <c r="CV120" t="s">
        <v>170</v>
      </c>
      <c r="CZ120" t="s">
        <v>174</v>
      </c>
      <c r="DA120" t="s">
        <v>3439</v>
      </c>
      <c r="DB120" t="s">
        <v>3440</v>
      </c>
      <c r="DC120" t="s">
        <v>2124</v>
      </c>
      <c r="DD120" t="s">
        <v>174</v>
      </c>
      <c r="DE120" t="s">
        <v>3441</v>
      </c>
      <c r="DF120" t="s">
        <v>174</v>
      </c>
      <c r="DG120" t="s">
        <v>3442</v>
      </c>
      <c r="DH120" t="s">
        <v>170</v>
      </c>
      <c r="DI120" t="s">
        <v>3443</v>
      </c>
      <c r="DJ120" t="s">
        <v>170</v>
      </c>
      <c r="DK120">
        <v>9</v>
      </c>
      <c r="DL120" t="s">
        <v>174</v>
      </c>
      <c r="DM120" t="s">
        <v>3444</v>
      </c>
      <c r="DN120" t="s">
        <v>170</v>
      </c>
      <c r="DP120" t="s">
        <v>3409</v>
      </c>
      <c r="DQ120" t="str">
        <f>HYPERLINK("https://nconnect.nicmar.ac.in/storage/profile/6996d1d70d53f.png","Download")</f>
        <v>0</v>
      </c>
      <c r="DR120" t="str">
        <f>HYPERLINK("https://nconnect.nicmar.ac.in/pdf/186_resume_1771495652.pdf/Y2FyZWVy","View Resume")</f>
        <v>0</v>
      </c>
      <c r="DS120" t="s">
        <v>3445</v>
      </c>
      <c r="DT120" t="s">
        <v>3446</v>
      </c>
      <c r="DU120" t="s">
        <v>3447</v>
      </c>
      <c r="DV120" t="s">
        <v>3448</v>
      </c>
      <c r="DW120" t="s">
        <v>246</v>
      </c>
      <c r="DX120" t="s">
        <v>1809</v>
      </c>
      <c r="DY120" t="s">
        <v>209</v>
      </c>
      <c r="DZ120" t="s">
        <v>1596</v>
      </c>
      <c r="EA120" t="s">
        <v>3449</v>
      </c>
      <c r="EB120" t="s">
        <v>3450</v>
      </c>
      <c r="EC120" t="s">
        <v>3451</v>
      </c>
      <c r="ED120" t="s">
        <v>246</v>
      </c>
      <c r="EE120" t="s">
        <v>3452</v>
      </c>
      <c r="EF120" t="s">
        <v>3453</v>
      </c>
      <c r="EG120" t="s">
        <v>3454</v>
      </c>
      <c r="EH120" t="s">
        <v>3455</v>
      </c>
      <c r="EI120" t="s">
        <v>3450</v>
      </c>
      <c r="EJ120" t="s">
        <v>3456</v>
      </c>
      <c r="EK120" t="s">
        <v>246</v>
      </c>
      <c r="EL120" t="s">
        <v>1026</v>
      </c>
      <c r="EM120" t="s">
        <v>2956</v>
      </c>
      <c r="EN120" t="s">
        <v>1388</v>
      </c>
      <c r="EO120" t="s">
        <v>3457</v>
      </c>
      <c r="EP120" t="s">
        <v>1283</v>
      </c>
      <c r="EQ120" t="s">
        <v>3458</v>
      </c>
      <c r="ER120" t="s">
        <v>246</v>
      </c>
      <c r="ES120" t="s">
        <v>3459</v>
      </c>
      <c r="ET120" t="s">
        <v>3460</v>
      </c>
      <c r="EU120" t="s">
        <v>429</v>
      </c>
    </row>
    <row r="121" spans="1:158">
      <c r="A121" t="s">
        <v>1898</v>
      </c>
      <c r="B121" t="s">
        <v>211</v>
      </c>
      <c r="C121" t="s">
        <v>267</v>
      </c>
      <c r="D121" t="s">
        <v>1899</v>
      </c>
      <c r="E121" t="s">
        <v>3410</v>
      </c>
      <c r="F121" t="s">
        <v>3411</v>
      </c>
      <c r="G121">
        <v>9866081761</v>
      </c>
      <c r="H121" t="s">
        <v>164</v>
      </c>
      <c r="I121" t="s">
        <v>3412</v>
      </c>
      <c r="J121" t="s">
        <v>166</v>
      </c>
      <c r="K121" t="s">
        <v>3413</v>
      </c>
      <c r="L121" t="s">
        <v>3414</v>
      </c>
      <c r="M121" t="s">
        <v>3415</v>
      </c>
      <c r="N121" t="s">
        <v>170</v>
      </c>
      <c r="AI121" t="s">
        <v>3416</v>
      </c>
      <c r="AJ121" t="s">
        <v>3417</v>
      </c>
      <c r="AK121" t="s">
        <v>3418</v>
      </c>
      <c r="AL121">
        <v>67</v>
      </c>
      <c r="AN121">
        <v>1996</v>
      </c>
      <c r="AO121" t="s">
        <v>174</v>
      </c>
      <c r="AP121" t="s">
        <v>3419</v>
      </c>
      <c r="AQ121" t="s">
        <v>3420</v>
      </c>
      <c r="AR121" t="s">
        <v>3421</v>
      </c>
      <c r="AS121">
        <v>55</v>
      </c>
      <c r="AU121">
        <v>1998</v>
      </c>
      <c r="AV121" t="s">
        <v>170</v>
      </c>
      <c r="BC121" t="s">
        <v>174</v>
      </c>
      <c r="BD121" t="s">
        <v>3422</v>
      </c>
      <c r="BE121" t="s">
        <v>3423</v>
      </c>
      <c r="BF121" t="s">
        <v>3424</v>
      </c>
      <c r="BG121">
        <v>64</v>
      </c>
      <c r="BI121">
        <v>2001</v>
      </c>
      <c r="BJ121">
        <v>19</v>
      </c>
      <c r="BK121" t="s">
        <v>3425</v>
      </c>
      <c r="BL121">
        <v>52</v>
      </c>
      <c r="BN121" t="s">
        <v>174</v>
      </c>
      <c r="BO121" t="s">
        <v>3426</v>
      </c>
      <c r="BP121" t="s">
        <v>3427</v>
      </c>
      <c r="BQ121" t="s">
        <v>3428</v>
      </c>
      <c r="BR121">
        <v>66</v>
      </c>
      <c r="BT121">
        <v>2010</v>
      </c>
      <c r="BU121">
        <v>31</v>
      </c>
      <c r="BV121" t="s">
        <v>3429</v>
      </c>
      <c r="BW121">
        <v>53</v>
      </c>
      <c r="BX121" t="s">
        <v>3430</v>
      </c>
      <c r="BY121" t="s">
        <v>174</v>
      </c>
      <c r="BZ121" t="s">
        <v>3431</v>
      </c>
      <c r="CA121" t="s">
        <v>3432</v>
      </c>
      <c r="CB121" t="s">
        <v>3433</v>
      </c>
      <c r="CC121">
        <v>63</v>
      </c>
      <c r="CE121">
        <v>2012</v>
      </c>
      <c r="CF121" t="s">
        <v>174</v>
      </c>
      <c r="CG121" t="s">
        <v>3434</v>
      </c>
      <c r="CH121" t="s">
        <v>3435</v>
      </c>
      <c r="CI121" t="s">
        <v>193</v>
      </c>
      <c r="CJ121">
        <v>2015</v>
      </c>
      <c r="CL121" t="s">
        <v>174</v>
      </c>
      <c r="CM121" t="s">
        <v>3436</v>
      </c>
      <c r="CN121" t="s">
        <v>174</v>
      </c>
      <c r="CO121" t="s">
        <v>3437</v>
      </c>
      <c r="CP121" t="s">
        <v>669</v>
      </c>
      <c r="CQ121" t="s">
        <v>174</v>
      </c>
      <c r="CR121">
        <v>0</v>
      </c>
      <c r="CS121">
        <v>2</v>
      </c>
      <c r="CT121">
        <v>35</v>
      </c>
      <c r="CU121" t="s">
        <v>3438</v>
      </c>
      <c r="CV121" t="s">
        <v>170</v>
      </c>
      <c r="CZ121" t="s">
        <v>174</v>
      </c>
      <c r="DA121" t="s">
        <v>3439</v>
      </c>
      <c r="DB121" t="s">
        <v>3440</v>
      </c>
      <c r="DC121" t="s">
        <v>2124</v>
      </c>
      <c r="DD121" t="s">
        <v>174</v>
      </c>
      <c r="DE121" t="s">
        <v>3441</v>
      </c>
      <c r="DF121" t="s">
        <v>174</v>
      </c>
      <c r="DG121" t="s">
        <v>3442</v>
      </c>
      <c r="DH121" t="s">
        <v>170</v>
      </c>
      <c r="DI121" t="s">
        <v>3443</v>
      </c>
      <c r="DJ121" t="s">
        <v>170</v>
      </c>
      <c r="DK121">
        <v>9</v>
      </c>
      <c r="DL121" t="s">
        <v>174</v>
      </c>
      <c r="DM121" t="s">
        <v>3444</v>
      </c>
      <c r="DN121" t="s">
        <v>170</v>
      </c>
      <c r="DP121" t="s">
        <v>3461</v>
      </c>
      <c r="DQ121" t="str">
        <f>HYPERLINK("https://nconnect.nicmar.ac.in/storage/profile/6996d1d70d53f.png","Download")</f>
        <v>0</v>
      </c>
      <c r="DR121" t="str">
        <f>HYPERLINK("https://nconnect.nicmar.ac.in/pdf/186_resume_1771495652.pdf/Y2FyZWVy","View Resume")</f>
        <v>0</v>
      </c>
      <c r="DS121" t="s">
        <v>3445</v>
      </c>
      <c r="DT121" t="s">
        <v>3446</v>
      </c>
      <c r="DU121" t="s">
        <v>3447</v>
      </c>
      <c r="DV121" t="s">
        <v>3448</v>
      </c>
      <c r="DW121" t="s">
        <v>246</v>
      </c>
      <c r="DX121" t="s">
        <v>1809</v>
      </c>
      <c r="DY121" t="s">
        <v>209</v>
      </c>
      <c r="DZ121" t="s">
        <v>1596</v>
      </c>
      <c r="EA121" t="s">
        <v>3449</v>
      </c>
      <c r="EB121" t="s">
        <v>3450</v>
      </c>
      <c r="EC121" t="s">
        <v>3451</v>
      </c>
      <c r="ED121" t="s">
        <v>246</v>
      </c>
      <c r="EE121" t="s">
        <v>3452</v>
      </c>
      <c r="EF121" t="s">
        <v>3453</v>
      </c>
      <c r="EG121" t="s">
        <v>3454</v>
      </c>
      <c r="EH121" t="s">
        <v>3455</v>
      </c>
      <c r="EI121" t="s">
        <v>3450</v>
      </c>
      <c r="EJ121" t="s">
        <v>3456</v>
      </c>
      <c r="EK121" t="s">
        <v>246</v>
      </c>
      <c r="EL121" t="s">
        <v>1026</v>
      </c>
      <c r="EM121" t="s">
        <v>2956</v>
      </c>
      <c r="EN121" t="s">
        <v>1388</v>
      </c>
      <c r="EO121" t="s">
        <v>3457</v>
      </c>
      <c r="EP121" t="s">
        <v>1283</v>
      </c>
      <c r="EQ121" t="s">
        <v>3458</v>
      </c>
      <c r="ER121" t="s">
        <v>246</v>
      </c>
      <c r="ES121" t="s">
        <v>3459</v>
      </c>
      <c r="ET121" t="s">
        <v>3460</v>
      </c>
      <c r="EU121" t="s">
        <v>429</v>
      </c>
    </row>
    <row r="122" spans="1:158">
      <c r="A122" t="s">
        <v>586</v>
      </c>
      <c r="B122" t="s">
        <v>159</v>
      </c>
      <c r="C122" t="s">
        <v>267</v>
      </c>
      <c r="D122" t="s">
        <v>357</v>
      </c>
      <c r="E122" t="s">
        <v>3410</v>
      </c>
      <c r="F122" t="s">
        <v>3411</v>
      </c>
      <c r="G122">
        <v>9866081761</v>
      </c>
      <c r="H122" t="s">
        <v>164</v>
      </c>
      <c r="I122" t="s">
        <v>3412</v>
      </c>
      <c r="J122" t="s">
        <v>166</v>
      </c>
      <c r="K122" t="s">
        <v>3413</v>
      </c>
      <c r="L122" t="s">
        <v>3414</v>
      </c>
      <c r="M122" t="s">
        <v>3415</v>
      </c>
      <c r="N122" t="s">
        <v>170</v>
      </c>
      <c r="AI122" t="s">
        <v>3416</v>
      </c>
      <c r="AJ122" t="s">
        <v>3417</v>
      </c>
      <c r="AK122" t="s">
        <v>3418</v>
      </c>
      <c r="AL122">
        <v>67</v>
      </c>
      <c r="AN122">
        <v>1996</v>
      </c>
      <c r="AO122" t="s">
        <v>174</v>
      </c>
      <c r="AP122" t="s">
        <v>3419</v>
      </c>
      <c r="AQ122" t="s">
        <v>3420</v>
      </c>
      <c r="AR122" t="s">
        <v>3421</v>
      </c>
      <c r="AS122">
        <v>55</v>
      </c>
      <c r="AU122">
        <v>1998</v>
      </c>
      <c r="AV122" t="s">
        <v>170</v>
      </c>
      <c r="BC122" t="s">
        <v>174</v>
      </c>
      <c r="BD122" t="s">
        <v>3422</v>
      </c>
      <c r="BE122" t="s">
        <v>3423</v>
      </c>
      <c r="BF122" t="s">
        <v>3424</v>
      </c>
      <c r="BG122">
        <v>64</v>
      </c>
      <c r="BI122">
        <v>2001</v>
      </c>
      <c r="BJ122">
        <v>19</v>
      </c>
      <c r="BK122" t="s">
        <v>3425</v>
      </c>
      <c r="BL122">
        <v>52</v>
      </c>
      <c r="BN122" t="s">
        <v>174</v>
      </c>
      <c r="BO122" t="s">
        <v>3426</v>
      </c>
      <c r="BP122" t="s">
        <v>3427</v>
      </c>
      <c r="BQ122" t="s">
        <v>3428</v>
      </c>
      <c r="BR122">
        <v>66</v>
      </c>
      <c r="BT122">
        <v>2010</v>
      </c>
      <c r="BU122">
        <v>31</v>
      </c>
      <c r="BV122" t="s">
        <v>3429</v>
      </c>
      <c r="BW122">
        <v>53</v>
      </c>
      <c r="BX122" t="s">
        <v>3430</v>
      </c>
      <c r="BY122" t="s">
        <v>174</v>
      </c>
      <c r="BZ122" t="s">
        <v>3431</v>
      </c>
      <c r="CA122" t="s">
        <v>3432</v>
      </c>
      <c r="CB122" t="s">
        <v>3433</v>
      </c>
      <c r="CC122">
        <v>63</v>
      </c>
      <c r="CE122">
        <v>2012</v>
      </c>
      <c r="CF122" t="s">
        <v>174</v>
      </c>
      <c r="CG122" t="s">
        <v>3434</v>
      </c>
      <c r="CH122" t="s">
        <v>3435</v>
      </c>
      <c r="CI122" t="s">
        <v>193</v>
      </c>
      <c r="CJ122">
        <v>2015</v>
      </c>
      <c r="CL122" t="s">
        <v>174</v>
      </c>
      <c r="CM122" t="s">
        <v>3436</v>
      </c>
      <c r="CN122" t="s">
        <v>174</v>
      </c>
      <c r="CO122" t="s">
        <v>3437</v>
      </c>
      <c r="CP122" t="s">
        <v>669</v>
      </c>
      <c r="CQ122" t="s">
        <v>174</v>
      </c>
      <c r="CR122">
        <v>0</v>
      </c>
      <c r="CS122">
        <v>2</v>
      </c>
      <c r="CT122">
        <v>35</v>
      </c>
      <c r="CU122" t="s">
        <v>3438</v>
      </c>
      <c r="CV122" t="s">
        <v>170</v>
      </c>
      <c r="CZ122" t="s">
        <v>174</v>
      </c>
      <c r="DA122" t="s">
        <v>3439</v>
      </c>
      <c r="DB122" t="s">
        <v>3440</v>
      </c>
      <c r="DC122" t="s">
        <v>2124</v>
      </c>
      <c r="DD122" t="s">
        <v>174</v>
      </c>
      <c r="DE122" t="s">
        <v>3441</v>
      </c>
      <c r="DF122" t="s">
        <v>174</v>
      </c>
      <c r="DG122" t="s">
        <v>3442</v>
      </c>
      <c r="DH122" t="s">
        <v>170</v>
      </c>
      <c r="DI122" t="s">
        <v>3443</v>
      </c>
      <c r="DJ122" t="s">
        <v>170</v>
      </c>
      <c r="DK122">
        <v>9</v>
      </c>
      <c r="DL122" t="s">
        <v>174</v>
      </c>
      <c r="DM122" t="s">
        <v>3444</v>
      </c>
      <c r="DN122" t="s">
        <v>170</v>
      </c>
      <c r="DP122" t="s">
        <v>3462</v>
      </c>
      <c r="DQ122" t="str">
        <f>HYPERLINK("https://nconnect.nicmar.ac.in/storage/profile/6996d1d70d53f.png","Download")</f>
        <v>0</v>
      </c>
      <c r="DR122" t="str">
        <f>HYPERLINK("https://nconnect.nicmar.ac.in/pdf/186_resume_1771495652.pdf/Y2FyZWVy","View Resume")</f>
        <v>0</v>
      </c>
      <c r="DS122" t="s">
        <v>3445</v>
      </c>
      <c r="DT122" t="s">
        <v>3446</v>
      </c>
      <c r="DU122" t="s">
        <v>3447</v>
      </c>
      <c r="DV122" t="s">
        <v>3448</v>
      </c>
      <c r="DW122" t="s">
        <v>246</v>
      </c>
      <c r="DX122" t="s">
        <v>1809</v>
      </c>
      <c r="DY122" t="s">
        <v>209</v>
      </c>
      <c r="DZ122" t="s">
        <v>1596</v>
      </c>
      <c r="EA122" t="s">
        <v>3449</v>
      </c>
      <c r="EB122" t="s">
        <v>3450</v>
      </c>
      <c r="EC122" t="s">
        <v>3451</v>
      </c>
      <c r="ED122" t="s">
        <v>246</v>
      </c>
      <c r="EE122" t="s">
        <v>3452</v>
      </c>
      <c r="EF122" t="s">
        <v>3453</v>
      </c>
      <c r="EG122" t="s">
        <v>3454</v>
      </c>
      <c r="EH122" t="s">
        <v>3455</v>
      </c>
      <c r="EI122" t="s">
        <v>3450</v>
      </c>
      <c r="EJ122" t="s">
        <v>3456</v>
      </c>
      <c r="EK122" t="s">
        <v>246</v>
      </c>
      <c r="EL122" t="s">
        <v>1026</v>
      </c>
      <c r="EM122" t="s">
        <v>2956</v>
      </c>
      <c r="EN122" t="s">
        <v>1388</v>
      </c>
      <c r="EO122" t="s">
        <v>3457</v>
      </c>
      <c r="EP122" t="s">
        <v>1283</v>
      </c>
      <c r="EQ122" t="s">
        <v>3458</v>
      </c>
      <c r="ER122" t="s">
        <v>246</v>
      </c>
      <c r="ES122" t="s">
        <v>3459</v>
      </c>
      <c r="ET122" t="s">
        <v>3460</v>
      </c>
      <c r="EU122" t="s">
        <v>429</v>
      </c>
    </row>
    <row r="123" spans="1:158">
      <c r="A123" t="s">
        <v>1284</v>
      </c>
      <c r="B123" t="s">
        <v>211</v>
      </c>
      <c r="C123" t="s">
        <v>267</v>
      </c>
      <c r="D123" t="s">
        <v>1285</v>
      </c>
      <c r="E123" t="s">
        <v>3410</v>
      </c>
      <c r="F123" t="s">
        <v>3411</v>
      </c>
      <c r="G123">
        <v>9866081761</v>
      </c>
      <c r="H123" t="s">
        <v>164</v>
      </c>
      <c r="I123" t="s">
        <v>3412</v>
      </c>
      <c r="J123" t="s">
        <v>166</v>
      </c>
      <c r="K123" t="s">
        <v>3413</v>
      </c>
      <c r="L123" t="s">
        <v>3414</v>
      </c>
      <c r="M123" t="s">
        <v>3415</v>
      </c>
      <c r="N123" t="s">
        <v>170</v>
      </c>
      <c r="AI123" t="s">
        <v>3416</v>
      </c>
      <c r="AJ123" t="s">
        <v>3417</v>
      </c>
      <c r="AK123" t="s">
        <v>3418</v>
      </c>
      <c r="AL123">
        <v>67</v>
      </c>
      <c r="AN123">
        <v>1996</v>
      </c>
      <c r="AO123" t="s">
        <v>174</v>
      </c>
      <c r="AP123" t="s">
        <v>3419</v>
      </c>
      <c r="AQ123" t="s">
        <v>3420</v>
      </c>
      <c r="AR123" t="s">
        <v>3421</v>
      </c>
      <c r="AS123">
        <v>55</v>
      </c>
      <c r="AU123">
        <v>1998</v>
      </c>
      <c r="AV123" t="s">
        <v>170</v>
      </c>
      <c r="BC123" t="s">
        <v>174</v>
      </c>
      <c r="BD123" t="s">
        <v>3422</v>
      </c>
      <c r="BE123" t="s">
        <v>3423</v>
      </c>
      <c r="BF123" t="s">
        <v>3424</v>
      </c>
      <c r="BG123">
        <v>64</v>
      </c>
      <c r="BI123">
        <v>2001</v>
      </c>
      <c r="BJ123">
        <v>19</v>
      </c>
      <c r="BK123" t="s">
        <v>3425</v>
      </c>
      <c r="BL123">
        <v>52</v>
      </c>
      <c r="BN123" t="s">
        <v>174</v>
      </c>
      <c r="BO123" t="s">
        <v>3426</v>
      </c>
      <c r="BP123" t="s">
        <v>3427</v>
      </c>
      <c r="BQ123" t="s">
        <v>3428</v>
      </c>
      <c r="BR123">
        <v>66</v>
      </c>
      <c r="BT123">
        <v>2010</v>
      </c>
      <c r="BU123">
        <v>31</v>
      </c>
      <c r="BV123" t="s">
        <v>3429</v>
      </c>
      <c r="BW123">
        <v>53</v>
      </c>
      <c r="BX123" t="s">
        <v>3430</v>
      </c>
      <c r="BY123" t="s">
        <v>174</v>
      </c>
      <c r="BZ123" t="s">
        <v>3431</v>
      </c>
      <c r="CA123" t="s">
        <v>3432</v>
      </c>
      <c r="CB123" t="s">
        <v>3433</v>
      </c>
      <c r="CC123">
        <v>63</v>
      </c>
      <c r="CE123">
        <v>2012</v>
      </c>
      <c r="CF123" t="s">
        <v>174</v>
      </c>
      <c r="CG123" t="s">
        <v>3434</v>
      </c>
      <c r="CH123" t="s">
        <v>3435</v>
      </c>
      <c r="CI123" t="s">
        <v>193</v>
      </c>
      <c r="CJ123">
        <v>2015</v>
      </c>
      <c r="CL123" t="s">
        <v>174</v>
      </c>
      <c r="CM123" t="s">
        <v>3436</v>
      </c>
      <c r="CN123" t="s">
        <v>174</v>
      </c>
      <c r="CO123" t="s">
        <v>3437</v>
      </c>
      <c r="CP123" t="s">
        <v>669</v>
      </c>
      <c r="CQ123" t="s">
        <v>174</v>
      </c>
      <c r="CR123">
        <v>0</v>
      </c>
      <c r="CS123">
        <v>2</v>
      </c>
      <c r="CT123">
        <v>35</v>
      </c>
      <c r="CU123" t="s">
        <v>3438</v>
      </c>
      <c r="CV123" t="s">
        <v>170</v>
      </c>
      <c r="CZ123" t="s">
        <v>174</v>
      </c>
      <c r="DA123" t="s">
        <v>3439</v>
      </c>
      <c r="DB123" t="s">
        <v>3440</v>
      </c>
      <c r="DC123" t="s">
        <v>2124</v>
      </c>
      <c r="DD123" t="s">
        <v>174</v>
      </c>
      <c r="DE123" t="s">
        <v>3441</v>
      </c>
      <c r="DF123" t="s">
        <v>174</v>
      </c>
      <c r="DG123" t="s">
        <v>3442</v>
      </c>
      <c r="DH123" t="s">
        <v>170</v>
      </c>
      <c r="DI123" t="s">
        <v>3443</v>
      </c>
      <c r="DJ123" t="s">
        <v>170</v>
      </c>
      <c r="DK123">
        <v>9</v>
      </c>
      <c r="DL123" t="s">
        <v>174</v>
      </c>
      <c r="DM123" t="s">
        <v>3444</v>
      </c>
      <c r="DN123" t="s">
        <v>170</v>
      </c>
      <c r="DP123" t="s">
        <v>3462</v>
      </c>
      <c r="DQ123" t="str">
        <f>HYPERLINK("https://nconnect.nicmar.ac.in/storage/profile/6996d1d70d53f.png","Download")</f>
        <v>0</v>
      </c>
      <c r="DR123" t="str">
        <f>HYPERLINK("https://nconnect.nicmar.ac.in/pdf/186_resume_1771495652.pdf/Y2FyZWVy","View Resume")</f>
        <v>0</v>
      </c>
      <c r="DS123" t="s">
        <v>3445</v>
      </c>
      <c r="DT123" t="s">
        <v>3446</v>
      </c>
      <c r="DU123" t="s">
        <v>3447</v>
      </c>
      <c r="DV123" t="s">
        <v>3448</v>
      </c>
      <c r="DW123" t="s">
        <v>246</v>
      </c>
      <c r="DX123" t="s">
        <v>1809</v>
      </c>
      <c r="DY123" t="s">
        <v>209</v>
      </c>
      <c r="DZ123" t="s">
        <v>1596</v>
      </c>
      <c r="EA123" t="s">
        <v>3449</v>
      </c>
      <c r="EB123" t="s">
        <v>3450</v>
      </c>
      <c r="EC123" t="s">
        <v>3451</v>
      </c>
      <c r="ED123" t="s">
        <v>246</v>
      </c>
      <c r="EE123" t="s">
        <v>3452</v>
      </c>
      <c r="EF123" t="s">
        <v>3453</v>
      </c>
      <c r="EG123" t="s">
        <v>3454</v>
      </c>
      <c r="EH123" t="s">
        <v>3455</v>
      </c>
      <c r="EI123" t="s">
        <v>3450</v>
      </c>
      <c r="EJ123" t="s">
        <v>3456</v>
      </c>
      <c r="EK123" t="s">
        <v>246</v>
      </c>
      <c r="EL123" t="s">
        <v>1026</v>
      </c>
      <c r="EM123" t="s">
        <v>2956</v>
      </c>
      <c r="EN123" t="s">
        <v>1388</v>
      </c>
      <c r="EO123" t="s">
        <v>3457</v>
      </c>
      <c r="EP123" t="s">
        <v>1283</v>
      </c>
      <c r="EQ123" t="s">
        <v>3458</v>
      </c>
      <c r="ER123" t="s">
        <v>246</v>
      </c>
      <c r="ES123" t="s">
        <v>3459</v>
      </c>
      <c r="ET123" t="s">
        <v>3460</v>
      </c>
      <c r="EU123" t="s">
        <v>429</v>
      </c>
    </row>
    <row r="124" spans="1:158">
      <c r="A124" t="s">
        <v>1245</v>
      </c>
      <c r="B124" t="s">
        <v>159</v>
      </c>
      <c r="C124" t="s">
        <v>1138</v>
      </c>
      <c r="D124" t="s">
        <v>1246</v>
      </c>
      <c r="E124" t="s">
        <v>3410</v>
      </c>
      <c r="F124" t="s">
        <v>3411</v>
      </c>
      <c r="G124">
        <v>9866081761</v>
      </c>
      <c r="H124" t="s">
        <v>164</v>
      </c>
      <c r="I124" t="s">
        <v>3412</v>
      </c>
      <c r="J124" t="s">
        <v>166</v>
      </c>
      <c r="K124" t="s">
        <v>3413</v>
      </c>
      <c r="L124" t="s">
        <v>3414</v>
      </c>
      <c r="M124" t="s">
        <v>3415</v>
      </c>
      <c r="N124" t="s">
        <v>170</v>
      </c>
      <c r="AI124" t="s">
        <v>3416</v>
      </c>
      <c r="AJ124" t="s">
        <v>3417</v>
      </c>
      <c r="AK124" t="s">
        <v>3418</v>
      </c>
      <c r="AL124">
        <v>67</v>
      </c>
      <c r="AN124">
        <v>1996</v>
      </c>
      <c r="AO124" t="s">
        <v>174</v>
      </c>
      <c r="AP124" t="s">
        <v>3419</v>
      </c>
      <c r="AQ124" t="s">
        <v>3420</v>
      </c>
      <c r="AR124" t="s">
        <v>3421</v>
      </c>
      <c r="AS124">
        <v>55</v>
      </c>
      <c r="AU124">
        <v>1998</v>
      </c>
      <c r="AV124" t="s">
        <v>170</v>
      </c>
      <c r="BC124" t="s">
        <v>174</v>
      </c>
      <c r="BD124" t="s">
        <v>3422</v>
      </c>
      <c r="BE124" t="s">
        <v>3423</v>
      </c>
      <c r="BF124" t="s">
        <v>3424</v>
      </c>
      <c r="BG124">
        <v>64</v>
      </c>
      <c r="BI124">
        <v>2001</v>
      </c>
      <c r="BJ124">
        <v>19</v>
      </c>
      <c r="BK124" t="s">
        <v>3425</v>
      </c>
      <c r="BL124">
        <v>52</v>
      </c>
      <c r="BN124" t="s">
        <v>174</v>
      </c>
      <c r="BO124" t="s">
        <v>3426</v>
      </c>
      <c r="BP124" t="s">
        <v>3427</v>
      </c>
      <c r="BQ124" t="s">
        <v>3428</v>
      </c>
      <c r="BR124">
        <v>66</v>
      </c>
      <c r="BT124">
        <v>2010</v>
      </c>
      <c r="BU124">
        <v>31</v>
      </c>
      <c r="BV124" t="s">
        <v>3429</v>
      </c>
      <c r="BW124">
        <v>53</v>
      </c>
      <c r="BX124" t="s">
        <v>3430</v>
      </c>
      <c r="BY124" t="s">
        <v>174</v>
      </c>
      <c r="BZ124" t="s">
        <v>3431</v>
      </c>
      <c r="CA124" t="s">
        <v>3432</v>
      </c>
      <c r="CB124" t="s">
        <v>3433</v>
      </c>
      <c r="CC124">
        <v>63</v>
      </c>
      <c r="CE124">
        <v>2012</v>
      </c>
      <c r="CF124" t="s">
        <v>174</v>
      </c>
      <c r="CG124" t="s">
        <v>3434</v>
      </c>
      <c r="CH124" t="s">
        <v>3435</v>
      </c>
      <c r="CI124" t="s">
        <v>193</v>
      </c>
      <c r="CJ124">
        <v>2015</v>
      </c>
      <c r="CL124" t="s">
        <v>174</v>
      </c>
      <c r="CM124" t="s">
        <v>3436</v>
      </c>
      <c r="CN124" t="s">
        <v>174</v>
      </c>
      <c r="CO124" t="s">
        <v>3437</v>
      </c>
      <c r="CP124" t="s">
        <v>669</v>
      </c>
      <c r="CQ124" t="s">
        <v>174</v>
      </c>
      <c r="CR124">
        <v>0</v>
      </c>
      <c r="CS124">
        <v>2</v>
      </c>
      <c r="CT124">
        <v>35</v>
      </c>
      <c r="CU124" t="s">
        <v>3438</v>
      </c>
      <c r="CV124" t="s">
        <v>170</v>
      </c>
      <c r="CZ124" t="s">
        <v>174</v>
      </c>
      <c r="DA124" t="s">
        <v>3439</v>
      </c>
      <c r="DB124" t="s">
        <v>3440</v>
      </c>
      <c r="DC124" t="s">
        <v>2124</v>
      </c>
      <c r="DD124" t="s">
        <v>174</v>
      </c>
      <c r="DE124" t="s">
        <v>3441</v>
      </c>
      <c r="DF124" t="s">
        <v>174</v>
      </c>
      <c r="DG124" t="s">
        <v>3442</v>
      </c>
      <c r="DH124" t="s">
        <v>170</v>
      </c>
      <c r="DI124" t="s">
        <v>3443</v>
      </c>
      <c r="DJ124" t="s">
        <v>170</v>
      </c>
      <c r="DK124">
        <v>9</v>
      </c>
      <c r="DL124" t="s">
        <v>174</v>
      </c>
      <c r="DM124" t="s">
        <v>3444</v>
      </c>
      <c r="DN124" t="s">
        <v>170</v>
      </c>
      <c r="DP124" t="s">
        <v>3463</v>
      </c>
      <c r="DQ124" t="str">
        <f>HYPERLINK("https://nconnect.nicmar.ac.in/storage/profile/6996d1d70d53f.png","Download")</f>
        <v>0</v>
      </c>
      <c r="DR124" t="str">
        <f>HYPERLINK("https://nconnect.nicmar.ac.in/pdf/186_resume_1771495652.pdf/Y2FyZWVy","View Resume")</f>
        <v>0</v>
      </c>
      <c r="DS124" t="s">
        <v>3445</v>
      </c>
      <c r="DT124" t="s">
        <v>3446</v>
      </c>
      <c r="DU124" t="s">
        <v>3447</v>
      </c>
      <c r="DV124" t="s">
        <v>3448</v>
      </c>
      <c r="DW124" t="s">
        <v>246</v>
      </c>
      <c r="DX124" t="s">
        <v>1809</v>
      </c>
      <c r="DY124" t="s">
        <v>209</v>
      </c>
      <c r="DZ124" t="s">
        <v>1596</v>
      </c>
      <c r="EA124" t="s">
        <v>3449</v>
      </c>
      <c r="EB124" t="s">
        <v>3450</v>
      </c>
      <c r="EC124" t="s">
        <v>3451</v>
      </c>
      <c r="ED124" t="s">
        <v>246</v>
      </c>
      <c r="EE124" t="s">
        <v>3452</v>
      </c>
      <c r="EF124" t="s">
        <v>3453</v>
      </c>
      <c r="EG124" t="s">
        <v>3454</v>
      </c>
      <c r="EH124" t="s">
        <v>3455</v>
      </c>
      <c r="EI124" t="s">
        <v>3450</v>
      </c>
      <c r="EJ124" t="s">
        <v>3456</v>
      </c>
      <c r="EK124" t="s">
        <v>246</v>
      </c>
      <c r="EL124" t="s">
        <v>1026</v>
      </c>
      <c r="EM124" t="s">
        <v>2956</v>
      </c>
      <c r="EN124" t="s">
        <v>1388</v>
      </c>
      <c r="EO124" t="s">
        <v>3457</v>
      </c>
      <c r="EP124" t="s">
        <v>1283</v>
      </c>
      <c r="EQ124" t="s">
        <v>3458</v>
      </c>
      <c r="ER124" t="s">
        <v>246</v>
      </c>
      <c r="ES124" t="s">
        <v>3459</v>
      </c>
      <c r="ET124" t="s">
        <v>3460</v>
      </c>
      <c r="EU124" t="s">
        <v>429</v>
      </c>
    </row>
    <row r="125" spans="1:158">
      <c r="A125" t="s">
        <v>295</v>
      </c>
      <c r="B125" t="s">
        <v>211</v>
      </c>
      <c r="C125" t="s">
        <v>267</v>
      </c>
      <c r="D125" t="s">
        <v>296</v>
      </c>
      <c r="E125" t="s">
        <v>3464</v>
      </c>
      <c r="F125" t="s">
        <v>3465</v>
      </c>
      <c r="G125">
        <v>9989865615</v>
      </c>
      <c r="H125" t="s">
        <v>164</v>
      </c>
      <c r="I125" t="s">
        <v>3466</v>
      </c>
      <c r="J125" t="s">
        <v>166</v>
      </c>
      <c r="K125" t="s">
        <v>762</v>
      </c>
      <c r="L125" t="s">
        <v>3467</v>
      </c>
      <c r="M125" t="s">
        <v>3468</v>
      </c>
      <c r="N125" t="s">
        <v>170</v>
      </c>
      <c r="AI125" t="s">
        <v>3469</v>
      </c>
      <c r="AJ125" t="s">
        <v>3470</v>
      </c>
      <c r="AK125" t="s">
        <v>3471</v>
      </c>
      <c r="AL125">
        <v>80</v>
      </c>
      <c r="AN125">
        <v>2001</v>
      </c>
      <c r="AO125" t="s">
        <v>174</v>
      </c>
      <c r="AP125" t="s">
        <v>3472</v>
      </c>
      <c r="AQ125" t="s">
        <v>3473</v>
      </c>
      <c r="AR125" t="s">
        <v>3474</v>
      </c>
      <c r="AS125">
        <v>54</v>
      </c>
      <c r="AU125">
        <v>2003</v>
      </c>
      <c r="AV125" t="s">
        <v>170</v>
      </c>
      <c r="BC125" t="s">
        <v>174</v>
      </c>
      <c r="BD125" t="s">
        <v>3475</v>
      </c>
      <c r="BE125" t="s">
        <v>3476</v>
      </c>
      <c r="BF125" t="s">
        <v>3477</v>
      </c>
      <c r="BG125">
        <v>58</v>
      </c>
      <c r="BI125">
        <v>2007</v>
      </c>
      <c r="BJ125">
        <v>19</v>
      </c>
      <c r="BK125" t="s">
        <v>3478</v>
      </c>
      <c r="BL125">
        <v>33</v>
      </c>
      <c r="BN125" t="s">
        <v>174</v>
      </c>
      <c r="BO125" t="s">
        <v>3475</v>
      </c>
      <c r="BP125" t="s">
        <v>3479</v>
      </c>
      <c r="BQ125" t="s">
        <v>3480</v>
      </c>
      <c r="BR125">
        <v>65</v>
      </c>
      <c r="BT125">
        <v>2009</v>
      </c>
      <c r="BU125">
        <v>31</v>
      </c>
      <c r="BV125" t="s">
        <v>528</v>
      </c>
      <c r="BW125">
        <v>33</v>
      </c>
      <c r="BY125" t="s">
        <v>170</v>
      </c>
      <c r="CF125" t="s">
        <v>174</v>
      </c>
      <c r="CG125" t="s">
        <v>3481</v>
      </c>
      <c r="CH125" t="s">
        <v>3482</v>
      </c>
      <c r="CI125" t="s">
        <v>193</v>
      </c>
      <c r="CJ125">
        <v>2024</v>
      </c>
      <c r="CL125" t="s">
        <v>170</v>
      </c>
      <c r="CN125" t="s">
        <v>174</v>
      </c>
      <c r="CO125" t="s">
        <v>3483</v>
      </c>
      <c r="CP125" t="s">
        <v>3484</v>
      </c>
      <c r="CQ125" t="s">
        <v>174</v>
      </c>
      <c r="CR125">
        <v>4</v>
      </c>
      <c r="CS125">
        <v>4</v>
      </c>
      <c r="CT125">
        <v>12</v>
      </c>
      <c r="CV125" t="s">
        <v>170</v>
      </c>
      <c r="CZ125" t="s">
        <v>170</v>
      </c>
      <c r="DB125" t="s">
        <v>3485</v>
      </c>
      <c r="DC125" t="s">
        <v>3486</v>
      </c>
      <c r="DD125" t="s">
        <v>174</v>
      </c>
      <c r="DE125" t="s">
        <v>3487</v>
      </c>
      <c r="DF125" t="s">
        <v>174</v>
      </c>
      <c r="DG125">
        <v>2</v>
      </c>
      <c r="DH125">
        <v>1</v>
      </c>
      <c r="DI125">
        <v>1</v>
      </c>
      <c r="DJ125" t="s">
        <v>170</v>
      </c>
      <c r="DK125">
        <v>7</v>
      </c>
      <c r="DL125" t="s">
        <v>174</v>
      </c>
      <c r="DM125" t="s">
        <v>3483</v>
      </c>
      <c r="DN125" t="s">
        <v>174</v>
      </c>
      <c r="DO125" t="s">
        <v>3488</v>
      </c>
      <c r="DP125" t="s">
        <v>3489</v>
      </c>
      <c r="DQ125" t="s">
        <v>202</v>
      </c>
      <c r="DR125" t="str">
        <f>HYPERLINK("https://nconnect.nicmar.ac.in/pdf/201_resume_1771496167.pdf/Y2FyZWVy","View Resume")</f>
        <v>0</v>
      </c>
      <c r="DS125" t="s">
        <v>1383</v>
      </c>
      <c r="DT125" t="s">
        <v>3490</v>
      </c>
      <c r="DU125" t="s">
        <v>211</v>
      </c>
      <c r="DV125" t="s">
        <v>3491</v>
      </c>
      <c r="DW125" t="s">
        <v>246</v>
      </c>
      <c r="DX125" t="s">
        <v>252</v>
      </c>
      <c r="DY125" t="s">
        <v>209</v>
      </c>
      <c r="DZ125" t="s">
        <v>1383</v>
      </c>
    </row>
    <row r="126" spans="1:158">
      <c r="A126" t="s">
        <v>210</v>
      </c>
      <c r="B126" t="s">
        <v>211</v>
      </c>
      <c r="C126" t="s">
        <v>212</v>
      </c>
      <c r="D126" t="s">
        <v>213</v>
      </c>
      <c r="E126" t="s">
        <v>3492</v>
      </c>
      <c r="F126" t="s">
        <v>3493</v>
      </c>
      <c r="G126">
        <v>7358135699</v>
      </c>
      <c r="H126" t="s">
        <v>164</v>
      </c>
      <c r="I126" t="s">
        <v>3494</v>
      </c>
      <c r="J126" t="s">
        <v>166</v>
      </c>
      <c r="K126" t="s">
        <v>762</v>
      </c>
      <c r="L126" t="s">
        <v>3495</v>
      </c>
      <c r="M126" t="s">
        <v>3496</v>
      </c>
      <c r="N126" t="s">
        <v>170</v>
      </c>
      <c r="AI126" t="s">
        <v>3497</v>
      </c>
      <c r="AJ126" t="s">
        <v>3498</v>
      </c>
      <c r="AK126" t="s">
        <v>1515</v>
      </c>
      <c r="AL126">
        <v>83</v>
      </c>
      <c r="AN126">
        <v>2006</v>
      </c>
      <c r="AO126" t="s">
        <v>174</v>
      </c>
      <c r="AP126" t="s">
        <v>3497</v>
      </c>
      <c r="AQ126" t="s">
        <v>3498</v>
      </c>
      <c r="AR126" t="s">
        <v>3499</v>
      </c>
      <c r="AS126">
        <v>84.8</v>
      </c>
      <c r="AU126">
        <v>2008</v>
      </c>
      <c r="AV126" t="s">
        <v>170</v>
      </c>
      <c r="BC126" t="s">
        <v>174</v>
      </c>
      <c r="BD126" t="s">
        <v>3500</v>
      </c>
      <c r="BE126" t="s">
        <v>3501</v>
      </c>
      <c r="BF126" t="s">
        <v>550</v>
      </c>
      <c r="BG126">
        <v>86.6</v>
      </c>
      <c r="BH126">
        <v>8.66</v>
      </c>
      <c r="BI126">
        <v>2012</v>
      </c>
      <c r="BJ126">
        <v>1</v>
      </c>
      <c r="BL126">
        <v>9</v>
      </c>
      <c r="BN126" t="s">
        <v>174</v>
      </c>
      <c r="BO126" t="s">
        <v>3502</v>
      </c>
      <c r="BP126" t="s">
        <v>3502</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3503</v>
      </c>
      <c r="CP126" t="s">
        <v>3504</v>
      </c>
      <c r="CQ126" t="s">
        <v>174</v>
      </c>
      <c r="CR126">
        <v>12</v>
      </c>
      <c r="CS126">
        <v>11</v>
      </c>
      <c r="CT126">
        <v>3</v>
      </c>
      <c r="CU126" t="s">
        <v>3505</v>
      </c>
      <c r="CV126" t="s">
        <v>174</v>
      </c>
      <c r="CW126" t="s">
        <v>3506</v>
      </c>
      <c r="CX126" t="s">
        <v>373</v>
      </c>
      <c r="CZ126" t="s">
        <v>170</v>
      </c>
      <c r="DB126" t="s">
        <v>3507</v>
      </c>
      <c r="DC126" t="s">
        <v>3508</v>
      </c>
      <c r="DD126" t="s">
        <v>174</v>
      </c>
      <c r="DE126" t="s">
        <v>3509</v>
      </c>
      <c r="DF126" t="s">
        <v>174</v>
      </c>
      <c r="DG126">
        <v>12</v>
      </c>
      <c r="DH126">
        <v>0</v>
      </c>
      <c r="DI126">
        <v>1</v>
      </c>
      <c r="DJ126">
        <v>6</v>
      </c>
      <c r="DK126">
        <v>9</v>
      </c>
      <c r="DL126" t="s">
        <v>174</v>
      </c>
      <c r="DM126" t="s">
        <v>3503</v>
      </c>
      <c r="DN126" t="s">
        <v>174</v>
      </c>
      <c r="DO126" t="s">
        <v>3510</v>
      </c>
      <c r="DP126" t="s">
        <v>3511</v>
      </c>
      <c r="DQ126" t="s">
        <v>202</v>
      </c>
      <c r="DR126" t="str">
        <f>HYPERLINK("https://nconnect.nicmar.ac.in/pdf/196_resume_1771496637.pdf/Y2FyZWVy","View Resume")</f>
        <v>0</v>
      </c>
      <c r="DS126" t="s">
        <v>3512</v>
      </c>
      <c r="DT126" t="s">
        <v>3513</v>
      </c>
      <c r="DU126" t="s">
        <v>211</v>
      </c>
      <c r="DV126" t="s">
        <v>3514</v>
      </c>
      <c r="DW126" t="s">
        <v>246</v>
      </c>
      <c r="DX126" t="s">
        <v>1028</v>
      </c>
      <c r="DY126" t="s">
        <v>209</v>
      </c>
      <c r="DZ126" t="s">
        <v>3515</v>
      </c>
      <c r="EA126" t="s">
        <v>3516</v>
      </c>
      <c r="EB126" t="s">
        <v>211</v>
      </c>
      <c r="EC126" t="s">
        <v>3517</v>
      </c>
      <c r="ED126" t="s">
        <v>246</v>
      </c>
      <c r="EE126" t="s">
        <v>1136</v>
      </c>
      <c r="EF126" t="s">
        <v>1585</v>
      </c>
      <c r="EG126" t="s">
        <v>570</v>
      </c>
      <c r="EH126" t="s">
        <v>3518</v>
      </c>
      <c r="EI126" t="s">
        <v>211</v>
      </c>
      <c r="EJ126" t="s">
        <v>537</v>
      </c>
      <c r="EK126" t="s">
        <v>246</v>
      </c>
      <c r="EL126" t="s">
        <v>1585</v>
      </c>
      <c r="EM126" t="s">
        <v>1028</v>
      </c>
      <c r="EN126" t="s">
        <v>460</v>
      </c>
    </row>
    <row r="127" spans="1:158">
      <c r="A127" t="s">
        <v>1471</v>
      </c>
      <c r="B127" t="s">
        <v>507</v>
      </c>
      <c r="C127" t="s">
        <v>212</v>
      </c>
      <c r="D127" t="s">
        <v>1472</v>
      </c>
      <c r="E127" t="s">
        <v>3519</v>
      </c>
      <c r="F127" t="s">
        <v>3520</v>
      </c>
      <c r="G127">
        <v>8105529845</v>
      </c>
      <c r="H127" t="s">
        <v>164</v>
      </c>
      <c r="I127" t="s">
        <v>3521</v>
      </c>
      <c r="J127" t="s">
        <v>166</v>
      </c>
      <c r="K127" t="s">
        <v>3522</v>
      </c>
      <c r="L127" t="s">
        <v>3523</v>
      </c>
      <c r="M127" t="s">
        <v>3524</v>
      </c>
      <c r="N127" t="s">
        <v>170</v>
      </c>
      <c r="AI127" t="s">
        <v>3525</v>
      </c>
      <c r="AJ127" t="s">
        <v>3526</v>
      </c>
      <c r="AK127" t="s">
        <v>1255</v>
      </c>
      <c r="AL127">
        <v>81.92</v>
      </c>
      <c r="AN127">
        <v>2005</v>
      </c>
      <c r="AO127" t="s">
        <v>174</v>
      </c>
      <c r="AP127" t="s">
        <v>3527</v>
      </c>
      <c r="AQ127" t="s">
        <v>3528</v>
      </c>
      <c r="AR127" t="s">
        <v>3529</v>
      </c>
      <c r="AS127">
        <v>77.33</v>
      </c>
      <c r="AU127">
        <v>2007</v>
      </c>
      <c r="AV127" t="s">
        <v>170</v>
      </c>
      <c r="BC127" t="s">
        <v>174</v>
      </c>
      <c r="BD127" t="s">
        <v>3530</v>
      </c>
      <c r="BE127" t="s">
        <v>3531</v>
      </c>
      <c r="BF127" t="s">
        <v>485</v>
      </c>
      <c r="BG127">
        <v>82</v>
      </c>
      <c r="BH127">
        <v>8.95</v>
      </c>
      <c r="BI127">
        <v>2011</v>
      </c>
      <c r="BJ127">
        <v>2</v>
      </c>
      <c r="BL127">
        <v>9</v>
      </c>
      <c r="BN127" t="s">
        <v>174</v>
      </c>
      <c r="BO127" t="s">
        <v>3532</v>
      </c>
      <c r="BP127" t="s">
        <v>3533</v>
      </c>
      <c r="BQ127" t="s">
        <v>3534</v>
      </c>
      <c r="BR127">
        <v>81.08</v>
      </c>
      <c r="BT127">
        <v>2013</v>
      </c>
      <c r="BU127">
        <v>12</v>
      </c>
      <c r="BW127">
        <v>14</v>
      </c>
      <c r="BY127" t="s">
        <v>170</v>
      </c>
      <c r="CF127" t="s">
        <v>174</v>
      </c>
      <c r="CG127" t="s">
        <v>3535</v>
      </c>
      <c r="CH127" t="s">
        <v>2180</v>
      </c>
      <c r="CI127" t="s">
        <v>193</v>
      </c>
      <c r="CJ127">
        <v>2019</v>
      </c>
      <c r="CL127" t="s">
        <v>170</v>
      </c>
      <c r="CN127" t="s">
        <v>174</v>
      </c>
      <c r="CO127" t="s">
        <v>3536</v>
      </c>
      <c r="CP127" t="s">
        <v>3537</v>
      </c>
      <c r="CQ127" t="s">
        <v>174</v>
      </c>
      <c r="CR127">
        <v>8</v>
      </c>
      <c r="CS127">
        <v>5</v>
      </c>
      <c r="CT127">
        <v>18</v>
      </c>
      <c r="CU127" t="s">
        <v>3538</v>
      </c>
      <c r="CV127" t="s">
        <v>174</v>
      </c>
      <c r="CW127" t="s">
        <v>3539</v>
      </c>
      <c r="CX127" t="s">
        <v>193</v>
      </c>
      <c r="CY127">
        <v>2024</v>
      </c>
      <c r="CZ127" t="s">
        <v>174</v>
      </c>
      <c r="DA127" t="s">
        <v>3540</v>
      </c>
      <c r="DB127" t="s">
        <v>3541</v>
      </c>
      <c r="DC127" t="s">
        <v>2124</v>
      </c>
      <c r="DD127" t="s">
        <v>170</v>
      </c>
      <c r="DF127" t="s">
        <v>170</v>
      </c>
      <c r="DL127" t="s">
        <v>174</v>
      </c>
      <c r="DM127" t="s">
        <v>3542</v>
      </c>
      <c r="DN127" t="s">
        <v>170</v>
      </c>
      <c r="DP127" t="s">
        <v>3543</v>
      </c>
      <c r="DQ127" t="str">
        <f>HYPERLINK("https://nconnect.nicmar.ac.in/storage/profile/6996e69eac3fd.png","Download")</f>
        <v>0</v>
      </c>
      <c r="DR127" t="str">
        <f>HYPERLINK("https://nconnect.nicmar.ac.in/pdf/207_resume_1771496984.pdf/Y2FyZWVy","View Resume")</f>
        <v>0</v>
      </c>
      <c r="DS127" t="s">
        <v>1018</v>
      </c>
      <c r="DT127" t="s">
        <v>3544</v>
      </c>
      <c r="DU127" t="s">
        <v>3545</v>
      </c>
      <c r="DV127" t="s">
        <v>3546</v>
      </c>
      <c r="DW127" t="s">
        <v>246</v>
      </c>
      <c r="DX127" t="s">
        <v>900</v>
      </c>
      <c r="DY127" t="s">
        <v>209</v>
      </c>
      <c r="DZ127" t="s">
        <v>3196</v>
      </c>
      <c r="EA127" t="s">
        <v>3547</v>
      </c>
      <c r="EB127" t="s">
        <v>211</v>
      </c>
      <c r="EC127" t="s">
        <v>3548</v>
      </c>
      <c r="ED127" t="s">
        <v>246</v>
      </c>
      <c r="EE127" t="s">
        <v>1028</v>
      </c>
      <c r="EF127" t="s">
        <v>905</v>
      </c>
      <c r="EG127" t="s">
        <v>3549</v>
      </c>
      <c r="EH127" t="s">
        <v>3550</v>
      </c>
      <c r="EI127" t="s">
        <v>211</v>
      </c>
      <c r="EJ127" t="s">
        <v>537</v>
      </c>
      <c r="EK127" t="s">
        <v>246</v>
      </c>
      <c r="EL127" t="s">
        <v>334</v>
      </c>
      <c r="EM127" t="s">
        <v>1025</v>
      </c>
      <c r="EN127" t="s">
        <v>945</v>
      </c>
      <c r="EO127" t="s">
        <v>3551</v>
      </c>
      <c r="EP127" t="s">
        <v>211</v>
      </c>
      <c r="EQ127" t="s">
        <v>537</v>
      </c>
      <c r="ER127" t="s">
        <v>246</v>
      </c>
      <c r="ES127" t="s">
        <v>3552</v>
      </c>
      <c r="ET127" t="s">
        <v>1243</v>
      </c>
      <c r="EU127" t="s">
        <v>949</v>
      </c>
    </row>
    <row r="128" spans="1:158">
      <c r="A128" t="s">
        <v>210</v>
      </c>
      <c r="B128" t="s">
        <v>211</v>
      </c>
      <c r="C128" t="s">
        <v>212</v>
      </c>
      <c r="D128" t="s">
        <v>213</v>
      </c>
      <c r="E128" t="s">
        <v>3553</v>
      </c>
      <c r="F128" t="s">
        <v>3554</v>
      </c>
      <c r="G128">
        <v>9284469326</v>
      </c>
      <c r="H128" t="s">
        <v>271</v>
      </c>
      <c r="I128" t="s">
        <v>3555</v>
      </c>
      <c r="J128" t="s">
        <v>166</v>
      </c>
      <c r="K128" t="s">
        <v>3556</v>
      </c>
      <c r="L128" t="s">
        <v>3557</v>
      </c>
      <c r="M128" t="s">
        <v>3558</v>
      </c>
      <c r="N128" t="s">
        <v>170</v>
      </c>
      <c r="AI128" t="s">
        <v>3559</v>
      </c>
      <c r="AJ128" t="s">
        <v>3560</v>
      </c>
      <c r="AK128" t="s">
        <v>3561</v>
      </c>
      <c r="AL128">
        <v>83.3</v>
      </c>
      <c r="AN128">
        <v>2000</v>
      </c>
      <c r="AO128" t="s">
        <v>174</v>
      </c>
      <c r="AP128" t="s">
        <v>3559</v>
      </c>
      <c r="AQ128" t="s">
        <v>3562</v>
      </c>
      <c r="AR128" t="s">
        <v>3563</v>
      </c>
      <c r="AS128">
        <v>78.4</v>
      </c>
      <c r="AU128">
        <v>2002</v>
      </c>
      <c r="AV128" t="s">
        <v>170</v>
      </c>
      <c r="BC128" t="s">
        <v>174</v>
      </c>
      <c r="BD128" t="s">
        <v>2123</v>
      </c>
      <c r="BE128" t="s">
        <v>3564</v>
      </c>
      <c r="BF128" t="s">
        <v>3565</v>
      </c>
      <c r="BG128">
        <v>77.6</v>
      </c>
      <c r="BI128">
        <v>2006</v>
      </c>
      <c r="BJ128">
        <v>2</v>
      </c>
      <c r="BL128">
        <v>9</v>
      </c>
      <c r="BN128" t="s">
        <v>174</v>
      </c>
      <c r="BO128" t="s">
        <v>3566</v>
      </c>
      <c r="BP128" t="s">
        <v>3567</v>
      </c>
      <c r="BQ128" t="s">
        <v>3568</v>
      </c>
      <c r="BR128">
        <v>77</v>
      </c>
      <c r="BT128">
        <v>2017</v>
      </c>
      <c r="BU128">
        <v>14</v>
      </c>
      <c r="BW128">
        <v>47</v>
      </c>
      <c r="BY128" t="s">
        <v>170</v>
      </c>
      <c r="CF128" t="s">
        <v>174</v>
      </c>
      <c r="CG128" t="s">
        <v>3569</v>
      </c>
      <c r="CH128" t="s">
        <v>3570</v>
      </c>
      <c r="CI128" t="s">
        <v>193</v>
      </c>
      <c r="CJ128">
        <v>2024</v>
      </c>
      <c r="CL128" t="s">
        <v>170</v>
      </c>
      <c r="CN128" t="s">
        <v>174</v>
      </c>
      <c r="CO128" t="s">
        <v>3571</v>
      </c>
      <c r="CP128" t="s">
        <v>3572</v>
      </c>
      <c r="CQ128" t="s">
        <v>174</v>
      </c>
      <c r="CR128">
        <v>2</v>
      </c>
      <c r="CS128">
        <v>6</v>
      </c>
      <c r="CT128">
        <v>1</v>
      </c>
      <c r="CU128" t="s">
        <v>3573</v>
      </c>
      <c r="CV128" t="s">
        <v>170</v>
      </c>
      <c r="CZ128" t="s">
        <v>170</v>
      </c>
      <c r="DB128" t="s">
        <v>3574</v>
      </c>
      <c r="DC128" t="s">
        <v>3575</v>
      </c>
      <c r="DD128" t="s">
        <v>170</v>
      </c>
      <c r="DF128" t="s">
        <v>170</v>
      </c>
      <c r="DL128" t="s">
        <v>170</v>
      </c>
      <c r="DN128" t="s">
        <v>170</v>
      </c>
      <c r="DP128" t="s">
        <v>3576</v>
      </c>
      <c r="DQ128" t="s">
        <v>202</v>
      </c>
      <c r="DR128" t="str">
        <f>HYPERLINK("https://nconnect.nicmar.ac.in/pdf/204_resume_1771497384.pdf/Y2FyZWVy","View Resume")</f>
        <v>0</v>
      </c>
      <c r="DS128" t="s">
        <v>865</v>
      </c>
      <c r="DT128" t="s">
        <v>3570</v>
      </c>
      <c r="DU128" t="s">
        <v>2128</v>
      </c>
      <c r="DV128" t="s">
        <v>2129</v>
      </c>
      <c r="DW128" t="s">
        <v>246</v>
      </c>
      <c r="DX128" t="s">
        <v>418</v>
      </c>
      <c r="DY128" t="s">
        <v>209</v>
      </c>
      <c r="DZ128" t="s">
        <v>865</v>
      </c>
    </row>
    <row r="129" spans="1:158">
      <c r="A129" t="s">
        <v>295</v>
      </c>
      <c r="B129" t="s">
        <v>211</v>
      </c>
      <c r="C129" t="s">
        <v>267</v>
      </c>
      <c r="D129" t="s">
        <v>296</v>
      </c>
      <c r="E129" t="s">
        <v>3577</v>
      </c>
      <c r="F129" t="s">
        <v>3578</v>
      </c>
      <c r="G129">
        <v>9971448118</v>
      </c>
      <c r="H129" t="s">
        <v>271</v>
      </c>
      <c r="I129" t="s">
        <v>3579</v>
      </c>
      <c r="J129" t="s">
        <v>166</v>
      </c>
      <c r="K129" t="s">
        <v>3580</v>
      </c>
      <c r="L129" t="s">
        <v>3581</v>
      </c>
      <c r="M129" t="s">
        <v>3582</v>
      </c>
      <c r="N129" t="s">
        <v>170</v>
      </c>
      <c r="AI129" t="s">
        <v>3583</v>
      </c>
      <c r="AJ129" t="s">
        <v>3584</v>
      </c>
      <c r="AK129" t="s">
        <v>3585</v>
      </c>
      <c r="AL129">
        <v>50</v>
      </c>
      <c r="AM129">
        <v>5</v>
      </c>
      <c r="AN129">
        <v>2010</v>
      </c>
      <c r="AO129" t="s">
        <v>174</v>
      </c>
      <c r="AP129" t="s">
        <v>3583</v>
      </c>
      <c r="AQ129" t="s">
        <v>3584</v>
      </c>
      <c r="AR129" t="s">
        <v>1335</v>
      </c>
      <c r="AS129">
        <v>68</v>
      </c>
      <c r="AT129">
        <v>0</v>
      </c>
      <c r="AU129">
        <v>2012</v>
      </c>
      <c r="AV129" t="s">
        <v>170</v>
      </c>
      <c r="BC129" t="s">
        <v>174</v>
      </c>
      <c r="BD129" t="s">
        <v>807</v>
      </c>
      <c r="BE129" t="s">
        <v>3586</v>
      </c>
      <c r="BF129" t="s">
        <v>1335</v>
      </c>
      <c r="BG129">
        <v>67.04</v>
      </c>
      <c r="BI129">
        <v>2015</v>
      </c>
      <c r="BJ129">
        <v>19</v>
      </c>
      <c r="BL129">
        <v>33</v>
      </c>
      <c r="BN129" t="s">
        <v>174</v>
      </c>
      <c r="BO129" t="s">
        <v>3299</v>
      </c>
      <c r="BP129" t="s">
        <v>3587</v>
      </c>
      <c r="BQ129" t="s">
        <v>1335</v>
      </c>
      <c r="BR129">
        <v>70.38</v>
      </c>
      <c r="BT129">
        <v>2017</v>
      </c>
      <c r="BU129">
        <v>31</v>
      </c>
      <c r="BW129">
        <v>33</v>
      </c>
      <c r="BY129" t="s">
        <v>170</v>
      </c>
      <c r="CF129" t="s">
        <v>174</v>
      </c>
      <c r="CG129" t="s">
        <v>3588</v>
      </c>
      <c r="CH129" t="s">
        <v>3589</v>
      </c>
      <c r="CI129" t="s">
        <v>193</v>
      </c>
      <c r="CJ129">
        <v>2025</v>
      </c>
      <c r="CL129" t="s">
        <v>170</v>
      </c>
      <c r="CN129" t="s">
        <v>174</v>
      </c>
      <c r="CO129" t="s">
        <v>3590</v>
      </c>
      <c r="CP129" t="s">
        <v>721</v>
      </c>
      <c r="CQ129" t="s">
        <v>174</v>
      </c>
      <c r="CR129">
        <v>3</v>
      </c>
      <c r="CS129">
        <v>1</v>
      </c>
      <c r="CT129">
        <v>3</v>
      </c>
      <c r="CU129" t="s">
        <v>3591</v>
      </c>
      <c r="CV129" t="s">
        <v>170</v>
      </c>
      <c r="CZ129" t="s">
        <v>170</v>
      </c>
      <c r="DB129" t="s">
        <v>3592</v>
      </c>
      <c r="DC129" t="s">
        <v>3593</v>
      </c>
      <c r="DD129" t="s">
        <v>174</v>
      </c>
      <c r="DE129" t="s">
        <v>3594</v>
      </c>
      <c r="DF129" t="s">
        <v>174</v>
      </c>
      <c r="DG129" t="s">
        <v>3595</v>
      </c>
      <c r="DH129" t="s">
        <v>378</v>
      </c>
      <c r="DI129" t="s">
        <v>378</v>
      </c>
      <c r="DJ129" t="s">
        <v>378</v>
      </c>
      <c r="DK129">
        <v>8</v>
      </c>
      <c r="DL129" t="s">
        <v>174</v>
      </c>
      <c r="DM129" t="s">
        <v>3596</v>
      </c>
      <c r="DN129" t="s">
        <v>174</v>
      </c>
      <c r="DO129" t="s">
        <v>3597</v>
      </c>
      <c r="DP129" t="s">
        <v>3598</v>
      </c>
      <c r="DQ129" t="s">
        <v>202</v>
      </c>
      <c r="DR129" t="str">
        <f>HYPERLINK("https://nconnect.nicmar.ac.in/pdf/176_resume_1771497974.pdf/Y2FyZWVy","View Resume")</f>
        <v>0</v>
      </c>
      <c r="DS129" t="s">
        <v>990</v>
      </c>
      <c r="DT129" t="s">
        <v>3599</v>
      </c>
      <c r="DU129" t="s">
        <v>2316</v>
      </c>
      <c r="DV129" t="s">
        <v>3600</v>
      </c>
      <c r="DW129" t="s">
        <v>246</v>
      </c>
      <c r="DX129" t="s">
        <v>1686</v>
      </c>
      <c r="DY129" t="s">
        <v>209</v>
      </c>
      <c r="DZ129" t="s">
        <v>990</v>
      </c>
    </row>
    <row r="130" spans="1:158">
      <c r="A130" t="s">
        <v>295</v>
      </c>
      <c r="B130" t="s">
        <v>211</v>
      </c>
      <c r="C130" t="s">
        <v>267</v>
      </c>
      <c r="D130" t="s">
        <v>296</v>
      </c>
      <c r="E130" t="s">
        <v>3410</v>
      </c>
      <c r="F130" t="s">
        <v>3411</v>
      </c>
      <c r="G130">
        <v>9866081761</v>
      </c>
      <c r="H130" t="s">
        <v>164</v>
      </c>
      <c r="I130" t="s">
        <v>3412</v>
      </c>
      <c r="J130" t="s">
        <v>166</v>
      </c>
      <c r="K130" t="s">
        <v>3413</v>
      </c>
      <c r="L130" t="s">
        <v>3414</v>
      </c>
      <c r="M130" t="s">
        <v>3415</v>
      </c>
      <c r="N130" t="s">
        <v>170</v>
      </c>
      <c r="AI130" t="s">
        <v>3416</v>
      </c>
      <c r="AJ130" t="s">
        <v>3417</v>
      </c>
      <c r="AK130" t="s">
        <v>3418</v>
      </c>
      <c r="AL130">
        <v>67</v>
      </c>
      <c r="AN130">
        <v>1996</v>
      </c>
      <c r="AO130" t="s">
        <v>174</v>
      </c>
      <c r="AP130" t="s">
        <v>3419</v>
      </c>
      <c r="AQ130" t="s">
        <v>3420</v>
      </c>
      <c r="AR130" t="s">
        <v>3421</v>
      </c>
      <c r="AS130">
        <v>55</v>
      </c>
      <c r="AU130">
        <v>1998</v>
      </c>
      <c r="AV130" t="s">
        <v>170</v>
      </c>
      <c r="BC130" t="s">
        <v>174</v>
      </c>
      <c r="BD130" t="s">
        <v>3422</v>
      </c>
      <c r="BE130" t="s">
        <v>3423</v>
      </c>
      <c r="BF130" t="s">
        <v>3424</v>
      </c>
      <c r="BG130">
        <v>64</v>
      </c>
      <c r="BI130">
        <v>2001</v>
      </c>
      <c r="BJ130">
        <v>19</v>
      </c>
      <c r="BK130" t="s">
        <v>3425</v>
      </c>
      <c r="BL130">
        <v>52</v>
      </c>
      <c r="BN130" t="s">
        <v>174</v>
      </c>
      <c r="BO130" t="s">
        <v>3426</v>
      </c>
      <c r="BP130" t="s">
        <v>3427</v>
      </c>
      <c r="BQ130" t="s">
        <v>3428</v>
      </c>
      <c r="BR130">
        <v>66</v>
      </c>
      <c r="BT130">
        <v>2010</v>
      </c>
      <c r="BU130">
        <v>31</v>
      </c>
      <c r="BV130" t="s">
        <v>3429</v>
      </c>
      <c r="BW130">
        <v>53</v>
      </c>
      <c r="BX130" t="s">
        <v>3430</v>
      </c>
      <c r="BY130" t="s">
        <v>174</v>
      </c>
      <c r="BZ130" t="s">
        <v>3431</v>
      </c>
      <c r="CA130" t="s">
        <v>3432</v>
      </c>
      <c r="CB130" t="s">
        <v>3433</v>
      </c>
      <c r="CC130">
        <v>63</v>
      </c>
      <c r="CE130">
        <v>2012</v>
      </c>
      <c r="CF130" t="s">
        <v>174</v>
      </c>
      <c r="CG130" t="s">
        <v>3434</v>
      </c>
      <c r="CH130" t="s">
        <v>3435</v>
      </c>
      <c r="CI130" t="s">
        <v>193</v>
      </c>
      <c r="CJ130">
        <v>2015</v>
      </c>
      <c r="CL130" t="s">
        <v>174</v>
      </c>
      <c r="CM130" t="s">
        <v>3436</v>
      </c>
      <c r="CN130" t="s">
        <v>174</v>
      </c>
      <c r="CO130" t="s">
        <v>3437</v>
      </c>
      <c r="CP130" t="s">
        <v>669</v>
      </c>
      <c r="CQ130" t="s">
        <v>174</v>
      </c>
      <c r="CR130">
        <v>0</v>
      </c>
      <c r="CS130">
        <v>2</v>
      </c>
      <c r="CT130">
        <v>35</v>
      </c>
      <c r="CU130" t="s">
        <v>3438</v>
      </c>
      <c r="CV130" t="s">
        <v>170</v>
      </c>
      <c r="CZ130" t="s">
        <v>174</v>
      </c>
      <c r="DA130" t="s">
        <v>3439</v>
      </c>
      <c r="DB130" t="s">
        <v>3440</v>
      </c>
      <c r="DC130" t="s">
        <v>2124</v>
      </c>
      <c r="DD130" t="s">
        <v>174</v>
      </c>
      <c r="DE130" t="s">
        <v>3441</v>
      </c>
      <c r="DF130" t="s">
        <v>174</v>
      </c>
      <c r="DG130" t="s">
        <v>3442</v>
      </c>
      <c r="DH130" t="s">
        <v>170</v>
      </c>
      <c r="DI130" t="s">
        <v>3443</v>
      </c>
      <c r="DJ130" t="s">
        <v>170</v>
      </c>
      <c r="DK130">
        <v>9</v>
      </c>
      <c r="DL130" t="s">
        <v>174</v>
      </c>
      <c r="DM130" t="s">
        <v>3444</v>
      </c>
      <c r="DN130" t="s">
        <v>170</v>
      </c>
      <c r="DP130" t="s">
        <v>3601</v>
      </c>
      <c r="DQ130" t="str">
        <f>HYPERLINK("https://nconnect.nicmar.ac.in/storage/profile/6996d1d70d53f.png","Download")</f>
        <v>0</v>
      </c>
      <c r="DR130" t="str">
        <f>HYPERLINK("https://nconnect.nicmar.ac.in/pdf/186_resume_1771495652.pdf/Y2FyZWVy","View Resume")</f>
        <v>0</v>
      </c>
      <c r="DS130" t="s">
        <v>3445</v>
      </c>
      <c r="DT130" t="s">
        <v>3446</v>
      </c>
      <c r="DU130" t="s">
        <v>3447</v>
      </c>
      <c r="DV130" t="s">
        <v>3448</v>
      </c>
      <c r="DW130" t="s">
        <v>246</v>
      </c>
      <c r="DX130" t="s">
        <v>1809</v>
      </c>
      <c r="DY130" t="s">
        <v>209</v>
      </c>
      <c r="DZ130" t="s">
        <v>1596</v>
      </c>
      <c r="EA130" t="s">
        <v>3449</v>
      </c>
      <c r="EB130" t="s">
        <v>3450</v>
      </c>
      <c r="EC130" t="s">
        <v>3451</v>
      </c>
      <c r="ED130" t="s">
        <v>246</v>
      </c>
      <c r="EE130" t="s">
        <v>3452</v>
      </c>
      <c r="EF130" t="s">
        <v>3453</v>
      </c>
      <c r="EG130" t="s">
        <v>3454</v>
      </c>
      <c r="EH130" t="s">
        <v>3455</v>
      </c>
      <c r="EI130" t="s">
        <v>3450</v>
      </c>
      <c r="EJ130" t="s">
        <v>3456</v>
      </c>
      <c r="EK130" t="s">
        <v>246</v>
      </c>
      <c r="EL130" t="s">
        <v>1026</v>
      </c>
      <c r="EM130" t="s">
        <v>2956</v>
      </c>
      <c r="EN130" t="s">
        <v>1388</v>
      </c>
      <c r="EO130" t="s">
        <v>3457</v>
      </c>
      <c r="EP130" t="s">
        <v>1283</v>
      </c>
      <c r="EQ130" t="s">
        <v>3458</v>
      </c>
      <c r="ER130" t="s">
        <v>246</v>
      </c>
      <c r="ES130" t="s">
        <v>3459</v>
      </c>
      <c r="ET130" t="s">
        <v>3460</v>
      </c>
      <c r="EU130" t="s">
        <v>429</v>
      </c>
    </row>
    <row r="131" spans="1:158">
      <c r="A131" t="s">
        <v>1137</v>
      </c>
      <c r="B131" t="s">
        <v>211</v>
      </c>
      <c r="C131" t="s">
        <v>1138</v>
      </c>
      <c r="D131" t="s">
        <v>1139</v>
      </c>
      <c r="E131" t="s">
        <v>3602</v>
      </c>
      <c r="F131" t="s">
        <v>3603</v>
      </c>
      <c r="G131">
        <v>8351873002</v>
      </c>
      <c r="H131" t="s">
        <v>164</v>
      </c>
      <c r="I131" t="s">
        <v>3604</v>
      </c>
      <c r="J131" t="s">
        <v>166</v>
      </c>
      <c r="K131" t="s">
        <v>762</v>
      </c>
      <c r="L131" t="s">
        <v>3605</v>
      </c>
      <c r="M131" t="s">
        <v>3606</v>
      </c>
      <c r="N131" t="s">
        <v>170</v>
      </c>
      <c r="AI131" t="s">
        <v>3607</v>
      </c>
      <c r="AJ131" t="s">
        <v>3608</v>
      </c>
      <c r="AK131" t="s">
        <v>3609</v>
      </c>
      <c r="AL131">
        <v>80</v>
      </c>
      <c r="AN131">
        <v>2008</v>
      </c>
      <c r="AO131" t="s">
        <v>174</v>
      </c>
      <c r="AP131" t="s">
        <v>3610</v>
      </c>
      <c r="AQ131" t="s">
        <v>3611</v>
      </c>
      <c r="AR131" t="s">
        <v>3612</v>
      </c>
      <c r="AS131">
        <v>77.4</v>
      </c>
      <c r="AU131">
        <v>2010</v>
      </c>
      <c r="AV131" t="s">
        <v>170</v>
      </c>
      <c r="BC131" t="s">
        <v>174</v>
      </c>
      <c r="BD131" t="s">
        <v>3613</v>
      </c>
      <c r="BE131" t="s">
        <v>3614</v>
      </c>
      <c r="BF131" t="s">
        <v>485</v>
      </c>
      <c r="BG131">
        <v>72</v>
      </c>
      <c r="BI131">
        <v>2015</v>
      </c>
      <c r="BJ131">
        <v>1</v>
      </c>
      <c r="BL131">
        <v>9</v>
      </c>
      <c r="BN131" t="s">
        <v>174</v>
      </c>
      <c r="BO131" t="s">
        <v>1858</v>
      </c>
      <c r="BP131" t="s">
        <v>1886</v>
      </c>
      <c r="BQ131" t="s">
        <v>3615</v>
      </c>
      <c r="BR131">
        <v>86.1</v>
      </c>
      <c r="BS131">
        <v>8.61</v>
      </c>
      <c r="BT131">
        <v>2017</v>
      </c>
      <c r="BU131">
        <v>16</v>
      </c>
      <c r="BW131">
        <v>49</v>
      </c>
      <c r="BY131" t="s">
        <v>170</v>
      </c>
      <c r="CF131" t="s">
        <v>174</v>
      </c>
      <c r="CG131" t="s">
        <v>3616</v>
      </c>
      <c r="CH131" t="s">
        <v>3617</v>
      </c>
      <c r="CI131" t="s">
        <v>193</v>
      </c>
      <c r="CJ131">
        <v>2025</v>
      </c>
      <c r="CL131" t="s">
        <v>170</v>
      </c>
      <c r="CN131" t="s">
        <v>174</v>
      </c>
      <c r="CO131" t="s">
        <v>3618</v>
      </c>
      <c r="CP131" t="s">
        <v>3619</v>
      </c>
      <c r="CQ131" t="s">
        <v>174</v>
      </c>
      <c r="CR131">
        <v>4</v>
      </c>
      <c r="CS131">
        <v>2</v>
      </c>
      <c r="CT131">
        <v>1</v>
      </c>
      <c r="CV131" t="s">
        <v>170</v>
      </c>
      <c r="CZ131" t="s">
        <v>170</v>
      </c>
      <c r="DB131" t="s">
        <v>3620</v>
      </c>
      <c r="DC131" t="s">
        <v>3621</v>
      </c>
      <c r="DD131" t="s">
        <v>170</v>
      </c>
      <c r="DF131" t="s">
        <v>170</v>
      </c>
      <c r="DL131" t="s">
        <v>174</v>
      </c>
      <c r="DM131" t="s">
        <v>3622</v>
      </c>
      <c r="DN131" t="s">
        <v>174</v>
      </c>
      <c r="DO131" t="s">
        <v>3623</v>
      </c>
      <c r="DP131" t="s">
        <v>3624</v>
      </c>
      <c r="DQ131" t="s">
        <v>202</v>
      </c>
      <c r="DR131" t="str">
        <f>HYPERLINK("https://nconnect.nicmar.ac.in/pdf/206_resume_1771498954.pdf/Y2FyZWVy","View Resume")</f>
        <v>0</v>
      </c>
      <c r="DS131" t="s">
        <v>691</v>
      </c>
      <c r="DT131" t="s">
        <v>3625</v>
      </c>
      <c r="DU131" t="s">
        <v>211</v>
      </c>
      <c r="DV131" t="s">
        <v>333</v>
      </c>
      <c r="DW131" t="s">
        <v>246</v>
      </c>
      <c r="DX131" t="s">
        <v>3626</v>
      </c>
      <c r="DY131" t="s">
        <v>209</v>
      </c>
      <c r="DZ131" t="s">
        <v>429</v>
      </c>
      <c r="EA131" t="s">
        <v>3627</v>
      </c>
      <c r="EB131" t="s">
        <v>211</v>
      </c>
      <c r="EC131" t="s">
        <v>3628</v>
      </c>
      <c r="ED131" t="s">
        <v>246</v>
      </c>
      <c r="EE131" t="s">
        <v>3629</v>
      </c>
      <c r="EF131" t="s">
        <v>1585</v>
      </c>
      <c r="EG131" t="s">
        <v>865</v>
      </c>
    </row>
    <row r="132" spans="1:158">
      <c r="A132" t="s">
        <v>1471</v>
      </c>
      <c r="B132" t="s">
        <v>507</v>
      </c>
      <c r="C132" t="s">
        <v>212</v>
      </c>
      <c r="D132" t="s">
        <v>1472</v>
      </c>
      <c r="E132" t="s">
        <v>3630</v>
      </c>
      <c r="F132" t="s">
        <v>3631</v>
      </c>
      <c r="G132">
        <v>7510343974</v>
      </c>
      <c r="H132" t="s">
        <v>271</v>
      </c>
      <c r="I132" t="s">
        <v>3632</v>
      </c>
      <c r="J132" t="s">
        <v>217</v>
      </c>
      <c r="K132" t="s">
        <v>3633</v>
      </c>
      <c r="L132" t="s">
        <v>3634</v>
      </c>
      <c r="M132" t="s">
        <v>3635</v>
      </c>
      <c r="N132" t="s">
        <v>170</v>
      </c>
      <c r="AI132" t="s">
        <v>3636</v>
      </c>
      <c r="AJ132" t="s">
        <v>3637</v>
      </c>
      <c r="AK132" t="s">
        <v>3638</v>
      </c>
      <c r="AL132">
        <v>92</v>
      </c>
      <c r="AN132">
        <v>2017</v>
      </c>
      <c r="AO132" t="s">
        <v>170</v>
      </c>
      <c r="AV132" t="s">
        <v>174</v>
      </c>
      <c r="AW132" t="s">
        <v>229</v>
      </c>
      <c r="AX132" t="s">
        <v>3639</v>
      </c>
      <c r="AY132" t="s">
        <v>3640</v>
      </c>
      <c r="AZ132">
        <v>78.3</v>
      </c>
      <c r="BA132">
        <v>7.83</v>
      </c>
      <c r="BB132">
        <v>2020</v>
      </c>
      <c r="BC132" t="s">
        <v>174</v>
      </c>
      <c r="BD132" t="s">
        <v>3641</v>
      </c>
      <c r="BE132" t="s">
        <v>3642</v>
      </c>
      <c r="BF132" t="s">
        <v>3643</v>
      </c>
      <c r="BG132">
        <v>78.6</v>
      </c>
      <c r="BH132">
        <v>7.86</v>
      </c>
      <c r="BI132">
        <v>2023</v>
      </c>
      <c r="BJ132">
        <v>1</v>
      </c>
      <c r="BL132">
        <v>9</v>
      </c>
      <c r="BN132" t="s">
        <v>174</v>
      </c>
      <c r="BO132" t="s">
        <v>3641</v>
      </c>
      <c r="BP132" t="s">
        <v>3644</v>
      </c>
      <c r="BQ132" t="s">
        <v>3645</v>
      </c>
      <c r="BR132">
        <v>91.8</v>
      </c>
      <c r="BS132">
        <v>9.18</v>
      </c>
      <c r="BT132">
        <v>2025</v>
      </c>
      <c r="BU132">
        <v>31</v>
      </c>
      <c r="BV132" t="s">
        <v>3646</v>
      </c>
      <c r="BW132">
        <v>53</v>
      </c>
      <c r="BX132" t="s">
        <v>3646</v>
      </c>
      <c r="BY132" t="s">
        <v>170</v>
      </c>
      <c r="CF132" t="s">
        <v>170</v>
      </c>
      <c r="CL132" t="s">
        <v>174</v>
      </c>
      <c r="CM132" t="s">
        <v>3647</v>
      </c>
      <c r="CN132" t="s">
        <v>174</v>
      </c>
      <c r="CO132" t="s">
        <v>3648</v>
      </c>
      <c r="CP132" t="s">
        <v>3649</v>
      </c>
      <c r="CQ132" t="s">
        <v>174</v>
      </c>
      <c r="CR132">
        <v>0</v>
      </c>
      <c r="CS132">
        <v>0</v>
      </c>
      <c r="CT132">
        <v>1</v>
      </c>
      <c r="CU132" t="s">
        <v>3650</v>
      </c>
      <c r="CV132" t="s">
        <v>170</v>
      </c>
      <c r="CZ132" t="s">
        <v>170</v>
      </c>
      <c r="DB132" t="s">
        <v>3651</v>
      </c>
      <c r="DC132" t="s">
        <v>3652</v>
      </c>
      <c r="DD132" t="s">
        <v>174</v>
      </c>
      <c r="DE132" t="s">
        <v>3653</v>
      </c>
      <c r="DF132" t="s">
        <v>174</v>
      </c>
      <c r="DG132">
        <v>1</v>
      </c>
      <c r="DH132">
        <v>1</v>
      </c>
      <c r="DI132">
        <v>4</v>
      </c>
      <c r="DJ132" t="s">
        <v>3654</v>
      </c>
      <c r="DK132">
        <v>0</v>
      </c>
      <c r="DL132" t="s">
        <v>174</v>
      </c>
      <c r="DM132" t="s">
        <v>3655</v>
      </c>
      <c r="DN132" t="s">
        <v>170</v>
      </c>
      <c r="DP132" t="s">
        <v>3656</v>
      </c>
      <c r="DQ132" t="str">
        <f>HYPERLINK("https://nconnect.nicmar.ac.in/storage/profile/6996d821e044e.png","Download")</f>
        <v>0</v>
      </c>
      <c r="DR132" t="str">
        <f>HYPERLINK("https://nconnect.nicmar.ac.in/pdf/205_resume_1771498968.pdf/Y2FyZWVy","View Resume")</f>
        <v>0</v>
      </c>
      <c r="DS132" t="s">
        <v>265</v>
      </c>
      <c r="DT132" t="s">
        <v>3657</v>
      </c>
      <c r="DU132" t="s">
        <v>3658</v>
      </c>
      <c r="DV132" t="s">
        <v>1630</v>
      </c>
      <c r="DW132" t="s">
        <v>246</v>
      </c>
      <c r="DX132" t="s">
        <v>463</v>
      </c>
      <c r="DY132" t="s">
        <v>209</v>
      </c>
      <c r="DZ132" t="s">
        <v>265</v>
      </c>
    </row>
    <row r="133" spans="1:158">
      <c r="A133" t="s">
        <v>295</v>
      </c>
      <c r="B133" t="s">
        <v>211</v>
      </c>
      <c r="C133" t="s">
        <v>267</v>
      </c>
      <c r="D133" t="s">
        <v>296</v>
      </c>
      <c r="E133" t="s">
        <v>3659</v>
      </c>
      <c r="F133" t="s">
        <v>3660</v>
      </c>
      <c r="G133">
        <v>8319574468</v>
      </c>
      <c r="H133" t="s">
        <v>164</v>
      </c>
      <c r="I133" t="s">
        <v>3661</v>
      </c>
      <c r="J133" t="s">
        <v>166</v>
      </c>
      <c r="K133" t="s">
        <v>762</v>
      </c>
      <c r="L133" t="s">
        <v>3662</v>
      </c>
      <c r="M133" t="s">
        <v>3663</v>
      </c>
      <c r="N133" t="s">
        <v>170</v>
      </c>
      <c r="AI133" t="s">
        <v>3664</v>
      </c>
      <c r="AJ133" t="s">
        <v>3665</v>
      </c>
      <c r="AK133" t="s">
        <v>1907</v>
      </c>
      <c r="AL133">
        <v>61</v>
      </c>
      <c r="AN133">
        <v>1994</v>
      </c>
      <c r="AO133" t="s">
        <v>174</v>
      </c>
      <c r="AP133" t="s">
        <v>3666</v>
      </c>
      <c r="AQ133" t="s">
        <v>3667</v>
      </c>
      <c r="AR133" t="s">
        <v>1075</v>
      </c>
      <c r="AS133">
        <v>51</v>
      </c>
      <c r="AU133">
        <v>1996</v>
      </c>
      <c r="AV133" t="s">
        <v>174</v>
      </c>
      <c r="AW133" t="s">
        <v>1042</v>
      </c>
      <c r="AX133" t="s">
        <v>3668</v>
      </c>
      <c r="AY133" t="s">
        <v>3669</v>
      </c>
      <c r="AZ133">
        <v>61.5</v>
      </c>
      <c r="BB133">
        <v>2005</v>
      </c>
      <c r="BC133" t="s">
        <v>174</v>
      </c>
      <c r="BD133" t="s">
        <v>3670</v>
      </c>
      <c r="BE133" t="s">
        <v>3671</v>
      </c>
      <c r="BF133" t="s">
        <v>3672</v>
      </c>
      <c r="BG133">
        <v>64.3</v>
      </c>
      <c r="BI133">
        <v>2000</v>
      </c>
      <c r="BJ133">
        <v>19</v>
      </c>
      <c r="BK133" t="s">
        <v>3673</v>
      </c>
      <c r="BL133">
        <v>20</v>
      </c>
      <c r="BM133" t="s">
        <v>3674</v>
      </c>
      <c r="BN133" t="s">
        <v>174</v>
      </c>
      <c r="BO133" t="s">
        <v>2898</v>
      </c>
      <c r="BP133" t="s">
        <v>3675</v>
      </c>
      <c r="BQ133" t="s">
        <v>3676</v>
      </c>
      <c r="BR133">
        <v>61.08</v>
      </c>
      <c r="BT133">
        <v>2015</v>
      </c>
      <c r="BU133">
        <v>31</v>
      </c>
      <c r="BV133" t="s">
        <v>3677</v>
      </c>
      <c r="BW133">
        <v>33</v>
      </c>
      <c r="BX133" t="s">
        <v>3676</v>
      </c>
      <c r="BY133" t="s">
        <v>170</v>
      </c>
      <c r="CF133" t="s">
        <v>174</v>
      </c>
      <c r="CG133" t="s">
        <v>3678</v>
      </c>
      <c r="CH133" t="s">
        <v>3679</v>
      </c>
      <c r="CI133" t="s">
        <v>193</v>
      </c>
      <c r="CJ133">
        <v>2024</v>
      </c>
      <c r="CL133" t="s">
        <v>174</v>
      </c>
      <c r="CM133" t="s">
        <v>3680</v>
      </c>
      <c r="CN133" t="s">
        <v>170</v>
      </c>
      <c r="CP133" t="s">
        <v>611</v>
      </c>
      <c r="CQ133" t="s">
        <v>174</v>
      </c>
      <c r="CR133" t="s">
        <v>376</v>
      </c>
      <c r="CS133" t="s">
        <v>2625</v>
      </c>
      <c r="CU133" t="s">
        <v>3681</v>
      </c>
      <c r="CV133" t="s">
        <v>170</v>
      </c>
      <c r="CZ133" t="s">
        <v>170</v>
      </c>
      <c r="DC133" t="s">
        <v>3682</v>
      </c>
      <c r="DD133" t="s">
        <v>174</v>
      </c>
      <c r="DE133" t="s">
        <v>3683</v>
      </c>
      <c r="DF133" t="s">
        <v>170</v>
      </c>
      <c r="DH133" t="s">
        <v>3684</v>
      </c>
      <c r="DK133">
        <v>70</v>
      </c>
      <c r="DL133" t="s">
        <v>174</v>
      </c>
      <c r="DM133" t="s">
        <v>3685</v>
      </c>
      <c r="DN133" t="s">
        <v>174</v>
      </c>
      <c r="DO133" t="s">
        <v>3686</v>
      </c>
      <c r="DP133" t="s">
        <v>3687</v>
      </c>
      <c r="DQ133" t="s">
        <v>202</v>
      </c>
      <c r="DR133" t="str">
        <f>HYPERLINK("https://nconnect.nicmar.ac.in/pdf/208_resume_1771499284.pdf/Y2FyZWVy","View Resume")</f>
        <v>0</v>
      </c>
      <c r="DS133" t="s">
        <v>292</v>
      </c>
    </row>
    <row r="134" spans="1:158">
      <c r="A134" t="s">
        <v>584</v>
      </c>
      <c r="B134" t="s">
        <v>211</v>
      </c>
      <c r="C134" t="s">
        <v>471</v>
      </c>
      <c r="D134" t="s">
        <v>585</v>
      </c>
      <c r="E134" t="s">
        <v>3688</v>
      </c>
      <c r="F134" t="s">
        <v>3689</v>
      </c>
      <c r="G134">
        <v>7276371776</v>
      </c>
      <c r="H134" t="s">
        <v>164</v>
      </c>
      <c r="I134" t="s">
        <v>3690</v>
      </c>
      <c r="J134" t="s">
        <v>217</v>
      </c>
      <c r="K134" t="s">
        <v>3691</v>
      </c>
      <c r="L134" t="s">
        <v>3692</v>
      </c>
      <c r="M134" t="s">
        <v>3693</v>
      </c>
      <c r="N134" t="s">
        <v>170</v>
      </c>
      <c r="AI134" t="s">
        <v>3694</v>
      </c>
      <c r="AJ134" t="s">
        <v>3695</v>
      </c>
      <c r="AK134" t="s">
        <v>3696</v>
      </c>
      <c r="AL134">
        <v>83.09</v>
      </c>
      <c r="AN134">
        <v>2010</v>
      </c>
      <c r="AO134" t="s">
        <v>174</v>
      </c>
      <c r="AP134" t="s">
        <v>3697</v>
      </c>
      <c r="AQ134" t="s">
        <v>3695</v>
      </c>
      <c r="AR134" t="s">
        <v>3698</v>
      </c>
      <c r="AS134">
        <v>62.5</v>
      </c>
      <c r="AU134">
        <v>2014</v>
      </c>
      <c r="AV134" t="s">
        <v>170</v>
      </c>
      <c r="BC134" t="s">
        <v>174</v>
      </c>
      <c r="BD134" t="s">
        <v>3699</v>
      </c>
      <c r="BE134" t="s">
        <v>3700</v>
      </c>
      <c r="BF134" t="s">
        <v>3701</v>
      </c>
      <c r="BG134">
        <v>65.7</v>
      </c>
      <c r="BH134">
        <v>7.32</v>
      </c>
      <c r="BI134">
        <v>2018</v>
      </c>
      <c r="BJ134">
        <v>2</v>
      </c>
      <c r="BL134">
        <v>9</v>
      </c>
      <c r="BN134" t="s">
        <v>174</v>
      </c>
      <c r="BO134" t="s">
        <v>3702</v>
      </c>
      <c r="BP134" t="s">
        <v>3702</v>
      </c>
      <c r="BQ134" t="s">
        <v>3703</v>
      </c>
      <c r="BR134">
        <v>77</v>
      </c>
      <c r="BS134">
        <v>7.7</v>
      </c>
      <c r="BT134">
        <v>2020</v>
      </c>
      <c r="BU134">
        <v>8</v>
      </c>
      <c r="BW134">
        <v>13</v>
      </c>
      <c r="BY134" t="s">
        <v>170</v>
      </c>
      <c r="CF134" t="s">
        <v>170</v>
      </c>
      <c r="CJ134">
        <v>2026</v>
      </c>
      <c r="CL134" t="s">
        <v>170</v>
      </c>
      <c r="CN134" t="s">
        <v>174</v>
      </c>
      <c r="CO134" t="s">
        <v>3704</v>
      </c>
      <c r="CP134" t="s">
        <v>3705</v>
      </c>
      <c r="CQ134" t="s">
        <v>170</v>
      </c>
      <c r="CV134" t="s">
        <v>170</v>
      </c>
      <c r="CZ134" t="s">
        <v>170</v>
      </c>
      <c r="DB134" t="s">
        <v>378</v>
      </c>
      <c r="DC134" t="s">
        <v>326</v>
      </c>
      <c r="DD134" t="s">
        <v>174</v>
      </c>
      <c r="DE134" t="s">
        <v>3706</v>
      </c>
      <c r="DF134" t="s">
        <v>170</v>
      </c>
      <c r="DL134" t="s">
        <v>170</v>
      </c>
      <c r="DN134" t="s">
        <v>170</v>
      </c>
      <c r="DP134" t="s">
        <v>3707</v>
      </c>
      <c r="DQ134" t="str">
        <f>HYPERLINK("https://nconnect.nicmar.ac.in/storage/profile/6996ea569c447.png","Download")</f>
        <v>0</v>
      </c>
      <c r="DR134" t="str">
        <f>HYPERLINK("https://nconnect.nicmar.ac.in/pdf/222_resume_1771500353.pdf/Y2FyZWVy","View Resume")</f>
        <v>0</v>
      </c>
      <c r="DS134" t="s">
        <v>1683</v>
      </c>
      <c r="DT134" t="s">
        <v>3708</v>
      </c>
      <c r="DU134" t="s">
        <v>3709</v>
      </c>
      <c r="DV134" t="s">
        <v>333</v>
      </c>
      <c r="DW134" t="s">
        <v>207</v>
      </c>
      <c r="DX134" t="s">
        <v>464</v>
      </c>
      <c r="DY134" t="s">
        <v>209</v>
      </c>
      <c r="DZ134" t="s">
        <v>949</v>
      </c>
      <c r="EA134" t="s">
        <v>3710</v>
      </c>
      <c r="EB134" t="s">
        <v>3711</v>
      </c>
      <c r="EC134" t="s">
        <v>333</v>
      </c>
      <c r="ED134" t="s">
        <v>207</v>
      </c>
      <c r="EE134" t="s">
        <v>981</v>
      </c>
      <c r="EF134" t="s">
        <v>3712</v>
      </c>
      <c r="EG134" t="s">
        <v>942</v>
      </c>
      <c r="EH134" t="s">
        <v>3702</v>
      </c>
      <c r="EI134" t="s">
        <v>3713</v>
      </c>
      <c r="EJ134" t="s">
        <v>818</v>
      </c>
      <c r="EK134" t="s">
        <v>207</v>
      </c>
      <c r="EL134" t="s">
        <v>1987</v>
      </c>
      <c r="EM134" t="s">
        <v>1544</v>
      </c>
      <c r="EN134" t="s">
        <v>429</v>
      </c>
    </row>
    <row r="135" spans="1:158">
      <c r="A135" t="s">
        <v>506</v>
      </c>
      <c r="B135" t="s">
        <v>507</v>
      </c>
      <c r="C135" t="s">
        <v>267</v>
      </c>
      <c r="D135" t="s">
        <v>508</v>
      </c>
      <c r="E135" t="s">
        <v>3714</v>
      </c>
      <c r="F135" t="s">
        <v>3715</v>
      </c>
      <c r="G135">
        <v>9763979704</v>
      </c>
      <c r="H135" t="s">
        <v>164</v>
      </c>
      <c r="I135" t="s">
        <v>3716</v>
      </c>
      <c r="J135" t="s">
        <v>166</v>
      </c>
      <c r="K135" t="s">
        <v>3717</v>
      </c>
      <c r="L135" t="s">
        <v>3718</v>
      </c>
      <c r="M135" t="s">
        <v>3719</v>
      </c>
      <c r="N135" t="s">
        <v>170</v>
      </c>
      <c r="AI135" t="s">
        <v>3720</v>
      </c>
      <c r="AJ135" t="s">
        <v>3721</v>
      </c>
      <c r="AK135" t="s">
        <v>3722</v>
      </c>
      <c r="AL135">
        <v>55.46</v>
      </c>
      <c r="AM135">
        <v>0</v>
      </c>
      <c r="AN135">
        <v>1996</v>
      </c>
      <c r="AO135" t="s">
        <v>174</v>
      </c>
      <c r="AP135" t="s">
        <v>3723</v>
      </c>
      <c r="AQ135" t="s">
        <v>3724</v>
      </c>
      <c r="AR135" t="s">
        <v>3725</v>
      </c>
      <c r="AS135">
        <v>55.5</v>
      </c>
      <c r="AU135">
        <v>1998</v>
      </c>
      <c r="AV135" t="s">
        <v>170</v>
      </c>
      <c r="BC135" t="s">
        <v>174</v>
      </c>
      <c r="BD135" t="s">
        <v>807</v>
      </c>
      <c r="BE135" t="s">
        <v>3726</v>
      </c>
      <c r="BF135" t="s">
        <v>3727</v>
      </c>
      <c r="BG135">
        <v>1138</v>
      </c>
      <c r="BI135">
        <v>2002</v>
      </c>
      <c r="BJ135">
        <v>19</v>
      </c>
      <c r="BK135" t="s">
        <v>807</v>
      </c>
      <c r="BL135">
        <v>53</v>
      </c>
      <c r="BM135" t="s">
        <v>3728</v>
      </c>
      <c r="BN135" t="s">
        <v>174</v>
      </c>
      <c r="BO135" t="s">
        <v>3729</v>
      </c>
      <c r="BP135" t="s">
        <v>3726</v>
      </c>
      <c r="BQ135" t="s">
        <v>1907</v>
      </c>
      <c r="BR135">
        <v>68.5</v>
      </c>
      <c r="BT135">
        <v>2005</v>
      </c>
      <c r="BU135">
        <v>31</v>
      </c>
      <c r="BV135" t="s">
        <v>810</v>
      </c>
      <c r="BW135">
        <v>24</v>
      </c>
      <c r="BY135" t="s">
        <v>174</v>
      </c>
      <c r="BZ135" t="s">
        <v>3730</v>
      </c>
      <c r="CA135" t="s">
        <v>3731</v>
      </c>
      <c r="CB135" t="s">
        <v>527</v>
      </c>
      <c r="CC135">
        <v>62.5</v>
      </c>
      <c r="CE135">
        <v>2009</v>
      </c>
      <c r="CF135" t="s">
        <v>174</v>
      </c>
      <c r="CG135" t="s">
        <v>3732</v>
      </c>
      <c r="CH135" t="s">
        <v>3733</v>
      </c>
      <c r="CI135" t="s">
        <v>193</v>
      </c>
      <c r="CJ135">
        <v>2022</v>
      </c>
      <c r="CL135" t="s">
        <v>174</v>
      </c>
      <c r="CM135" t="s">
        <v>3734</v>
      </c>
      <c r="CN135" t="s">
        <v>174</v>
      </c>
      <c r="CO135" t="s">
        <v>3735</v>
      </c>
      <c r="CP135" t="s">
        <v>669</v>
      </c>
      <c r="CQ135" t="s">
        <v>174</v>
      </c>
      <c r="CR135">
        <v>8</v>
      </c>
      <c r="CS135" t="s">
        <v>378</v>
      </c>
      <c r="CT135">
        <v>19</v>
      </c>
      <c r="CU135" t="s">
        <v>3736</v>
      </c>
      <c r="CV135" t="s">
        <v>170</v>
      </c>
      <c r="CZ135" t="s">
        <v>170</v>
      </c>
      <c r="DB135" t="s">
        <v>3737</v>
      </c>
      <c r="DC135" t="s">
        <v>3738</v>
      </c>
      <c r="DD135" t="s">
        <v>174</v>
      </c>
      <c r="DE135" t="s">
        <v>3739</v>
      </c>
      <c r="DF135" t="s">
        <v>174</v>
      </c>
      <c r="DG135" t="s">
        <v>3740</v>
      </c>
      <c r="DH135" t="s">
        <v>3741</v>
      </c>
      <c r="DI135" t="s">
        <v>3742</v>
      </c>
      <c r="DJ135" t="s">
        <v>3743</v>
      </c>
      <c r="DK135">
        <v>6</v>
      </c>
      <c r="DL135" t="s">
        <v>174</v>
      </c>
      <c r="DM135" t="s">
        <v>3744</v>
      </c>
      <c r="DN135" t="s">
        <v>170</v>
      </c>
      <c r="DP135" t="s">
        <v>3745</v>
      </c>
      <c r="DQ135" t="s">
        <v>202</v>
      </c>
      <c r="DR135" t="str">
        <f>HYPERLINK("https://nconnect.nicmar.ac.in/pdf/209_resume_1771500235.pdf/Y2FyZWVy","View Resume")</f>
        <v>0</v>
      </c>
      <c r="DS135" t="s">
        <v>3746</v>
      </c>
      <c r="DT135" t="s">
        <v>3747</v>
      </c>
      <c r="DU135" t="s">
        <v>507</v>
      </c>
      <c r="DV135" t="s">
        <v>818</v>
      </c>
      <c r="DW135" t="s">
        <v>246</v>
      </c>
      <c r="DX135" t="s">
        <v>3390</v>
      </c>
      <c r="DY135" t="s">
        <v>209</v>
      </c>
      <c r="DZ135" t="s">
        <v>1388</v>
      </c>
      <c r="EA135" t="s">
        <v>3748</v>
      </c>
      <c r="EB135" t="s">
        <v>507</v>
      </c>
      <c r="EC135" t="s">
        <v>818</v>
      </c>
      <c r="ED135" t="s">
        <v>246</v>
      </c>
      <c r="EE135" t="s">
        <v>825</v>
      </c>
      <c r="EF135" t="s">
        <v>3390</v>
      </c>
      <c r="EG135" t="s">
        <v>2927</v>
      </c>
      <c r="EH135" t="s">
        <v>3749</v>
      </c>
      <c r="EI135" t="s">
        <v>211</v>
      </c>
      <c r="EJ135" t="s">
        <v>3750</v>
      </c>
      <c r="EK135" t="s">
        <v>246</v>
      </c>
      <c r="EL135" t="s">
        <v>2206</v>
      </c>
      <c r="EM135" t="s">
        <v>825</v>
      </c>
      <c r="EN135" t="s">
        <v>3751</v>
      </c>
      <c r="EO135" t="s">
        <v>3752</v>
      </c>
      <c r="EP135" t="s">
        <v>3753</v>
      </c>
      <c r="EQ135" t="s">
        <v>3754</v>
      </c>
      <c r="ER135" t="s">
        <v>207</v>
      </c>
      <c r="ES135" t="s">
        <v>3755</v>
      </c>
      <c r="ET135" t="s">
        <v>3756</v>
      </c>
      <c r="EU135" t="s">
        <v>429</v>
      </c>
      <c r="EV135" t="s">
        <v>3757</v>
      </c>
      <c r="EW135" t="s">
        <v>351</v>
      </c>
      <c r="EX135" t="s">
        <v>3758</v>
      </c>
      <c r="EY135" t="s">
        <v>246</v>
      </c>
      <c r="EZ135" t="s">
        <v>3759</v>
      </c>
      <c r="FA135" t="s">
        <v>3760</v>
      </c>
      <c r="FB135" t="s">
        <v>945</v>
      </c>
    </row>
    <row r="136" spans="1:158">
      <c r="A136" t="s">
        <v>266</v>
      </c>
      <c r="B136" t="s">
        <v>211</v>
      </c>
      <c r="C136" t="s">
        <v>267</v>
      </c>
      <c r="D136" t="s">
        <v>268</v>
      </c>
      <c r="E136" t="s">
        <v>3761</v>
      </c>
      <c r="F136" t="s">
        <v>3762</v>
      </c>
      <c r="G136">
        <v>9923752421</v>
      </c>
      <c r="H136" t="s">
        <v>164</v>
      </c>
      <c r="I136" t="s">
        <v>3763</v>
      </c>
      <c r="J136" t="s">
        <v>166</v>
      </c>
      <c r="K136" t="s">
        <v>762</v>
      </c>
      <c r="L136" t="s">
        <v>3764</v>
      </c>
      <c r="M136" t="s">
        <v>3765</v>
      </c>
      <c r="N136" t="s">
        <v>170</v>
      </c>
      <c r="AI136" t="s">
        <v>3766</v>
      </c>
      <c r="AJ136" t="s">
        <v>3313</v>
      </c>
      <c r="AK136" t="s">
        <v>218</v>
      </c>
      <c r="AL136">
        <v>68</v>
      </c>
      <c r="AN136">
        <v>1980</v>
      </c>
      <c r="AO136" t="s">
        <v>174</v>
      </c>
      <c r="AP136" t="s">
        <v>3767</v>
      </c>
      <c r="AQ136" t="s">
        <v>3313</v>
      </c>
      <c r="AR136" t="s">
        <v>361</v>
      </c>
      <c r="AS136">
        <v>5.8</v>
      </c>
      <c r="AU136">
        <v>1982</v>
      </c>
      <c r="AV136" t="s">
        <v>174</v>
      </c>
      <c r="AW136" t="s">
        <v>3768</v>
      </c>
      <c r="AX136" t="s">
        <v>3769</v>
      </c>
      <c r="AY136" t="s">
        <v>3770</v>
      </c>
      <c r="AZ136">
        <v>78.9</v>
      </c>
      <c r="BB136">
        <v>2012</v>
      </c>
      <c r="BC136" t="s">
        <v>174</v>
      </c>
      <c r="BD136" t="s">
        <v>3771</v>
      </c>
      <c r="BE136" t="s">
        <v>3772</v>
      </c>
      <c r="BF136" t="s">
        <v>3773</v>
      </c>
      <c r="BG136">
        <v>75.8</v>
      </c>
      <c r="BI136">
        <v>1985</v>
      </c>
      <c r="BJ136">
        <v>19</v>
      </c>
      <c r="BK136" t="s">
        <v>3773</v>
      </c>
      <c r="BL136">
        <v>32</v>
      </c>
      <c r="BN136" t="s">
        <v>174</v>
      </c>
      <c r="BO136" t="s">
        <v>3769</v>
      </c>
      <c r="BP136" t="s">
        <v>3774</v>
      </c>
      <c r="BQ136" t="s">
        <v>3775</v>
      </c>
      <c r="BR136">
        <v>79</v>
      </c>
      <c r="BT136">
        <v>2015</v>
      </c>
      <c r="BU136">
        <v>31</v>
      </c>
      <c r="BV136" t="s">
        <v>3776</v>
      </c>
      <c r="BW136">
        <v>38</v>
      </c>
      <c r="BY136" t="s">
        <v>170</v>
      </c>
      <c r="CF136" t="s">
        <v>170</v>
      </c>
      <c r="CL136" t="s">
        <v>174</v>
      </c>
      <c r="CM136" t="s">
        <v>3777</v>
      </c>
      <c r="CN136" t="s">
        <v>174</v>
      </c>
      <c r="CO136" t="s">
        <v>3778</v>
      </c>
      <c r="CP136" t="s">
        <v>3779</v>
      </c>
      <c r="CQ136" t="s">
        <v>170</v>
      </c>
      <c r="CV136" t="s">
        <v>170</v>
      </c>
      <c r="CZ136" t="s">
        <v>170</v>
      </c>
      <c r="DB136" t="s">
        <v>3780</v>
      </c>
      <c r="DC136" t="s">
        <v>2124</v>
      </c>
      <c r="DD136" t="s">
        <v>174</v>
      </c>
      <c r="DE136" t="s">
        <v>3781</v>
      </c>
      <c r="DF136" t="s">
        <v>170</v>
      </c>
      <c r="DL136" t="s">
        <v>174</v>
      </c>
      <c r="DM136" t="s">
        <v>3782</v>
      </c>
      <c r="DN136" t="s">
        <v>174</v>
      </c>
      <c r="DO136" t="s">
        <v>3783</v>
      </c>
      <c r="DP136" t="s">
        <v>3784</v>
      </c>
      <c r="DQ136" t="s">
        <v>202</v>
      </c>
      <c r="DR136" t="str">
        <f>HYPERLINK("https://nconnect.nicmar.ac.in/pdf/202_resume_1771501200.pdf/Y2FyZWVy","View Resume")</f>
        <v>0</v>
      </c>
      <c r="DS136" t="s">
        <v>3785</v>
      </c>
      <c r="DT136" t="s">
        <v>3786</v>
      </c>
      <c r="DU136" t="s">
        <v>3787</v>
      </c>
      <c r="DV136" t="s">
        <v>1427</v>
      </c>
      <c r="DW136" t="s">
        <v>207</v>
      </c>
      <c r="DX136" t="s">
        <v>3788</v>
      </c>
      <c r="DY136" t="s">
        <v>209</v>
      </c>
      <c r="DZ136" t="s">
        <v>3785</v>
      </c>
    </row>
    <row r="137" spans="1:158">
      <c r="A137" t="s">
        <v>793</v>
      </c>
      <c r="B137" t="s">
        <v>211</v>
      </c>
      <c r="C137" t="s">
        <v>267</v>
      </c>
      <c r="D137" t="s">
        <v>508</v>
      </c>
      <c r="E137" t="s">
        <v>3789</v>
      </c>
      <c r="F137" t="s">
        <v>3790</v>
      </c>
      <c r="G137">
        <v>8439286180</v>
      </c>
      <c r="H137" t="s">
        <v>164</v>
      </c>
      <c r="I137" t="s">
        <v>3791</v>
      </c>
      <c r="J137" t="s">
        <v>166</v>
      </c>
      <c r="K137" t="s">
        <v>3792</v>
      </c>
      <c r="L137" t="s">
        <v>3793</v>
      </c>
      <c r="M137" t="s">
        <v>3794</v>
      </c>
      <c r="N137" t="s">
        <v>170</v>
      </c>
      <c r="AI137" t="s">
        <v>3795</v>
      </c>
      <c r="AJ137" t="s">
        <v>3796</v>
      </c>
      <c r="AK137" t="s">
        <v>3265</v>
      </c>
      <c r="AL137">
        <v>51.2</v>
      </c>
      <c r="AN137">
        <v>2010</v>
      </c>
      <c r="AO137" t="s">
        <v>174</v>
      </c>
      <c r="AP137" t="s">
        <v>3797</v>
      </c>
      <c r="AQ137" t="s">
        <v>3796</v>
      </c>
      <c r="AR137" t="s">
        <v>3798</v>
      </c>
      <c r="AS137">
        <v>57.7</v>
      </c>
      <c r="AU137">
        <v>2013</v>
      </c>
      <c r="AV137" t="s">
        <v>170</v>
      </c>
      <c r="BC137" t="s">
        <v>174</v>
      </c>
      <c r="BD137" t="s">
        <v>1297</v>
      </c>
      <c r="BE137" t="s">
        <v>3799</v>
      </c>
      <c r="BF137" t="s">
        <v>3800</v>
      </c>
      <c r="BG137">
        <v>57.24</v>
      </c>
      <c r="BI137">
        <v>2016</v>
      </c>
      <c r="BJ137">
        <v>19</v>
      </c>
      <c r="BK137" t="s">
        <v>3801</v>
      </c>
      <c r="BL137">
        <v>23</v>
      </c>
      <c r="BN137" t="s">
        <v>174</v>
      </c>
      <c r="BO137" t="s">
        <v>1297</v>
      </c>
      <c r="BP137" t="s">
        <v>3802</v>
      </c>
      <c r="BQ137" t="s">
        <v>3803</v>
      </c>
      <c r="BR137">
        <v>67.7</v>
      </c>
      <c r="BS137">
        <v>6.7</v>
      </c>
      <c r="BT137">
        <v>2018</v>
      </c>
      <c r="BU137">
        <v>31</v>
      </c>
      <c r="BV137" t="s">
        <v>3299</v>
      </c>
      <c r="BW137">
        <v>23</v>
      </c>
      <c r="BY137" t="s">
        <v>170</v>
      </c>
      <c r="CA137" t="s">
        <v>3796</v>
      </c>
      <c r="CF137" t="s">
        <v>174</v>
      </c>
      <c r="CG137" t="s">
        <v>527</v>
      </c>
      <c r="CH137" t="s">
        <v>3804</v>
      </c>
      <c r="CI137" t="s">
        <v>193</v>
      </c>
      <c r="CJ137">
        <v>2025</v>
      </c>
      <c r="CL137" t="s">
        <v>174</v>
      </c>
      <c r="CN137" t="s">
        <v>174</v>
      </c>
      <c r="CO137" t="s">
        <v>3805</v>
      </c>
      <c r="CP137" t="s">
        <v>3806</v>
      </c>
      <c r="CQ137" t="s">
        <v>174</v>
      </c>
      <c r="CR137">
        <v>0</v>
      </c>
      <c r="CS137">
        <v>0</v>
      </c>
      <c r="CT137">
        <v>2</v>
      </c>
      <c r="CU137" t="s">
        <v>3807</v>
      </c>
      <c r="CV137" t="s">
        <v>170</v>
      </c>
      <c r="CZ137" t="s">
        <v>170</v>
      </c>
      <c r="DB137" t="s">
        <v>3808</v>
      </c>
      <c r="DC137" t="s">
        <v>3809</v>
      </c>
      <c r="DD137" t="s">
        <v>174</v>
      </c>
      <c r="DE137" t="s">
        <v>3810</v>
      </c>
      <c r="DF137" t="s">
        <v>170</v>
      </c>
      <c r="DL137" t="s">
        <v>170</v>
      </c>
      <c r="DN137" t="s">
        <v>170</v>
      </c>
      <c r="DP137" t="s">
        <v>3811</v>
      </c>
      <c r="DQ137" t="s">
        <v>202</v>
      </c>
      <c r="DR137" t="str">
        <f>HYPERLINK("https://nconnect.nicmar.ac.in/pdf/216_resume_1771503454.pdf/Y2FyZWVy","View Resume")</f>
        <v>0</v>
      </c>
      <c r="DS137" t="s">
        <v>1596</v>
      </c>
      <c r="DT137" t="s">
        <v>3812</v>
      </c>
      <c r="DU137" t="s">
        <v>1985</v>
      </c>
      <c r="DV137" t="s">
        <v>3796</v>
      </c>
      <c r="DW137" t="s">
        <v>246</v>
      </c>
      <c r="DX137" t="s">
        <v>3163</v>
      </c>
      <c r="DY137" t="s">
        <v>464</v>
      </c>
      <c r="DZ137" t="s">
        <v>1596</v>
      </c>
    </row>
    <row r="138" spans="1:158">
      <c r="A138" t="s">
        <v>210</v>
      </c>
      <c r="B138" t="s">
        <v>211</v>
      </c>
      <c r="C138" t="s">
        <v>212</v>
      </c>
      <c r="D138" t="s">
        <v>213</v>
      </c>
      <c r="E138" t="s">
        <v>3813</v>
      </c>
      <c r="F138" t="s">
        <v>3814</v>
      </c>
      <c r="G138">
        <v>7499079795</v>
      </c>
      <c r="H138" t="s">
        <v>164</v>
      </c>
      <c r="I138" t="s">
        <v>3815</v>
      </c>
      <c r="J138" t="s">
        <v>166</v>
      </c>
      <c r="K138" t="s">
        <v>3816</v>
      </c>
      <c r="L138" t="s">
        <v>3817</v>
      </c>
      <c r="M138" t="s">
        <v>3818</v>
      </c>
      <c r="N138" t="s">
        <v>170</v>
      </c>
      <c r="AI138" t="s">
        <v>3819</v>
      </c>
      <c r="AJ138" t="s">
        <v>3820</v>
      </c>
      <c r="AK138" t="s">
        <v>442</v>
      </c>
      <c r="AL138">
        <v>73.23</v>
      </c>
      <c r="AN138">
        <v>2009</v>
      </c>
      <c r="AO138" t="s">
        <v>174</v>
      </c>
      <c r="AP138" t="s">
        <v>3821</v>
      </c>
      <c r="AQ138" t="s">
        <v>3822</v>
      </c>
      <c r="AR138" t="s">
        <v>3322</v>
      </c>
      <c r="AS138">
        <v>58.83</v>
      </c>
      <c r="AU138">
        <v>2011</v>
      </c>
      <c r="AV138" t="s">
        <v>170</v>
      </c>
      <c r="BC138" t="s">
        <v>174</v>
      </c>
      <c r="BD138" t="s">
        <v>3823</v>
      </c>
      <c r="BE138" t="s">
        <v>3824</v>
      </c>
      <c r="BF138" t="s">
        <v>3825</v>
      </c>
      <c r="BG138">
        <v>65.0</v>
      </c>
      <c r="BI138">
        <v>2015</v>
      </c>
      <c r="BJ138">
        <v>2</v>
      </c>
      <c r="BL138">
        <v>9</v>
      </c>
      <c r="BN138" t="s">
        <v>174</v>
      </c>
      <c r="BO138" t="s">
        <v>3826</v>
      </c>
      <c r="BP138" t="s">
        <v>3827</v>
      </c>
      <c r="BQ138" t="s">
        <v>3828</v>
      </c>
      <c r="BR138">
        <v>75.5</v>
      </c>
      <c r="BS138">
        <v>7.55</v>
      </c>
      <c r="BT138">
        <v>2019</v>
      </c>
      <c r="BU138">
        <v>14</v>
      </c>
      <c r="BW138">
        <v>47</v>
      </c>
      <c r="BY138" t="s">
        <v>170</v>
      </c>
      <c r="CF138" t="s">
        <v>170</v>
      </c>
      <c r="CL138" t="s">
        <v>170</v>
      </c>
      <c r="CN138" t="s">
        <v>170</v>
      </c>
      <c r="CP138" t="s">
        <v>442</v>
      </c>
      <c r="CQ138" t="s">
        <v>170</v>
      </c>
      <c r="CU138" t="s">
        <v>2365</v>
      </c>
      <c r="CV138" t="s">
        <v>170</v>
      </c>
      <c r="CZ138" t="s">
        <v>170</v>
      </c>
      <c r="DC138" t="s">
        <v>3829</v>
      </c>
      <c r="DD138" t="s">
        <v>170</v>
      </c>
      <c r="DF138" t="s">
        <v>170</v>
      </c>
      <c r="DL138" t="s">
        <v>170</v>
      </c>
      <c r="DN138" t="s">
        <v>170</v>
      </c>
      <c r="DP138" t="s">
        <v>3830</v>
      </c>
      <c r="DQ138" t="str">
        <f>HYPERLINK("https://nconnect.nicmar.ac.in/storage/profile/6996f3a15b8b3.png","Download")</f>
        <v>0</v>
      </c>
      <c r="DR138" t="str">
        <f>HYPERLINK("https://nconnect.nicmar.ac.in/pdf/228_resume_1771503913.pdf/Y2FyZWVy","View Resume")</f>
        <v>0</v>
      </c>
      <c r="DS138" t="s">
        <v>3831</v>
      </c>
      <c r="DT138" t="s">
        <v>3832</v>
      </c>
      <c r="DU138" t="s">
        <v>2316</v>
      </c>
      <c r="DV138" t="s">
        <v>3833</v>
      </c>
      <c r="DW138" t="s">
        <v>246</v>
      </c>
      <c r="DX138" t="s">
        <v>422</v>
      </c>
      <c r="DY138" t="s">
        <v>209</v>
      </c>
      <c r="DZ138" t="s">
        <v>898</v>
      </c>
      <c r="EA138" t="s">
        <v>3834</v>
      </c>
      <c r="EB138" t="s">
        <v>2316</v>
      </c>
      <c r="EC138" t="s">
        <v>3835</v>
      </c>
      <c r="ED138" t="s">
        <v>246</v>
      </c>
      <c r="EE138" t="s">
        <v>3836</v>
      </c>
      <c r="EF138" t="s">
        <v>1544</v>
      </c>
      <c r="EG138" t="s">
        <v>821</v>
      </c>
      <c r="EH138" t="s">
        <v>3837</v>
      </c>
      <c r="EI138" t="s">
        <v>351</v>
      </c>
      <c r="EJ138" t="s">
        <v>3838</v>
      </c>
      <c r="EK138" t="s">
        <v>246</v>
      </c>
      <c r="EL138" t="s">
        <v>1392</v>
      </c>
      <c r="EM138" t="s">
        <v>3839</v>
      </c>
      <c r="EN138" t="s">
        <v>465</v>
      </c>
      <c r="EO138" t="s">
        <v>3832</v>
      </c>
      <c r="EP138" t="s">
        <v>2316</v>
      </c>
      <c r="EQ138" t="s">
        <v>3833</v>
      </c>
      <c r="ER138" t="s">
        <v>246</v>
      </c>
      <c r="ES138" t="s">
        <v>383</v>
      </c>
      <c r="ET138" t="s">
        <v>3163</v>
      </c>
      <c r="EU138" t="s">
        <v>419</v>
      </c>
    </row>
    <row r="139" spans="1:158">
      <c r="A139" t="s">
        <v>470</v>
      </c>
      <c r="B139" t="s">
        <v>211</v>
      </c>
      <c r="C139" t="s">
        <v>471</v>
      </c>
      <c r="D139" t="s">
        <v>472</v>
      </c>
      <c r="E139" t="s">
        <v>3840</v>
      </c>
      <c r="F139" t="s">
        <v>3841</v>
      </c>
      <c r="G139">
        <v>9940270826</v>
      </c>
      <c r="H139" t="s">
        <v>164</v>
      </c>
      <c r="I139" t="s">
        <v>3842</v>
      </c>
      <c r="J139" t="s">
        <v>166</v>
      </c>
      <c r="K139" t="s">
        <v>476</v>
      </c>
      <c r="L139" t="s">
        <v>3843</v>
      </c>
      <c r="M139" t="s">
        <v>3844</v>
      </c>
      <c r="N139" t="s">
        <v>170</v>
      </c>
      <c r="AI139" t="s">
        <v>3845</v>
      </c>
      <c r="AJ139" t="s">
        <v>3846</v>
      </c>
      <c r="AK139" t="s">
        <v>3847</v>
      </c>
      <c r="AL139">
        <v>94.4</v>
      </c>
      <c r="AN139">
        <v>2006</v>
      </c>
      <c r="AO139" t="s">
        <v>174</v>
      </c>
      <c r="AP139" t="s">
        <v>3845</v>
      </c>
      <c r="AQ139" t="s">
        <v>3846</v>
      </c>
      <c r="AR139" t="s">
        <v>3848</v>
      </c>
      <c r="AS139">
        <v>89</v>
      </c>
      <c r="AU139">
        <v>2008</v>
      </c>
      <c r="AV139" t="s">
        <v>170</v>
      </c>
      <c r="BC139" t="s">
        <v>174</v>
      </c>
      <c r="BD139" t="s">
        <v>3849</v>
      </c>
      <c r="BE139" t="s">
        <v>3850</v>
      </c>
      <c r="BF139" t="s">
        <v>229</v>
      </c>
      <c r="BG139">
        <v>83.5</v>
      </c>
      <c r="BH139">
        <v>8.35</v>
      </c>
      <c r="BI139">
        <v>2012</v>
      </c>
      <c r="BJ139">
        <v>2</v>
      </c>
      <c r="BL139">
        <v>9</v>
      </c>
      <c r="BN139" t="s">
        <v>174</v>
      </c>
      <c r="BO139" t="s">
        <v>3851</v>
      </c>
      <c r="BP139" t="s">
        <v>3852</v>
      </c>
      <c r="BQ139" t="s">
        <v>3853</v>
      </c>
      <c r="BR139">
        <v>84.2</v>
      </c>
      <c r="BS139">
        <v>8.42</v>
      </c>
      <c r="BT139">
        <v>2016</v>
      </c>
      <c r="BU139">
        <v>12</v>
      </c>
      <c r="BW139">
        <v>13</v>
      </c>
      <c r="BY139" t="s">
        <v>170</v>
      </c>
      <c r="CF139" t="s">
        <v>174</v>
      </c>
      <c r="CG139" t="s">
        <v>3854</v>
      </c>
      <c r="CH139" t="s">
        <v>3855</v>
      </c>
      <c r="CI139" t="s">
        <v>373</v>
      </c>
      <c r="CK139" t="s">
        <v>174</v>
      </c>
      <c r="CL139" t="s">
        <v>174</v>
      </c>
      <c r="CM139" t="s">
        <v>3856</v>
      </c>
      <c r="CN139" t="s">
        <v>174</v>
      </c>
      <c r="CO139" t="s">
        <v>3857</v>
      </c>
      <c r="CP139" t="s">
        <v>3858</v>
      </c>
      <c r="CQ139" t="s">
        <v>174</v>
      </c>
      <c r="CR139">
        <v>4</v>
      </c>
      <c r="CS139">
        <v>6</v>
      </c>
      <c r="CT139">
        <v>1</v>
      </c>
      <c r="CU139" t="s">
        <v>3859</v>
      </c>
      <c r="CV139" t="s">
        <v>170</v>
      </c>
      <c r="CZ139" t="s">
        <v>170</v>
      </c>
      <c r="DB139" t="s">
        <v>3860</v>
      </c>
      <c r="DC139" t="s">
        <v>3861</v>
      </c>
      <c r="DD139" t="s">
        <v>174</v>
      </c>
      <c r="DE139" t="s">
        <v>3862</v>
      </c>
      <c r="DF139" t="s">
        <v>170</v>
      </c>
      <c r="DL139" t="s">
        <v>174</v>
      </c>
      <c r="DM139" t="s">
        <v>3863</v>
      </c>
      <c r="DN139" t="s">
        <v>174</v>
      </c>
      <c r="DO139" t="s">
        <v>3864</v>
      </c>
      <c r="DP139" t="s">
        <v>3865</v>
      </c>
      <c r="DQ139" t="str">
        <f>HYPERLINK("https://nconnect.nicmar.ac.in/storage/profile/6996e56310561.png","Download")</f>
        <v>0</v>
      </c>
      <c r="DR139" t="str">
        <f>HYPERLINK("https://nconnect.nicmar.ac.in/pdf/214_resume_1771504379.pdf/Y2FyZWVy","View Resume")</f>
        <v>0</v>
      </c>
      <c r="DS139" t="s">
        <v>3866</v>
      </c>
      <c r="DT139" t="s">
        <v>3867</v>
      </c>
      <c r="DU139" t="s">
        <v>211</v>
      </c>
      <c r="DV139" t="s">
        <v>1812</v>
      </c>
      <c r="DW139" t="s">
        <v>246</v>
      </c>
      <c r="DX139" t="s">
        <v>3868</v>
      </c>
      <c r="DY139" t="s">
        <v>824</v>
      </c>
      <c r="DZ139" t="s">
        <v>3111</v>
      </c>
      <c r="EA139" t="s">
        <v>3869</v>
      </c>
      <c r="EB139" t="s">
        <v>211</v>
      </c>
      <c r="EC139" t="s">
        <v>1812</v>
      </c>
      <c r="ED139" t="s">
        <v>246</v>
      </c>
      <c r="EE139" t="s">
        <v>2026</v>
      </c>
      <c r="EF139" t="s">
        <v>3870</v>
      </c>
      <c r="EG139" t="s">
        <v>265</v>
      </c>
      <c r="EH139" t="s">
        <v>3871</v>
      </c>
      <c r="EI139" t="s">
        <v>351</v>
      </c>
      <c r="EJ139" t="s">
        <v>1812</v>
      </c>
      <c r="EK139" t="s">
        <v>246</v>
      </c>
      <c r="EL139" t="s">
        <v>3872</v>
      </c>
      <c r="EM139" t="s">
        <v>1591</v>
      </c>
      <c r="EN139" t="s">
        <v>898</v>
      </c>
    </row>
    <row r="140" spans="1:158">
      <c r="A140" t="s">
        <v>1471</v>
      </c>
      <c r="B140" t="s">
        <v>507</v>
      </c>
      <c r="C140" t="s">
        <v>212</v>
      </c>
      <c r="D140" t="s">
        <v>1472</v>
      </c>
      <c r="E140" t="s">
        <v>3873</v>
      </c>
      <c r="F140" t="s">
        <v>3874</v>
      </c>
      <c r="G140">
        <v>9819306354</v>
      </c>
      <c r="H140" t="s">
        <v>164</v>
      </c>
      <c r="I140" t="s">
        <v>3875</v>
      </c>
      <c r="J140" t="s">
        <v>166</v>
      </c>
      <c r="K140" t="s">
        <v>2824</v>
      </c>
      <c r="L140" t="s">
        <v>3876</v>
      </c>
      <c r="M140" t="s">
        <v>3877</v>
      </c>
      <c r="N140" t="s">
        <v>170</v>
      </c>
      <c r="AI140" t="s">
        <v>3878</v>
      </c>
      <c r="AJ140" t="s">
        <v>3879</v>
      </c>
      <c r="AK140" t="s">
        <v>3880</v>
      </c>
      <c r="AL140">
        <v>73.73</v>
      </c>
      <c r="AN140">
        <v>2000</v>
      </c>
      <c r="AO140" t="s">
        <v>170</v>
      </c>
      <c r="AV140" t="s">
        <v>174</v>
      </c>
      <c r="AW140" t="s">
        <v>485</v>
      </c>
      <c r="AX140" t="s">
        <v>3881</v>
      </c>
      <c r="AY140" t="s">
        <v>485</v>
      </c>
      <c r="AZ140">
        <v>80.97</v>
      </c>
      <c r="BB140">
        <v>2004</v>
      </c>
      <c r="BC140" t="s">
        <v>174</v>
      </c>
      <c r="BD140" t="s">
        <v>3882</v>
      </c>
      <c r="BE140" t="s">
        <v>3883</v>
      </c>
      <c r="BF140" t="s">
        <v>485</v>
      </c>
      <c r="BG140">
        <v>74.25</v>
      </c>
      <c r="BI140">
        <v>2008</v>
      </c>
      <c r="BJ140">
        <v>2</v>
      </c>
      <c r="BL140">
        <v>9</v>
      </c>
      <c r="BN140" t="s">
        <v>174</v>
      </c>
      <c r="BO140" t="s">
        <v>3884</v>
      </c>
      <c r="BP140" t="s">
        <v>3885</v>
      </c>
      <c r="BQ140" t="s">
        <v>3886</v>
      </c>
      <c r="BR140">
        <v>61.96</v>
      </c>
      <c r="BT140">
        <v>2013</v>
      </c>
      <c r="BU140">
        <v>22</v>
      </c>
      <c r="BW140">
        <v>51</v>
      </c>
      <c r="BY140" t="s">
        <v>174</v>
      </c>
      <c r="BZ140" t="s">
        <v>1441</v>
      </c>
      <c r="CA140" t="s">
        <v>3887</v>
      </c>
      <c r="CB140" t="s">
        <v>969</v>
      </c>
      <c r="CC140">
        <v>78.18</v>
      </c>
      <c r="CE140">
        <v>2019</v>
      </c>
      <c r="CF140" t="s">
        <v>174</v>
      </c>
      <c r="CG140" t="s">
        <v>485</v>
      </c>
      <c r="CH140" t="s">
        <v>3888</v>
      </c>
      <c r="CI140" t="s">
        <v>193</v>
      </c>
      <c r="CJ140">
        <v>2025</v>
      </c>
      <c r="CL140" t="s">
        <v>174</v>
      </c>
      <c r="CM140" t="s">
        <v>3889</v>
      </c>
      <c r="CN140" t="s">
        <v>174</v>
      </c>
      <c r="CO140" t="s">
        <v>3890</v>
      </c>
      <c r="CP140" t="s">
        <v>2186</v>
      </c>
      <c r="CQ140" t="s">
        <v>174</v>
      </c>
      <c r="CR140">
        <v>0</v>
      </c>
      <c r="CS140">
        <v>0</v>
      </c>
      <c r="CT140">
        <v>7</v>
      </c>
      <c r="CU140" t="s">
        <v>3891</v>
      </c>
      <c r="CV140" t="s">
        <v>170</v>
      </c>
      <c r="CZ140" t="s">
        <v>170</v>
      </c>
      <c r="DB140" t="s">
        <v>3892</v>
      </c>
      <c r="DC140" t="s">
        <v>1310</v>
      </c>
      <c r="DD140" t="s">
        <v>174</v>
      </c>
      <c r="DE140" t="s">
        <v>3893</v>
      </c>
      <c r="DF140" t="s">
        <v>174</v>
      </c>
      <c r="DG140" t="s">
        <v>3894</v>
      </c>
      <c r="DH140" t="s">
        <v>3895</v>
      </c>
      <c r="DI140" t="s">
        <v>3896</v>
      </c>
      <c r="DJ140" t="s">
        <v>3897</v>
      </c>
      <c r="DK140">
        <v>9</v>
      </c>
      <c r="DL140" t="s">
        <v>170</v>
      </c>
      <c r="DN140" t="s">
        <v>170</v>
      </c>
      <c r="DP140" t="s">
        <v>3898</v>
      </c>
      <c r="DQ140" t="str">
        <f>HYPERLINK("https://nconnect.nicmar.ac.in/storage/profile/69a1c52c4444e.png","Download")</f>
        <v>0</v>
      </c>
      <c r="DR140" t="str">
        <f>HYPERLINK("https://nconnect.nicmar.ac.in/pdf/35_resume_1772210023.pdf/Y2FyZWVy","View Resume")</f>
        <v>0</v>
      </c>
      <c r="DS140" t="s">
        <v>1579</v>
      </c>
      <c r="DT140" t="s">
        <v>3899</v>
      </c>
      <c r="DU140" t="s">
        <v>211</v>
      </c>
      <c r="DV140" t="s">
        <v>3900</v>
      </c>
      <c r="DW140" t="s">
        <v>246</v>
      </c>
      <c r="DX140" t="s">
        <v>3836</v>
      </c>
      <c r="DY140" t="s">
        <v>209</v>
      </c>
      <c r="DZ140" t="s">
        <v>2691</v>
      </c>
      <c r="EA140" t="s">
        <v>3901</v>
      </c>
      <c r="EB140" t="s">
        <v>351</v>
      </c>
      <c r="EC140" t="s">
        <v>3900</v>
      </c>
      <c r="ED140" t="s">
        <v>246</v>
      </c>
      <c r="EE140" t="s">
        <v>1726</v>
      </c>
      <c r="EF140" t="s">
        <v>3163</v>
      </c>
      <c r="EG140" t="s">
        <v>691</v>
      </c>
      <c r="EH140" t="s">
        <v>3902</v>
      </c>
      <c r="EI140" t="s">
        <v>351</v>
      </c>
      <c r="EJ140" t="s">
        <v>3903</v>
      </c>
      <c r="EK140" t="s">
        <v>246</v>
      </c>
      <c r="EL140" t="s">
        <v>2207</v>
      </c>
      <c r="EM140" t="s">
        <v>1726</v>
      </c>
      <c r="EN140" t="s">
        <v>2689</v>
      </c>
      <c r="EO140" t="s">
        <v>3904</v>
      </c>
      <c r="EP140" t="s">
        <v>351</v>
      </c>
      <c r="EQ140" t="s">
        <v>3905</v>
      </c>
      <c r="ER140" t="s">
        <v>246</v>
      </c>
      <c r="ES140" t="s">
        <v>3906</v>
      </c>
      <c r="ET140" t="s">
        <v>859</v>
      </c>
      <c r="EU140" t="s">
        <v>248</v>
      </c>
      <c r="EV140" t="s">
        <v>3907</v>
      </c>
      <c r="EW140" t="s">
        <v>3908</v>
      </c>
      <c r="EX140" t="s">
        <v>3909</v>
      </c>
      <c r="EY140" t="s">
        <v>207</v>
      </c>
      <c r="EZ140" t="s">
        <v>338</v>
      </c>
      <c r="FA140" t="s">
        <v>3910</v>
      </c>
      <c r="FB140" t="s">
        <v>908</v>
      </c>
    </row>
    <row r="141" spans="1:158">
      <c r="A141" t="s">
        <v>3911</v>
      </c>
      <c r="B141" t="s">
        <v>211</v>
      </c>
      <c r="C141" t="s">
        <v>471</v>
      </c>
      <c r="D141" t="s">
        <v>3912</v>
      </c>
      <c r="E141" t="s">
        <v>3873</v>
      </c>
      <c r="F141" t="s">
        <v>3874</v>
      </c>
      <c r="G141">
        <v>9819306354</v>
      </c>
      <c r="H141" t="s">
        <v>164</v>
      </c>
      <c r="I141" t="s">
        <v>3875</v>
      </c>
      <c r="J141" t="s">
        <v>166</v>
      </c>
      <c r="K141" t="s">
        <v>2824</v>
      </c>
      <c r="L141" t="s">
        <v>3876</v>
      </c>
      <c r="M141" t="s">
        <v>3877</v>
      </c>
      <c r="N141" t="s">
        <v>170</v>
      </c>
      <c r="AI141" t="s">
        <v>3878</v>
      </c>
      <c r="AJ141" t="s">
        <v>3879</v>
      </c>
      <c r="AK141" t="s">
        <v>3880</v>
      </c>
      <c r="AL141">
        <v>73.73</v>
      </c>
      <c r="AN141">
        <v>2000</v>
      </c>
      <c r="AO141" t="s">
        <v>170</v>
      </c>
      <c r="AV141" t="s">
        <v>174</v>
      </c>
      <c r="AW141" t="s">
        <v>485</v>
      </c>
      <c r="AX141" t="s">
        <v>3881</v>
      </c>
      <c r="AY141" t="s">
        <v>485</v>
      </c>
      <c r="AZ141">
        <v>80.97</v>
      </c>
      <c r="BB141">
        <v>2004</v>
      </c>
      <c r="BC141" t="s">
        <v>174</v>
      </c>
      <c r="BD141" t="s">
        <v>3882</v>
      </c>
      <c r="BE141" t="s">
        <v>3883</v>
      </c>
      <c r="BF141" t="s">
        <v>485</v>
      </c>
      <c r="BG141">
        <v>74.25</v>
      </c>
      <c r="BI141">
        <v>2008</v>
      </c>
      <c r="BJ141">
        <v>2</v>
      </c>
      <c r="BL141">
        <v>9</v>
      </c>
      <c r="BN141" t="s">
        <v>174</v>
      </c>
      <c r="BO141" t="s">
        <v>3884</v>
      </c>
      <c r="BP141" t="s">
        <v>3885</v>
      </c>
      <c r="BQ141" t="s">
        <v>3886</v>
      </c>
      <c r="BR141">
        <v>61.96</v>
      </c>
      <c r="BT141">
        <v>2013</v>
      </c>
      <c r="BU141">
        <v>22</v>
      </c>
      <c r="BW141">
        <v>51</v>
      </c>
      <c r="BY141" t="s">
        <v>174</v>
      </c>
      <c r="BZ141" t="s">
        <v>1441</v>
      </c>
      <c r="CA141" t="s">
        <v>3887</v>
      </c>
      <c r="CB141" t="s">
        <v>969</v>
      </c>
      <c r="CC141">
        <v>78.18</v>
      </c>
      <c r="CE141">
        <v>2019</v>
      </c>
      <c r="CF141" t="s">
        <v>174</v>
      </c>
      <c r="CG141" t="s">
        <v>485</v>
      </c>
      <c r="CH141" t="s">
        <v>3888</v>
      </c>
      <c r="CI141" t="s">
        <v>193</v>
      </c>
      <c r="CJ141">
        <v>2025</v>
      </c>
      <c r="CL141" t="s">
        <v>174</v>
      </c>
      <c r="CM141" t="s">
        <v>3889</v>
      </c>
      <c r="CN141" t="s">
        <v>174</v>
      </c>
      <c r="CO141" t="s">
        <v>3890</v>
      </c>
      <c r="CP141" t="s">
        <v>2186</v>
      </c>
      <c r="CQ141" t="s">
        <v>174</v>
      </c>
      <c r="CR141">
        <v>0</v>
      </c>
      <c r="CS141">
        <v>0</v>
      </c>
      <c r="CT141">
        <v>7</v>
      </c>
      <c r="CU141" t="s">
        <v>3891</v>
      </c>
      <c r="CV141" t="s">
        <v>170</v>
      </c>
      <c r="CZ141" t="s">
        <v>170</v>
      </c>
      <c r="DB141" t="s">
        <v>3892</v>
      </c>
      <c r="DC141" t="s">
        <v>1310</v>
      </c>
      <c r="DD141" t="s">
        <v>174</v>
      </c>
      <c r="DE141" t="s">
        <v>3893</v>
      </c>
      <c r="DF141" t="s">
        <v>174</v>
      </c>
      <c r="DG141" t="s">
        <v>3894</v>
      </c>
      <c r="DH141" t="s">
        <v>3895</v>
      </c>
      <c r="DI141" t="s">
        <v>3896</v>
      </c>
      <c r="DJ141" t="s">
        <v>3897</v>
      </c>
      <c r="DK141">
        <v>9</v>
      </c>
      <c r="DL141" t="s">
        <v>170</v>
      </c>
      <c r="DN141" t="s">
        <v>170</v>
      </c>
      <c r="DP141" t="s">
        <v>3913</v>
      </c>
      <c r="DQ141" t="str">
        <f>HYPERLINK("https://nconnect.nicmar.ac.in/storage/profile/69a1c52c4444e.png","Download")</f>
        <v>0</v>
      </c>
      <c r="DR141" t="str">
        <f>HYPERLINK("https://nconnect.nicmar.ac.in/pdf/35_resume_1772210023.pdf/Y2FyZWVy","View Resume")</f>
        <v>0</v>
      </c>
      <c r="DS141" t="s">
        <v>1579</v>
      </c>
      <c r="DT141" t="s">
        <v>3899</v>
      </c>
      <c r="DU141" t="s">
        <v>211</v>
      </c>
      <c r="DV141" t="s">
        <v>3900</v>
      </c>
      <c r="DW141" t="s">
        <v>246</v>
      </c>
      <c r="DX141" t="s">
        <v>3836</v>
      </c>
      <c r="DY141" t="s">
        <v>209</v>
      </c>
      <c r="DZ141" t="s">
        <v>2691</v>
      </c>
      <c r="EA141" t="s">
        <v>3901</v>
      </c>
      <c r="EB141" t="s">
        <v>351</v>
      </c>
      <c r="EC141" t="s">
        <v>3900</v>
      </c>
      <c r="ED141" t="s">
        <v>246</v>
      </c>
      <c r="EE141" t="s">
        <v>1726</v>
      </c>
      <c r="EF141" t="s">
        <v>3163</v>
      </c>
      <c r="EG141" t="s">
        <v>691</v>
      </c>
      <c r="EH141" t="s">
        <v>3902</v>
      </c>
      <c r="EI141" t="s">
        <v>351</v>
      </c>
      <c r="EJ141" t="s">
        <v>3903</v>
      </c>
      <c r="EK141" t="s">
        <v>246</v>
      </c>
      <c r="EL141" t="s">
        <v>2207</v>
      </c>
      <c r="EM141" t="s">
        <v>1726</v>
      </c>
      <c r="EN141" t="s">
        <v>2689</v>
      </c>
      <c r="EO141" t="s">
        <v>3904</v>
      </c>
      <c r="EP141" t="s">
        <v>351</v>
      </c>
      <c r="EQ141" t="s">
        <v>3905</v>
      </c>
      <c r="ER141" t="s">
        <v>246</v>
      </c>
      <c r="ES141" t="s">
        <v>3906</v>
      </c>
      <c r="ET141" t="s">
        <v>859</v>
      </c>
      <c r="EU141" t="s">
        <v>248</v>
      </c>
      <c r="EV141" t="s">
        <v>3907</v>
      </c>
      <c r="EW141" t="s">
        <v>3908</v>
      </c>
      <c r="EX141" t="s">
        <v>3909</v>
      </c>
      <c r="EY141" t="s">
        <v>207</v>
      </c>
      <c r="EZ141" t="s">
        <v>338</v>
      </c>
      <c r="FA141" t="s">
        <v>3910</v>
      </c>
      <c r="FB141" t="s">
        <v>908</v>
      </c>
    </row>
    <row r="142" spans="1:158">
      <c r="A142" t="s">
        <v>584</v>
      </c>
      <c r="B142" t="s">
        <v>211</v>
      </c>
      <c r="C142" t="s">
        <v>471</v>
      </c>
      <c r="D142" t="s">
        <v>585</v>
      </c>
      <c r="E142" t="s">
        <v>3873</v>
      </c>
      <c r="F142" t="s">
        <v>3874</v>
      </c>
      <c r="G142">
        <v>9819306354</v>
      </c>
      <c r="H142" t="s">
        <v>164</v>
      </c>
      <c r="I142" t="s">
        <v>3875</v>
      </c>
      <c r="J142" t="s">
        <v>166</v>
      </c>
      <c r="K142" t="s">
        <v>2824</v>
      </c>
      <c r="L142" t="s">
        <v>3876</v>
      </c>
      <c r="M142" t="s">
        <v>3877</v>
      </c>
      <c r="N142" t="s">
        <v>170</v>
      </c>
      <c r="AI142" t="s">
        <v>3878</v>
      </c>
      <c r="AJ142" t="s">
        <v>3879</v>
      </c>
      <c r="AK142" t="s">
        <v>3880</v>
      </c>
      <c r="AL142">
        <v>73.73</v>
      </c>
      <c r="AN142">
        <v>2000</v>
      </c>
      <c r="AO142" t="s">
        <v>170</v>
      </c>
      <c r="AV142" t="s">
        <v>174</v>
      </c>
      <c r="AW142" t="s">
        <v>485</v>
      </c>
      <c r="AX142" t="s">
        <v>3881</v>
      </c>
      <c r="AY142" t="s">
        <v>485</v>
      </c>
      <c r="AZ142">
        <v>80.97</v>
      </c>
      <c r="BB142">
        <v>2004</v>
      </c>
      <c r="BC142" t="s">
        <v>174</v>
      </c>
      <c r="BD142" t="s">
        <v>3882</v>
      </c>
      <c r="BE142" t="s">
        <v>3883</v>
      </c>
      <c r="BF142" t="s">
        <v>485</v>
      </c>
      <c r="BG142">
        <v>74.25</v>
      </c>
      <c r="BI142">
        <v>2008</v>
      </c>
      <c r="BJ142">
        <v>2</v>
      </c>
      <c r="BL142">
        <v>9</v>
      </c>
      <c r="BN142" t="s">
        <v>174</v>
      </c>
      <c r="BO142" t="s">
        <v>3884</v>
      </c>
      <c r="BP142" t="s">
        <v>3885</v>
      </c>
      <c r="BQ142" t="s">
        <v>3886</v>
      </c>
      <c r="BR142">
        <v>61.96</v>
      </c>
      <c r="BT142">
        <v>2013</v>
      </c>
      <c r="BU142">
        <v>22</v>
      </c>
      <c r="BW142">
        <v>51</v>
      </c>
      <c r="BY142" t="s">
        <v>174</v>
      </c>
      <c r="BZ142" t="s">
        <v>1441</v>
      </c>
      <c r="CA142" t="s">
        <v>3887</v>
      </c>
      <c r="CB142" t="s">
        <v>969</v>
      </c>
      <c r="CC142">
        <v>78.18</v>
      </c>
      <c r="CE142">
        <v>2019</v>
      </c>
      <c r="CF142" t="s">
        <v>174</v>
      </c>
      <c r="CG142" t="s">
        <v>485</v>
      </c>
      <c r="CH142" t="s">
        <v>3888</v>
      </c>
      <c r="CI142" t="s">
        <v>193</v>
      </c>
      <c r="CJ142">
        <v>2025</v>
      </c>
      <c r="CL142" t="s">
        <v>174</v>
      </c>
      <c r="CM142" t="s">
        <v>3889</v>
      </c>
      <c r="CN142" t="s">
        <v>174</v>
      </c>
      <c r="CO142" t="s">
        <v>3890</v>
      </c>
      <c r="CP142" t="s">
        <v>2186</v>
      </c>
      <c r="CQ142" t="s">
        <v>174</v>
      </c>
      <c r="CR142">
        <v>0</v>
      </c>
      <c r="CS142">
        <v>0</v>
      </c>
      <c r="CT142">
        <v>7</v>
      </c>
      <c r="CU142" t="s">
        <v>3891</v>
      </c>
      <c r="CV142" t="s">
        <v>170</v>
      </c>
      <c r="CZ142" t="s">
        <v>170</v>
      </c>
      <c r="DB142" t="s">
        <v>3892</v>
      </c>
      <c r="DC142" t="s">
        <v>1310</v>
      </c>
      <c r="DD142" t="s">
        <v>174</v>
      </c>
      <c r="DE142" t="s">
        <v>3893</v>
      </c>
      <c r="DF142" t="s">
        <v>174</v>
      </c>
      <c r="DG142" t="s">
        <v>3894</v>
      </c>
      <c r="DH142" t="s">
        <v>3895</v>
      </c>
      <c r="DI142" t="s">
        <v>3896</v>
      </c>
      <c r="DJ142" t="s">
        <v>3897</v>
      </c>
      <c r="DK142">
        <v>9</v>
      </c>
      <c r="DL142" t="s">
        <v>170</v>
      </c>
      <c r="DN142" t="s">
        <v>170</v>
      </c>
      <c r="DP142" t="s">
        <v>3914</v>
      </c>
      <c r="DQ142" t="str">
        <f>HYPERLINK("https://nconnect.nicmar.ac.in/storage/profile/69a1c52c4444e.png","Download")</f>
        <v>0</v>
      </c>
      <c r="DR142" t="str">
        <f>HYPERLINK("https://nconnect.nicmar.ac.in/pdf/35_resume_1772210023.pdf/Y2FyZWVy","View Resume")</f>
        <v>0</v>
      </c>
      <c r="DS142" t="s">
        <v>1579</v>
      </c>
      <c r="DT142" t="s">
        <v>3899</v>
      </c>
      <c r="DU142" t="s">
        <v>211</v>
      </c>
      <c r="DV142" t="s">
        <v>3900</v>
      </c>
      <c r="DW142" t="s">
        <v>246</v>
      </c>
      <c r="DX142" t="s">
        <v>3836</v>
      </c>
      <c r="DY142" t="s">
        <v>209</v>
      </c>
      <c r="DZ142" t="s">
        <v>2691</v>
      </c>
      <c r="EA142" t="s">
        <v>3901</v>
      </c>
      <c r="EB142" t="s">
        <v>351</v>
      </c>
      <c r="EC142" t="s">
        <v>3900</v>
      </c>
      <c r="ED142" t="s">
        <v>246</v>
      </c>
      <c r="EE142" t="s">
        <v>1726</v>
      </c>
      <c r="EF142" t="s">
        <v>3163</v>
      </c>
      <c r="EG142" t="s">
        <v>691</v>
      </c>
      <c r="EH142" t="s">
        <v>3902</v>
      </c>
      <c r="EI142" t="s">
        <v>351</v>
      </c>
      <c r="EJ142" t="s">
        <v>3903</v>
      </c>
      <c r="EK142" t="s">
        <v>246</v>
      </c>
      <c r="EL142" t="s">
        <v>2207</v>
      </c>
      <c r="EM142" t="s">
        <v>1726</v>
      </c>
      <c r="EN142" t="s">
        <v>2689</v>
      </c>
      <c r="EO142" t="s">
        <v>3904</v>
      </c>
      <c r="EP142" t="s">
        <v>351</v>
      </c>
      <c r="EQ142" t="s">
        <v>3905</v>
      </c>
      <c r="ER142" t="s">
        <v>246</v>
      </c>
      <c r="ES142" t="s">
        <v>3906</v>
      </c>
      <c r="ET142" t="s">
        <v>859</v>
      </c>
      <c r="EU142" t="s">
        <v>248</v>
      </c>
      <c r="EV142" t="s">
        <v>3907</v>
      </c>
      <c r="EW142" t="s">
        <v>3908</v>
      </c>
      <c r="EX142" t="s">
        <v>3909</v>
      </c>
      <c r="EY142" t="s">
        <v>207</v>
      </c>
      <c r="EZ142" t="s">
        <v>338</v>
      </c>
      <c r="FA142" t="s">
        <v>3910</v>
      </c>
      <c r="FB142" t="s">
        <v>908</v>
      </c>
    </row>
    <row r="143" spans="1:158">
      <c r="A143" t="s">
        <v>470</v>
      </c>
      <c r="B143" t="s">
        <v>211</v>
      </c>
      <c r="C143" t="s">
        <v>471</v>
      </c>
      <c r="D143" t="s">
        <v>472</v>
      </c>
      <c r="E143" t="s">
        <v>3873</v>
      </c>
      <c r="F143" t="s">
        <v>3874</v>
      </c>
      <c r="G143">
        <v>9819306354</v>
      </c>
      <c r="H143" t="s">
        <v>164</v>
      </c>
      <c r="I143" t="s">
        <v>3875</v>
      </c>
      <c r="J143" t="s">
        <v>166</v>
      </c>
      <c r="K143" t="s">
        <v>2824</v>
      </c>
      <c r="L143" t="s">
        <v>3876</v>
      </c>
      <c r="M143" t="s">
        <v>3877</v>
      </c>
      <c r="N143" t="s">
        <v>170</v>
      </c>
      <c r="AI143" t="s">
        <v>3878</v>
      </c>
      <c r="AJ143" t="s">
        <v>3879</v>
      </c>
      <c r="AK143" t="s">
        <v>3880</v>
      </c>
      <c r="AL143">
        <v>73.73</v>
      </c>
      <c r="AN143">
        <v>2000</v>
      </c>
      <c r="AO143" t="s">
        <v>170</v>
      </c>
      <c r="AV143" t="s">
        <v>174</v>
      </c>
      <c r="AW143" t="s">
        <v>485</v>
      </c>
      <c r="AX143" t="s">
        <v>3881</v>
      </c>
      <c r="AY143" t="s">
        <v>485</v>
      </c>
      <c r="AZ143">
        <v>80.97</v>
      </c>
      <c r="BB143">
        <v>2004</v>
      </c>
      <c r="BC143" t="s">
        <v>174</v>
      </c>
      <c r="BD143" t="s">
        <v>3882</v>
      </c>
      <c r="BE143" t="s">
        <v>3883</v>
      </c>
      <c r="BF143" t="s">
        <v>485</v>
      </c>
      <c r="BG143">
        <v>74.25</v>
      </c>
      <c r="BI143">
        <v>2008</v>
      </c>
      <c r="BJ143">
        <v>2</v>
      </c>
      <c r="BL143">
        <v>9</v>
      </c>
      <c r="BN143" t="s">
        <v>174</v>
      </c>
      <c r="BO143" t="s">
        <v>3884</v>
      </c>
      <c r="BP143" t="s">
        <v>3885</v>
      </c>
      <c r="BQ143" t="s">
        <v>3886</v>
      </c>
      <c r="BR143">
        <v>61.96</v>
      </c>
      <c r="BT143">
        <v>2013</v>
      </c>
      <c r="BU143">
        <v>22</v>
      </c>
      <c r="BW143">
        <v>51</v>
      </c>
      <c r="BY143" t="s">
        <v>174</v>
      </c>
      <c r="BZ143" t="s">
        <v>1441</v>
      </c>
      <c r="CA143" t="s">
        <v>3887</v>
      </c>
      <c r="CB143" t="s">
        <v>969</v>
      </c>
      <c r="CC143">
        <v>78.18</v>
      </c>
      <c r="CE143">
        <v>2019</v>
      </c>
      <c r="CF143" t="s">
        <v>174</v>
      </c>
      <c r="CG143" t="s">
        <v>485</v>
      </c>
      <c r="CH143" t="s">
        <v>3888</v>
      </c>
      <c r="CI143" t="s">
        <v>193</v>
      </c>
      <c r="CJ143">
        <v>2025</v>
      </c>
      <c r="CL143" t="s">
        <v>174</v>
      </c>
      <c r="CM143" t="s">
        <v>3889</v>
      </c>
      <c r="CN143" t="s">
        <v>174</v>
      </c>
      <c r="CO143" t="s">
        <v>3890</v>
      </c>
      <c r="CP143" t="s">
        <v>2186</v>
      </c>
      <c r="CQ143" t="s">
        <v>174</v>
      </c>
      <c r="CR143">
        <v>0</v>
      </c>
      <c r="CS143">
        <v>0</v>
      </c>
      <c r="CT143">
        <v>7</v>
      </c>
      <c r="CU143" t="s">
        <v>3891</v>
      </c>
      <c r="CV143" t="s">
        <v>170</v>
      </c>
      <c r="CZ143" t="s">
        <v>170</v>
      </c>
      <c r="DB143" t="s">
        <v>3892</v>
      </c>
      <c r="DC143" t="s">
        <v>1310</v>
      </c>
      <c r="DD143" t="s">
        <v>174</v>
      </c>
      <c r="DE143" t="s">
        <v>3893</v>
      </c>
      <c r="DF143" t="s">
        <v>174</v>
      </c>
      <c r="DG143" t="s">
        <v>3894</v>
      </c>
      <c r="DH143" t="s">
        <v>3895</v>
      </c>
      <c r="DI143" t="s">
        <v>3896</v>
      </c>
      <c r="DJ143" t="s">
        <v>3897</v>
      </c>
      <c r="DK143">
        <v>9</v>
      </c>
      <c r="DL143" t="s">
        <v>170</v>
      </c>
      <c r="DN143" t="s">
        <v>170</v>
      </c>
      <c r="DP143" t="s">
        <v>3914</v>
      </c>
      <c r="DQ143" t="str">
        <f>HYPERLINK("https://nconnect.nicmar.ac.in/storage/profile/69a1c52c4444e.png","Download")</f>
        <v>0</v>
      </c>
      <c r="DR143" t="str">
        <f>HYPERLINK("https://nconnect.nicmar.ac.in/pdf/35_resume_1772210023.pdf/Y2FyZWVy","View Resume")</f>
        <v>0</v>
      </c>
      <c r="DS143" t="s">
        <v>1579</v>
      </c>
      <c r="DT143" t="s">
        <v>3899</v>
      </c>
      <c r="DU143" t="s">
        <v>211</v>
      </c>
      <c r="DV143" t="s">
        <v>3900</v>
      </c>
      <c r="DW143" t="s">
        <v>246</v>
      </c>
      <c r="DX143" t="s">
        <v>3836</v>
      </c>
      <c r="DY143" t="s">
        <v>209</v>
      </c>
      <c r="DZ143" t="s">
        <v>2691</v>
      </c>
      <c r="EA143" t="s">
        <v>3901</v>
      </c>
      <c r="EB143" t="s">
        <v>351</v>
      </c>
      <c r="EC143" t="s">
        <v>3900</v>
      </c>
      <c r="ED143" t="s">
        <v>246</v>
      </c>
      <c r="EE143" t="s">
        <v>1726</v>
      </c>
      <c r="EF143" t="s">
        <v>3163</v>
      </c>
      <c r="EG143" t="s">
        <v>691</v>
      </c>
      <c r="EH143" t="s">
        <v>3902</v>
      </c>
      <c r="EI143" t="s">
        <v>351</v>
      </c>
      <c r="EJ143" t="s">
        <v>3903</v>
      </c>
      <c r="EK143" t="s">
        <v>246</v>
      </c>
      <c r="EL143" t="s">
        <v>2207</v>
      </c>
      <c r="EM143" t="s">
        <v>1726</v>
      </c>
      <c r="EN143" t="s">
        <v>2689</v>
      </c>
      <c r="EO143" t="s">
        <v>3904</v>
      </c>
      <c r="EP143" t="s">
        <v>351</v>
      </c>
      <c r="EQ143" t="s">
        <v>3905</v>
      </c>
      <c r="ER143" t="s">
        <v>246</v>
      </c>
      <c r="ES143" t="s">
        <v>3906</v>
      </c>
      <c r="ET143" t="s">
        <v>859</v>
      </c>
      <c r="EU143" t="s">
        <v>248</v>
      </c>
      <c r="EV143" t="s">
        <v>3907</v>
      </c>
      <c r="EW143" t="s">
        <v>3908</v>
      </c>
      <c r="EX143" t="s">
        <v>3909</v>
      </c>
      <c r="EY143" t="s">
        <v>207</v>
      </c>
      <c r="EZ143" t="s">
        <v>338</v>
      </c>
      <c r="FA143" t="s">
        <v>3910</v>
      </c>
      <c r="FB143" t="s">
        <v>908</v>
      </c>
    </row>
    <row r="144" spans="1:158">
      <c r="A144" t="s">
        <v>3915</v>
      </c>
      <c r="B144" t="s">
        <v>536</v>
      </c>
      <c r="C144" t="s">
        <v>1138</v>
      </c>
      <c r="D144" t="s">
        <v>3916</v>
      </c>
      <c r="E144" t="s">
        <v>3873</v>
      </c>
      <c r="F144" t="s">
        <v>3874</v>
      </c>
      <c r="G144">
        <v>9819306354</v>
      </c>
      <c r="H144" t="s">
        <v>164</v>
      </c>
      <c r="I144" t="s">
        <v>3875</v>
      </c>
      <c r="J144" t="s">
        <v>166</v>
      </c>
      <c r="K144" t="s">
        <v>2824</v>
      </c>
      <c r="L144" t="s">
        <v>3876</v>
      </c>
      <c r="M144" t="s">
        <v>3877</v>
      </c>
      <c r="N144" t="s">
        <v>170</v>
      </c>
      <c r="AI144" t="s">
        <v>3878</v>
      </c>
      <c r="AJ144" t="s">
        <v>3879</v>
      </c>
      <c r="AK144" t="s">
        <v>3880</v>
      </c>
      <c r="AL144">
        <v>73.73</v>
      </c>
      <c r="AN144">
        <v>2000</v>
      </c>
      <c r="AO144" t="s">
        <v>170</v>
      </c>
      <c r="AV144" t="s">
        <v>174</v>
      </c>
      <c r="AW144" t="s">
        <v>485</v>
      </c>
      <c r="AX144" t="s">
        <v>3881</v>
      </c>
      <c r="AY144" t="s">
        <v>485</v>
      </c>
      <c r="AZ144">
        <v>80.97</v>
      </c>
      <c r="BB144">
        <v>2004</v>
      </c>
      <c r="BC144" t="s">
        <v>174</v>
      </c>
      <c r="BD144" t="s">
        <v>3882</v>
      </c>
      <c r="BE144" t="s">
        <v>3883</v>
      </c>
      <c r="BF144" t="s">
        <v>485</v>
      </c>
      <c r="BG144">
        <v>74.25</v>
      </c>
      <c r="BI144">
        <v>2008</v>
      </c>
      <c r="BJ144">
        <v>2</v>
      </c>
      <c r="BL144">
        <v>9</v>
      </c>
      <c r="BN144" t="s">
        <v>174</v>
      </c>
      <c r="BO144" t="s">
        <v>3884</v>
      </c>
      <c r="BP144" t="s">
        <v>3885</v>
      </c>
      <c r="BQ144" t="s">
        <v>3886</v>
      </c>
      <c r="BR144">
        <v>61.96</v>
      </c>
      <c r="BT144">
        <v>2013</v>
      </c>
      <c r="BU144">
        <v>22</v>
      </c>
      <c r="BW144">
        <v>51</v>
      </c>
      <c r="BY144" t="s">
        <v>174</v>
      </c>
      <c r="BZ144" t="s">
        <v>1441</v>
      </c>
      <c r="CA144" t="s">
        <v>3887</v>
      </c>
      <c r="CB144" t="s">
        <v>969</v>
      </c>
      <c r="CC144">
        <v>78.18</v>
      </c>
      <c r="CE144">
        <v>2019</v>
      </c>
      <c r="CF144" t="s">
        <v>174</v>
      </c>
      <c r="CG144" t="s">
        <v>485</v>
      </c>
      <c r="CH144" t="s">
        <v>3888</v>
      </c>
      <c r="CI144" t="s">
        <v>193</v>
      </c>
      <c r="CJ144">
        <v>2025</v>
      </c>
      <c r="CL144" t="s">
        <v>174</v>
      </c>
      <c r="CM144" t="s">
        <v>3889</v>
      </c>
      <c r="CN144" t="s">
        <v>174</v>
      </c>
      <c r="CO144" t="s">
        <v>3890</v>
      </c>
      <c r="CP144" t="s">
        <v>2186</v>
      </c>
      <c r="CQ144" t="s">
        <v>174</v>
      </c>
      <c r="CR144">
        <v>0</v>
      </c>
      <c r="CS144">
        <v>0</v>
      </c>
      <c r="CT144">
        <v>7</v>
      </c>
      <c r="CU144" t="s">
        <v>3891</v>
      </c>
      <c r="CV144" t="s">
        <v>170</v>
      </c>
      <c r="CZ144" t="s">
        <v>170</v>
      </c>
      <c r="DB144" t="s">
        <v>3892</v>
      </c>
      <c r="DC144" t="s">
        <v>1310</v>
      </c>
      <c r="DD144" t="s">
        <v>174</v>
      </c>
      <c r="DE144" t="s">
        <v>3893</v>
      </c>
      <c r="DF144" t="s">
        <v>174</v>
      </c>
      <c r="DG144" t="s">
        <v>3894</v>
      </c>
      <c r="DH144" t="s">
        <v>3895</v>
      </c>
      <c r="DI144" t="s">
        <v>3896</v>
      </c>
      <c r="DJ144" t="s">
        <v>3897</v>
      </c>
      <c r="DK144">
        <v>9</v>
      </c>
      <c r="DL144" t="s">
        <v>170</v>
      </c>
      <c r="DN144" t="s">
        <v>170</v>
      </c>
      <c r="DP144" t="s">
        <v>3917</v>
      </c>
      <c r="DQ144" t="str">
        <f>HYPERLINK("https://nconnect.nicmar.ac.in/storage/profile/69a1c52c4444e.png","Download")</f>
        <v>0</v>
      </c>
      <c r="DR144" t="str">
        <f>HYPERLINK("https://nconnect.nicmar.ac.in/pdf/35_resume_1772210023.pdf/Y2FyZWVy","View Resume")</f>
        <v>0</v>
      </c>
      <c r="DS144" t="s">
        <v>1579</v>
      </c>
      <c r="DT144" t="s">
        <v>3899</v>
      </c>
      <c r="DU144" t="s">
        <v>211</v>
      </c>
      <c r="DV144" t="s">
        <v>3900</v>
      </c>
      <c r="DW144" t="s">
        <v>246</v>
      </c>
      <c r="DX144" t="s">
        <v>3836</v>
      </c>
      <c r="DY144" t="s">
        <v>209</v>
      </c>
      <c r="DZ144" t="s">
        <v>2691</v>
      </c>
      <c r="EA144" t="s">
        <v>3901</v>
      </c>
      <c r="EB144" t="s">
        <v>351</v>
      </c>
      <c r="EC144" t="s">
        <v>3900</v>
      </c>
      <c r="ED144" t="s">
        <v>246</v>
      </c>
      <c r="EE144" t="s">
        <v>1726</v>
      </c>
      <c r="EF144" t="s">
        <v>3163</v>
      </c>
      <c r="EG144" t="s">
        <v>691</v>
      </c>
      <c r="EH144" t="s">
        <v>3902</v>
      </c>
      <c r="EI144" t="s">
        <v>351</v>
      </c>
      <c r="EJ144" t="s">
        <v>3903</v>
      </c>
      <c r="EK144" t="s">
        <v>246</v>
      </c>
      <c r="EL144" t="s">
        <v>2207</v>
      </c>
      <c r="EM144" t="s">
        <v>1726</v>
      </c>
      <c r="EN144" t="s">
        <v>2689</v>
      </c>
      <c r="EO144" t="s">
        <v>3904</v>
      </c>
      <c r="EP144" t="s">
        <v>351</v>
      </c>
      <c r="EQ144" t="s">
        <v>3905</v>
      </c>
      <c r="ER144" t="s">
        <v>246</v>
      </c>
      <c r="ES144" t="s">
        <v>3906</v>
      </c>
      <c r="ET144" t="s">
        <v>859</v>
      </c>
      <c r="EU144" t="s">
        <v>248</v>
      </c>
      <c r="EV144" t="s">
        <v>3907</v>
      </c>
      <c r="EW144" t="s">
        <v>3908</v>
      </c>
      <c r="EX144" t="s">
        <v>3909</v>
      </c>
      <c r="EY144" t="s">
        <v>207</v>
      </c>
      <c r="EZ144" t="s">
        <v>338</v>
      </c>
      <c r="FA144" t="s">
        <v>3910</v>
      </c>
      <c r="FB144" t="s">
        <v>908</v>
      </c>
    </row>
    <row r="145" spans="1:158">
      <c r="A145" t="s">
        <v>210</v>
      </c>
      <c r="B145" t="s">
        <v>211</v>
      </c>
      <c r="C145" t="s">
        <v>212</v>
      </c>
      <c r="D145" t="s">
        <v>213</v>
      </c>
      <c r="E145" t="s">
        <v>3918</v>
      </c>
      <c r="F145" t="s">
        <v>3919</v>
      </c>
      <c r="G145">
        <v>8099802789</v>
      </c>
      <c r="H145" t="s">
        <v>164</v>
      </c>
      <c r="I145" t="s">
        <v>3920</v>
      </c>
      <c r="J145" t="s">
        <v>217</v>
      </c>
      <c r="K145" t="s">
        <v>3921</v>
      </c>
      <c r="L145" t="s">
        <v>3922</v>
      </c>
      <c r="M145" t="s">
        <v>3923</v>
      </c>
      <c r="N145" t="s">
        <v>170</v>
      </c>
      <c r="AI145" t="s">
        <v>3924</v>
      </c>
      <c r="AJ145" t="s">
        <v>3925</v>
      </c>
      <c r="AK145" t="s">
        <v>3926</v>
      </c>
      <c r="AL145">
        <v>85</v>
      </c>
      <c r="AN145">
        <v>2007</v>
      </c>
      <c r="AO145" t="s">
        <v>170</v>
      </c>
      <c r="AV145" t="s">
        <v>174</v>
      </c>
      <c r="AW145" t="s">
        <v>1827</v>
      </c>
      <c r="AX145" t="s">
        <v>3927</v>
      </c>
      <c r="AY145" t="s">
        <v>3928</v>
      </c>
      <c r="AZ145">
        <v>86.38</v>
      </c>
      <c r="BB145">
        <v>2010</v>
      </c>
      <c r="BC145" t="s">
        <v>174</v>
      </c>
      <c r="BD145" t="s">
        <v>1829</v>
      </c>
      <c r="BE145" t="s">
        <v>3929</v>
      </c>
      <c r="BF145" t="s">
        <v>3930</v>
      </c>
      <c r="BG145">
        <v>79.85</v>
      </c>
      <c r="BI145">
        <v>2013</v>
      </c>
      <c r="BJ145">
        <v>1</v>
      </c>
      <c r="BL145">
        <v>9</v>
      </c>
      <c r="BN145" t="s">
        <v>174</v>
      </c>
      <c r="BO145" t="s">
        <v>1829</v>
      </c>
      <c r="BP145" t="s">
        <v>3929</v>
      </c>
      <c r="BQ145" t="s">
        <v>3931</v>
      </c>
      <c r="BR145">
        <v>9.61</v>
      </c>
      <c r="BS145">
        <v>9.61</v>
      </c>
      <c r="BT145">
        <v>2017</v>
      </c>
      <c r="BU145">
        <v>14</v>
      </c>
      <c r="BW145">
        <v>47</v>
      </c>
      <c r="BY145" t="s">
        <v>170</v>
      </c>
      <c r="CF145" t="s">
        <v>174</v>
      </c>
      <c r="CG145" t="s">
        <v>3932</v>
      </c>
      <c r="CH145" t="s">
        <v>3933</v>
      </c>
      <c r="CI145" t="s">
        <v>193</v>
      </c>
      <c r="CJ145">
        <v>2025</v>
      </c>
      <c r="CL145" t="s">
        <v>174</v>
      </c>
      <c r="CM145" t="s">
        <v>3934</v>
      </c>
      <c r="CN145" t="s">
        <v>174</v>
      </c>
      <c r="CO145" t="s">
        <v>3935</v>
      </c>
      <c r="CP145" t="s">
        <v>3936</v>
      </c>
      <c r="CQ145" t="s">
        <v>174</v>
      </c>
      <c r="CR145">
        <v>4</v>
      </c>
      <c r="CS145">
        <v>0</v>
      </c>
      <c r="CT145">
        <v>9</v>
      </c>
      <c r="CU145" t="s">
        <v>3937</v>
      </c>
      <c r="CV145" t="s">
        <v>170</v>
      </c>
      <c r="CZ145" t="s">
        <v>170</v>
      </c>
      <c r="DB145" t="s">
        <v>3938</v>
      </c>
      <c r="DC145" t="s">
        <v>326</v>
      </c>
      <c r="DD145" t="s">
        <v>174</v>
      </c>
      <c r="DE145" t="s">
        <v>3939</v>
      </c>
      <c r="DF145" t="s">
        <v>174</v>
      </c>
      <c r="DG145">
        <v>3</v>
      </c>
      <c r="DH145" t="s">
        <v>2279</v>
      </c>
      <c r="DI145">
        <v>3</v>
      </c>
      <c r="DJ145" t="s">
        <v>378</v>
      </c>
      <c r="DK145">
        <v>5</v>
      </c>
      <c r="DL145" t="s">
        <v>174</v>
      </c>
      <c r="DM145" t="s">
        <v>3940</v>
      </c>
      <c r="DN145" t="s">
        <v>170</v>
      </c>
      <c r="DP145" t="s">
        <v>3941</v>
      </c>
      <c r="DQ145" t="str">
        <f>HYPERLINK("https://nconnect.nicmar.ac.in/storage/profile/699708e7f1eb2.png","Download")</f>
        <v>0</v>
      </c>
      <c r="DR145" t="str">
        <f>HYPERLINK("https://nconnect.nicmar.ac.in/pdf/236_resume_1771508088.pdf/Y2FyZWVy","View Resume")</f>
        <v>0</v>
      </c>
      <c r="DS145" t="s">
        <v>640</v>
      </c>
      <c r="DT145" t="s">
        <v>3933</v>
      </c>
      <c r="DU145" t="s">
        <v>952</v>
      </c>
      <c r="DV145" t="s">
        <v>3942</v>
      </c>
      <c r="DW145" t="s">
        <v>207</v>
      </c>
      <c r="DX145" t="s">
        <v>3460</v>
      </c>
      <c r="DY145" t="s">
        <v>422</v>
      </c>
      <c r="DZ145" t="s">
        <v>870</v>
      </c>
      <c r="EA145" t="s">
        <v>3943</v>
      </c>
      <c r="EB145" t="s">
        <v>1283</v>
      </c>
      <c r="EC145" t="s">
        <v>3944</v>
      </c>
      <c r="ED145" t="s">
        <v>246</v>
      </c>
      <c r="EE145" t="s">
        <v>573</v>
      </c>
      <c r="EF145" t="s">
        <v>1585</v>
      </c>
      <c r="EG145" t="s">
        <v>344</v>
      </c>
      <c r="EH145" t="s">
        <v>3943</v>
      </c>
      <c r="EI145" t="s">
        <v>1283</v>
      </c>
      <c r="EJ145" t="s">
        <v>3944</v>
      </c>
      <c r="EK145" t="s">
        <v>246</v>
      </c>
      <c r="EL145" t="s">
        <v>993</v>
      </c>
      <c r="EM145" t="s">
        <v>1136</v>
      </c>
      <c r="EN145" t="s">
        <v>574</v>
      </c>
    </row>
    <row r="146" spans="1:158">
      <c r="A146" t="s">
        <v>295</v>
      </c>
      <c r="B146" t="s">
        <v>211</v>
      </c>
      <c r="C146" t="s">
        <v>267</v>
      </c>
      <c r="D146" t="s">
        <v>296</v>
      </c>
      <c r="E146" t="s">
        <v>3945</v>
      </c>
      <c r="F146" t="s">
        <v>3946</v>
      </c>
      <c r="G146">
        <v>8014506139</v>
      </c>
      <c r="H146" t="s">
        <v>271</v>
      </c>
      <c r="I146" t="s">
        <v>3947</v>
      </c>
      <c r="J146" t="s">
        <v>217</v>
      </c>
      <c r="K146" t="s">
        <v>797</v>
      </c>
      <c r="L146" t="s">
        <v>3948</v>
      </c>
      <c r="M146" t="s">
        <v>3949</v>
      </c>
      <c r="N146" t="s">
        <v>170</v>
      </c>
      <c r="AI146" t="s">
        <v>3950</v>
      </c>
      <c r="AJ146" t="s">
        <v>3951</v>
      </c>
      <c r="AK146" t="s">
        <v>3952</v>
      </c>
      <c r="AL146">
        <v>64</v>
      </c>
      <c r="AN146">
        <v>2007</v>
      </c>
      <c r="AO146" t="s">
        <v>174</v>
      </c>
      <c r="AP146" t="s">
        <v>3950</v>
      </c>
      <c r="AQ146" t="s">
        <v>3953</v>
      </c>
      <c r="AR146" t="s">
        <v>3954</v>
      </c>
      <c r="AS146">
        <v>73</v>
      </c>
      <c r="AU146">
        <v>2009</v>
      </c>
      <c r="AV146" t="s">
        <v>170</v>
      </c>
      <c r="BC146" t="s">
        <v>174</v>
      </c>
      <c r="BD146" t="s">
        <v>3955</v>
      </c>
      <c r="BE146" t="s">
        <v>3956</v>
      </c>
      <c r="BF146" t="s">
        <v>1185</v>
      </c>
      <c r="BG146">
        <v>63</v>
      </c>
      <c r="BI146">
        <v>2012</v>
      </c>
      <c r="BJ146">
        <v>19</v>
      </c>
      <c r="BL146">
        <v>33</v>
      </c>
      <c r="BN146" t="s">
        <v>174</v>
      </c>
      <c r="BO146" t="s">
        <v>3957</v>
      </c>
      <c r="BP146" t="s">
        <v>3958</v>
      </c>
      <c r="BQ146" t="s">
        <v>1266</v>
      </c>
      <c r="BR146">
        <v>76</v>
      </c>
      <c r="BT146">
        <v>2014</v>
      </c>
      <c r="BU146">
        <v>31</v>
      </c>
      <c r="BW146">
        <v>33</v>
      </c>
      <c r="BY146" t="s">
        <v>170</v>
      </c>
      <c r="CF146" t="s">
        <v>174</v>
      </c>
      <c r="CG146" t="s">
        <v>1185</v>
      </c>
      <c r="CH146" t="s">
        <v>3959</v>
      </c>
      <c r="CI146" t="s">
        <v>193</v>
      </c>
      <c r="CJ146">
        <v>2024</v>
      </c>
      <c r="CL146" t="s">
        <v>170</v>
      </c>
      <c r="CN146" t="s">
        <v>174</v>
      </c>
      <c r="CO146" t="s">
        <v>3960</v>
      </c>
      <c r="CP146" t="s">
        <v>408</v>
      </c>
      <c r="CQ146" t="s">
        <v>174</v>
      </c>
      <c r="CR146" t="s">
        <v>378</v>
      </c>
      <c r="CS146">
        <v>2</v>
      </c>
      <c r="CT146">
        <v>7</v>
      </c>
      <c r="CU146" t="s">
        <v>3961</v>
      </c>
      <c r="CV146" t="s">
        <v>170</v>
      </c>
      <c r="CZ146" t="s">
        <v>170</v>
      </c>
      <c r="DB146" t="s">
        <v>3962</v>
      </c>
      <c r="DC146" t="s">
        <v>326</v>
      </c>
      <c r="DD146" t="s">
        <v>170</v>
      </c>
      <c r="DF146" t="s">
        <v>170</v>
      </c>
      <c r="DL146" t="s">
        <v>170</v>
      </c>
      <c r="DN146" t="s">
        <v>170</v>
      </c>
      <c r="DP146" t="s">
        <v>3963</v>
      </c>
      <c r="DQ146" t="str">
        <f>HYPERLINK("https://nconnect.nicmar.ac.in/storage/profile/6996f20587ee3.png","Download")</f>
        <v>0</v>
      </c>
      <c r="DR146" t="str">
        <f>HYPERLINK("https://nconnect.nicmar.ac.in/pdf/237_resume_1771508634.pdf/Y2FyZWVy","View Resume")</f>
        <v>0</v>
      </c>
      <c r="DS146" t="s">
        <v>1027</v>
      </c>
      <c r="DT146" t="s">
        <v>3964</v>
      </c>
      <c r="DU146" t="s">
        <v>3965</v>
      </c>
      <c r="DV146" t="s">
        <v>3966</v>
      </c>
      <c r="DW146" t="s">
        <v>246</v>
      </c>
      <c r="DX146" t="s">
        <v>995</v>
      </c>
      <c r="DY146" t="s">
        <v>209</v>
      </c>
      <c r="DZ146" t="s">
        <v>1027</v>
      </c>
    </row>
    <row r="147" spans="1:158">
      <c r="A147" t="s">
        <v>584</v>
      </c>
      <c r="B147" t="s">
        <v>211</v>
      </c>
      <c r="C147" t="s">
        <v>471</v>
      </c>
      <c r="D147" t="s">
        <v>585</v>
      </c>
      <c r="E147" t="s">
        <v>3967</v>
      </c>
      <c r="F147" t="s">
        <v>3968</v>
      </c>
      <c r="G147">
        <v>9075412474</v>
      </c>
      <c r="H147" t="s">
        <v>271</v>
      </c>
      <c r="I147" t="s">
        <v>3969</v>
      </c>
      <c r="J147" t="s">
        <v>217</v>
      </c>
      <c r="K147" t="s">
        <v>3970</v>
      </c>
      <c r="L147" t="s">
        <v>3971</v>
      </c>
      <c r="M147" t="s">
        <v>3972</v>
      </c>
      <c r="N147" t="s">
        <v>170</v>
      </c>
      <c r="AI147" t="s">
        <v>3973</v>
      </c>
      <c r="AJ147" t="s">
        <v>2384</v>
      </c>
      <c r="AK147" t="s">
        <v>3974</v>
      </c>
      <c r="AL147">
        <v>93.07</v>
      </c>
      <c r="AN147">
        <v>2008</v>
      </c>
      <c r="AO147" t="s">
        <v>174</v>
      </c>
      <c r="AP147" t="s">
        <v>3975</v>
      </c>
      <c r="AQ147" t="s">
        <v>2384</v>
      </c>
      <c r="AR147" t="s">
        <v>3976</v>
      </c>
      <c r="AS147">
        <v>83.67</v>
      </c>
      <c r="AU147">
        <v>2010</v>
      </c>
      <c r="AV147" t="s">
        <v>170</v>
      </c>
      <c r="BC147" t="s">
        <v>174</v>
      </c>
      <c r="BD147" t="s">
        <v>3977</v>
      </c>
      <c r="BE147" t="s">
        <v>3978</v>
      </c>
      <c r="BF147" t="s">
        <v>485</v>
      </c>
      <c r="BG147">
        <v>76.44</v>
      </c>
      <c r="BH147">
        <v>8.69</v>
      </c>
      <c r="BI147">
        <v>2014</v>
      </c>
      <c r="BJ147">
        <v>2</v>
      </c>
      <c r="BL147">
        <v>9</v>
      </c>
      <c r="BN147" t="s">
        <v>174</v>
      </c>
      <c r="BO147" t="s">
        <v>1441</v>
      </c>
      <c r="BP147" t="s">
        <v>3979</v>
      </c>
      <c r="BQ147" t="s">
        <v>3980</v>
      </c>
      <c r="BR147">
        <v>76.4</v>
      </c>
      <c r="BS147">
        <v>7.64</v>
      </c>
      <c r="BT147">
        <v>2017</v>
      </c>
      <c r="BU147">
        <v>12</v>
      </c>
      <c r="BW147">
        <v>13</v>
      </c>
      <c r="BY147" t="s">
        <v>170</v>
      </c>
      <c r="CF147" t="s">
        <v>174</v>
      </c>
      <c r="CG147" t="s">
        <v>485</v>
      </c>
      <c r="CH147" t="s">
        <v>566</v>
      </c>
      <c r="CI147" t="s">
        <v>193</v>
      </c>
      <c r="CJ147">
        <v>2024</v>
      </c>
      <c r="CL147" t="s">
        <v>174</v>
      </c>
      <c r="CM147" t="s">
        <v>3981</v>
      </c>
      <c r="CN147" t="s">
        <v>174</v>
      </c>
      <c r="CO147" t="s">
        <v>3982</v>
      </c>
      <c r="CP147" t="s">
        <v>3983</v>
      </c>
      <c r="CQ147" t="s">
        <v>174</v>
      </c>
      <c r="CR147">
        <v>2</v>
      </c>
      <c r="CS147">
        <v>3</v>
      </c>
      <c r="CT147">
        <v>5</v>
      </c>
      <c r="CU147" t="s">
        <v>3984</v>
      </c>
      <c r="CV147" t="s">
        <v>170</v>
      </c>
      <c r="CZ147" t="s">
        <v>170</v>
      </c>
      <c r="DB147" t="s">
        <v>3985</v>
      </c>
      <c r="DC147" t="s">
        <v>3986</v>
      </c>
      <c r="DD147" t="s">
        <v>174</v>
      </c>
      <c r="DE147" t="s">
        <v>3987</v>
      </c>
      <c r="DF147" t="s">
        <v>174</v>
      </c>
      <c r="DG147">
        <v>4</v>
      </c>
      <c r="DH147">
        <v>2</v>
      </c>
      <c r="DI147">
        <v>1</v>
      </c>
      <c r="DJ147">
        <v>1</v>
      </c>
      <c r="DK147">
        <v>8</v>
      </c>
      <c r="DL147" t="s">
        <v>174</v>
      </c>
      <c r="DM147" t="s">
        <v>3982</v>
      </c>
      <c r="DN147" t="s">
        <v>170</v>
      </c>
      <c r="DP147" t="s">
        <v>3988</v>
      </c>
      <c r="DQ147" t="s">
        <v>202</v>
      </c>
      <c r="DR147" t="str">
        <f>HYPERLINK("https://nconnect.nicmar.ac.in/pdf/199_resume_1771510168.pdf/Y2FyZWVy","View Resume")</f>
        <v>0</v>
      </c>
      <c r="DS147" t="s">
        <v>865</v>
      </c>
      <c r="DT147" t="s">
        <v>3989</v>
      </c>
      <c r="DU147" t="s">
        <v>211</v>
      </c>
      <c r="DV147" t="s">
        <v>3990</v>
      </c>
      <c r="DW147" t="s">
        <v>246</v>
      </c>
      <c r="DX147" t="s">
        <v>418</v>
      </c>
      <c r="DY147" t="s">
        <v>209</v>
      </c>
      <c r="DZ147" t="s">
        <v>865</v>
      </c>
    </row>
    <row r="148" spans="1:158">
      <c r="A148" t="s">
        <v>470</v>
      </c>
      <c r="B148" t="s">
        <v>211</v>
      </c>
      <c r="C148" t="s">
        <v>471</v>
      </c>
      <c r="D148" t="s">
        <v>472</v>
      </c>
      <c r="E148" t="s">
        <v>3967</v>
      </c>
      <c r="F148" t="s">
        <v>3968</v>
      </c>
      <c r="G148">
        <v>9075412474</v>
      </c>
      <c r="H148" t="s">
        <v>271</v>
      </c>
      <c r="I148" t="s">
        <v>3969</v>
      </c>
      <c r="J148" t="s">
        <v>217</v>
      </c>
      <c r="K148" t="s">
        <v>3970</v>
      </c>
      <c r="L148" t="s">
        <v>3971</v>
      </c>
      <c r="M148" t="s">
        <v>3972</v>
      </c>
      <c r="N148" t="s">
        <v>170</v>
      </c>
      <c r="AI148" t="s">
        <v>3973</v>
      </c>
      <c r="AJ148" t="s">
        <v>2384</v>
      </c>
      <c r="AK148" t="s">
        <v>3974</v>
      </c>
      <c r="AL148">
        <v>93.07</v>
      </c>
      <c r="AN148">
        <v>2008</v>
      </c>
      <c r="AO148" t="s">
        <v>174</v>
      </c>
      <c r="AP148" t="s">
        <v>3975</v>
      </c>
      <c r="AQ148" t="s">
        <v>2384</v>
      </c>
      <c r="AR148" t="s">
        <v>3976</v>
      </c>
      <c r="AS148">
        <v>83.67</v>
      </c>
      <c r="AU148">
        <v>2010</v>
      </c>
      <c r="AV148" t="s">
        <v>170</v>
      </c>
      <c r="BC148" t="s">
        <v>174</v>
      </c>
      <c r="BD148" t="s">
        <v>3977</v>
      </c>
      <c r="BE148" t="s">
        <v>3978</v>
      </c>
      <c r="BF148" t="s">
        <v>485</v>
      </c>
      <c r="BG148">
        <v>76.44</v>
      </c>
      <c r="BH148">
        <v>8.69</v>
      </c>
      <c r="BI148">
        <v>2014</v>
      </c>
      <c r="BJ148">
        <v>2</v>
      </c>
      <c r="BL148">
        <v>9</v>
      </c>
      <c r="BN148" t="s">
        <v>174</v>
      </c>
      <c r="BO148" t="s">
        <v>1441</v>
      </c>
      <c r="BP148" t="s">
        <v>3979</v>
      </c>
      <c r="BQ148" t="s">
        <v>3980</v>
      </c>
      <c r="BR148">
        <v>76.4</v>
      </c>
      <c r="BS148">
        <v>7.64</v>
      </c>
      <c r="BT148">
        <v>2017</v>
      </c>
      <c r="BU148">
        <v>12</v>
      </c>
      <c r="BW148">
        <v>13</v>
      </c>
      <c r="BY148" t="s">
        <v>170</v>
      </c>
      <c r="CF148" t="s">
        <v>174</v>
      </c>
      <c r="CG148" t="s">
        <v>485</v>
      </c>
      <c r="CH148" t="s">
        <v>566</v>
      </c>
      <c r="CI148" t="s">
        <v>193</v>
      </c>
      <c r="CJ148">
        <v>2024</v>
      </c>
      <c r="CL148" t="s">
        <v>174</v>
      </c>
      <c r="CM148" t="s">
        <v>3981</v>
      </c>
      <c r="CN148" t="s">
        <v>174</v>
      </c>
      <c r="CO148" t="s">
        <v>3982</v>
      </c>
      <c r="CP148" t="s">
        <v>3983</v>
      </c>
      <c r="CQ148" t="s">
        <v>174</v>
      </c>
      <c r="CR148">
        <v>2</v>
      </c>
      <c r="CS148">
        <v>3</v>
      </c>
      <c r="CT148">
        <v>5</v>
      </c>
      <c r="CU148" t="s">
        <v>3984</v>
      </c>
      <c r="CV148" t="s">
        <v>170</v>
      </c>
      <c r="CZ148" t="s">
        <v>170</v>
      </c>
      <c r="DB148" t="s">
        <v>3985</v>
      </c>
      <c r="DC148" t="s">
        <v>3986</v>
      </c>
      <c r="DD148" t="s">
        <v>174</v>
      </c>
      <c r="DE148" t="s">
        <v>3987</v>
      </c>
      <c r="DF148" t="s">
        <v>174</v>
      </c>
      <c r="DG148">
        <v>4</v>
      </c>
      <c r="DH148">
        <v>2</v>
      </c>
      <c r="DI148">
        <v>1</v>
      </c>
      <c r="DJ148">
        <v>1</v>
      </c>
      <c r="DK148">
        <v>8</v>
      </c>
      <c r="DL148" t="s">
        <v>174</v>
      </c>
      <c r="DM148" t="s">
        <v>3982</v>
      </c>
      <c r="DN148" t="s">
        <v>170</v>
      </c>
      <c r="DP148" t="s">
        <v>3991</v>
      </c>
      <c r="DQ148" t="s">
        <v>202</v>
      </c>
      <c r="DR148" t="str">
        <f>HYPERLINK("https://nconnect.nicmar.ac.in/pdf/199_resume_1771510168.pdf/Y2FyZWVy","View Resume")</f>
        <v>0</v>
      </c>
      <c r="DS148" t="s">
        <v>865</v>
      </c>
      <c r="DT148" t="s">
        <v>3989</v>
      </c>
      <c r="DU148" t="s">
        <v>211</v>
      </c>
      <c r="DV148" t="s">
        <v>3990</v>
      </c>
      <c r="DW148" t="s">
        <v>246</v>
      </c>
      <c r="DX148" t="s">
        <v>418</v>
      </c>
      <c r="DY148" t="s">
        <v>209</v>
      </c>
      <c r="DZ148" t="s">
        <v>865</v>
      </c>
    </row>
    <row r="149" spans="1:158">
      <c r="A149" t="s">
        <v>295</v>
      </c>
      <c r="B149" t="s">
        <v>211</v>
      </c>
      <c r="C149" t="s">
        <v>267</v>
      </c>
      <c r="D149" t="s">
        <v>296</v>
      </c>
      <c r="E149" t="s">
        <v>3992</v>
      </c>
      <c r="F149" t="s">
        <v>3993</v>
      </c>
      <c r="G149">
        <v>9993678750</v>
      </c>
      <c r="H149" t="s">
        <v>164</v>
      </c>
      <c r="I149" t="s">
        <v>3994</v>
      </c>
      <c r="J149" t="s">
        <v>166</v>
      </c>
      <c r="K149" t="s">
        <v>3995</v>
      </c>
      <c r="L149" t="s">
        <v>3996</v>
      </c>
      <c r="M149" t="s">
        <v>3997</v>
      </c>
      <c r="N149" t="s">
        <v>170</v>
      </c>
      <c r="AI149" t="s">
        <v>3998</v>
      </c>
      <c r="AJ149" t="s">
        <v>1930</v>
      </c>
      <c r="AK149" t="s">
        <v>1907</v>
      </c>
      <c r="AL149">
        <v>75.4</v>
      </c>
      <c r="AN149">
        <v>2005</v>
      </c>
      <c r="AO149" t="s">
        <v>174</v>
      </c>
      <c r="AP149" t="s">
        <v>3998</v>
      </c>
      <c r="AQ149" t="s">
        <v>1930</v>
      </c>
      <c r="AR149" t="s">
        <v>1075</v>
      </c>
      <c r="AS149">
        <v>57.8</v>
      </c>
      <c r="AU149">
        <v>2007</v>
      </c>
      <c r="AV149" t="s">
        <v>170</v>
      </c>
      <c r="BC149" t="s">
        <v>174</v>
      </c>
      <c r="BD149" t="s">
        <v>3999</v>
      </c>
      <c r="BE149" t="s">
        <v>4000</v>
      </c>
      <c r="BF149" t="s">
        <v>4001</v>
      </c>
      <c r="BG149">
        <v>78.29</v>
      </c>
      <c r="BI149">
        <v>2010</v>
      </c>
      <c r="BJ149">
        <v>19</v>
      </c>
      <c r="BK149" t="s">
        <v>1048</v>
      </c>
      <c r="BL149">
        <v>11</v>
      </c>
      <c r="BN149" t="s">
        <v>174</v>
      </c>
      <c r="BO149" t="s">
        <v>4002</v>
      </c>
      <c r="BP149" t="s">
        <v>4003</v>
      </c>
      <c r="BQ149" t="s">
        <v>1185</v>
      </c>
      <c r="BR149">
        <v>68.94</v>
      </c>
      <c r="BT149">
        <v>2013</v>
      </c>
      <c r="BU149">
        <v>31</v>
      </c>
      <c r="BV149" t="s">
        <v>318</v>
      </c>
      <c r="BW149">
        <v>33</v>
      </c>
      <c r="BY149" t="s">
        <v>170</v>
      </c>
      <c r="CF149" t="s">
        <v>174</v>
      </c>
      <c r="CG149" t="s">
        <v>1337</v>
      </c>
      <c r="CH149" t="s">
        <v>4002</v>
      </c>
      <c r="CI149" t="s">
        <v>193</v>
      </c>
      <c r="CJ149">
        <v>2020</v>
      </c>
      <c r="CL149" t="s">
        <v>174</v>
      </c>
      <c r="CM149" t="s">
        <v>2627</v>
      </c>
      <c r="CN149" t="s">
        <v>174</v>
      </c>
      <c r="CO149" t="s">
        <v>4004</v>
      </c>
      <c r="CP149" t="s">
        <v>4005</v>
      </c>
      <c r="CQ149" t="s">
        <v>174</v>
      </c>
      <c r="CR149">
        <v>0</v>
      </c>
      <c r="CS149">
        <v>0</v>
      </c>
      <c r="CT149">
        <v>19</v>
      </c>
      <c r="CU149" t="s">
        <v>4006</v>
      </c>
      <c r="CV149" t="s">
        <v>170</v>
      </c>
      <c r="CZ149" t="s">
        <v>170</v>
      </c>
      <c r="DB149" t="s">
        <v>4007</v>
      </c>
      <c r="DC149" t="s">
        <v>326</v>
      </c>
      <c r="DD149" t="s">
        <v>174</v>
      </c>
      <c r="DE149" t="s">
        <v>4008</v>
      </c>
      <c r="DF149" t="s">
        <v>170</v>
      </c>
      <c r="DL149" t="s">
        <v>170</v>
      </c>
      <c r="DN149" t="s">
        <v>170</v>
      </c>
      <c r="DP149" t="s">
        <v>4009</v>
      </c>
      <c r="DQ149" t="s">
        <v>202</v>
      </c>
      <c r="DR149" t="str">
        <f>HYPERLINK("https://nconnect.nicmar.ac.in/pdf/250_resume_1771513313.pdf/Y2FyZWVy","View Resume")</f>
        <v>0</v>
      </c>
      <c r="DS149" t="s">
        <v>4010</v>
      </c>
      <c r="DT149" t="s">
        <v>4011</v>
      </c>
      <c r="DU149" t="s">
        <v>4012</v>
      </c>
      <c r="DV149" t="s">
        <v>642</v>
      </c>
      <c r="DW149" t="s">
        <v>246</v>
      </c>
      <c r="DX149" t="s">
        <v>996</v>
      </c>
      <c r="DY149" t="s">
        <v>209</v>
      </c>
      <c r="DZ149" t="s">
        <v>908</v>
      </c>
      <c r="EA149" t="s">
        <v>4013</v>
      </c>
      <c r="EB149" t="s">
        <v>4014</v>
      </c>
      <c r="EC149" t="s">
        <v>2037</v>
      </c>
      <c r="ED149" t="s">
        <v>207</v>
      </c>
      <c r="EE149" t="s">
        <v>1322</v>
      </c>
      <c r="EF149" t="s">
        <v>981</v>
      </c>
      <c r="EG149" t="s">
        <v>4015</v>
      </c>
      <c r="EH149" t="s">
        <v>4016</v>
      </c>
      <c r="EI149" t="s">
        <v>4017</v>
      </c>
      <c r="EJ149" t="s">
        <v>1630</v>
      </c>
      <c r="EK149" t="s">
        <v>207</v>
      </c>
      <c r="EL149" t="s">
        <v>3836</v>
      </c>
      <c r="EM149" t="s">
        <v>504</v>
      </c>
      <c r="EN149" t="s">
        <v>344</v>
      </c>
      <c r="EO149" t="s">
        <v>4018</v>
      </c>
      <c r="EP149" t="s">
        <v>4019</v>
      </c>
      <c r="EQ149" t="s">
        <v>1630</v>
      </c>
      <c r="ER149" t="s">
        <v>207</v>
      </c>
      <c r="ES149" t="s">
        <v>1347</v>
      </c>
      <c r="ET149" t="s">
        <v>3836</v>
      </c>
      <c r="EU149" t="s">
        <v>1317</v>
      </c>
      <c r="EV149" t="s">
        <v>4020</v>
      </c>
      <c r="EW149" t="s">
        <v>211</v>
      </c>
      <c r="EX149" t="s">
        <v>642</v>
      </c>
      <c r="EY149" t="s">
        <v>246</v>
      </c>
      <c r="EZ149" t="s">
        <v>579</v>
      </c>
      <c r="FA149" t="s">
        <v>3839</v>
      </c>
      <c r="FB149" t="s">
        <v>816</v>
      </c>
    </row>
    <row r="150" spans="1:158">
      <c r="A150" t="s">
        <v>356</v>
      </c>
      <c r="B150" t="s">
        <v>211</v>
      </c>
      <c r="C150" t="s">
        <v>267</v>
      </c>
      <c r="D150" t="s">
        <v>357</v>
      </c>
      <c r="E150" t="s">
        <v>4021</v>
      </c>
      <c r="F150" t="s">
        <v>4022</v>
      </c>
      <c r="G150">
        <v>7388653529</v>
      </c>
      <c r="H150" t="s">
        <v>164</v>
      </c>
      <c r="I150" t="s">
        <v>4023</v>
      </c>
      <c r="J150" t="s">
        <v>166</v>
      </c>
      <c r="K150" t="s">
        <v>4024</v>
      </c>
      <c r="L150" t="s">
        <v>4025</v>
      </c>
      <c r="M150" t="s">
        <v>4026</v>
      </c>
      <c r="N150" t="s">
        <v>170</v>
      </c>
      <c r="AI150" t="s">
        <v>4027</v>
      </c>
      <c r="AJ150" t="s">
        <v>4028</v>
      </c>
      <c r="AK150" t="s">
        <v>4029</v>
      </c>
      <c r="AL150">
        <v>69</v>
      </c>
      <c r="AM150">
        <v>6.9</v>
      </c>
      <c r="AN150">
        <v>2004</v>
      </c>
      <c r="AO150" t="s">
        <v>174</v>
      </c>
      <c r="AP150" t="s">
        <v>4030</v>
      </c>
      <c r="AQ150" t="s">
        <v>4028</v>
      </c>
      <c r="AR150" t="s">
        <v>4031</v>
      </c>
      <c r="AS150">
        <v>61</v>
      </c>
      <c r="AT150">
        <v>6.1</v>
      </c>
      <c r="AU150">
        <v>2006</v>
      </c>
      <c r="AV150" t="s">
        <v>170</v>
      </c>
      <c r="BC150" t="s">
        <v>174</v>
      </c>
      <c r="BD150" t="s">
        <v>4032</v>
      </c>
      <c r="BE150" t="s">
        <v>4033</v>
      </c>
      <c r="BF150" t="s">
        <v>4034</v>
      </c>
      <c r="BG150">
        <v>73.33</v>
      </c>
      <c r="BH150">
        <v>7.3</v>
      </c>
      <c r="BI150">
        <v>2010</v>
      </c>
      <c r="BJ150">
        <v>19</v>
      </c>
      <c r="BL150">
        <v>24</v>
      </c>
      <c r="BN150" t="s">
        <v>174</v>
      </c>
      <c r="BO150" t="s">
        <v>4035</v>
      </c>
      <c r="BP150" t="s">
        <v>4036</v>
      </c>
      <c r="BQ150" t="s">
        <v>4037</v>
      </c>
      <c r="BR150">
        <v>8.3</v>
      </c>
      <c r="BS150">
        <v>8.38</v>
      </c>
      <c r="BT150">
        <v>2018</v>
      </c>
      <c r="BU150">
        <v>31</v>
      </c>
      <c r="BV150" t="s">
        <v>4038</v>
      </c>
      <c r="BW150">
        <v>17</v>
      </c>
      <c r="BY150" t="s">
        <v>174</v>
      </c>
      <c r="BZ150" t="s">
        <v>4039</v>
      </c>
      <c r="CA150" t="s">
        <v>4040</v>
      </c>
      <c r="CB150" t="s">
        <v>4041</v>
      </c>
      <c r="CC150">
        <v>75</v>
      </c>
      <c r="CE150">
        <v>2024</v>
      </c>
      <c r="CF150" t="s">
        <v>174</v>
      </c>
      <c r="CG150" t="s">
        <v>4042</v>
      </c>
      <c r="CH150" t="s">
        <v>4043</v>
      </c>
      <c r="CI150" t="s">
        <v>193</v>
      </c>
      <c r="CJ150">
        <v>2024</v>
      </c>
      <c r="CL150" t="s">
        <v>170</v>
      </c>
      <c r="CN150" t="s">
        <v>174</v>
      </c>
      <c r="CO150" t="s">
        <v>4044</v>
      </c>
      <c r="CP150" t="s">
        <v>4045</v>
      </c>
      <c r="CQ150" t="s">
        <v>174</v>
      </c>
      <c r="CR150">
        <v>16</v>
      </c>
      <c r="CS150">
        <v>10</v>
      </c>
      <c r="CT150">
        <v>6</v>
      </c>
      <c r="CU150" t="s">
        <v>4046</v>
      </c>
      <c r="CV150" t="s">
        <v>170</v>
      </c>
      <c r="CZ150" t="s">
        <v>170</v>
      </c>
      <c r="DB150" t="s">
        <v>4047</v>
      </c>
      <c r="DC150" t="s">
        <v>4048</v>
      </c>
      <c r="DD150" t="s">
        <v>174</v>
      </c>
      <c r="DE150" t="s">
        <v>4049</v>
      </c>
      <c r="DF150" t="s">
        <v>174</v>
      </c>
      <c r="DG150" t="s">
        <v>110</v>
      </c>
      <c r="DH150">
        <v>1</v>
      </c>
      <c r="DI150">
        <v>1</v>
      </c>
      <c r="DJ150" t="s">
        <v>378</v>
      </c>
      <c r="DK150">
        <v>0</v>
      </c>
      <c r="DL150" t="s">
        <v>174</v>
      </c>
      <c r="DM150" t="s">
        <v>4050</v>
      </c>
      <c r="DN150" t="s">
        <v>174</v>
      </c>
      <c r="DO150" t="s">
        <v>4051</v>
      </c>
      <c r="DP150" t="s">
        <v>4052</v>
      </c>
      <c r="DQ150" t="s">
        <v>202</v>
      </c>
      <c r="DR150" t="str">
        <f>HYPERLINK("https://nconnect.nicmar.ac.in/pdf/249_resume_1771513325.pdf/Y2FyZWVy","View Resume")</f>
        <v>0</v>
      </c>
      <c r="DS150" t="s">
        <v>344</v>
      </c>
      <c r="DT150" t="s">
        <v>4053</v>
      </c>
      <c r="DU150" t="s">
        <v>4054</v>
      </c>
      <c r="DV150" t="s">
        <v>4055</v>
      </c>
      <c r="DW150" t="s">
        <v>246</v>
      </c>
      <c r="DX150" t="s">
        <v>820</v>
      </c>
      <c r="DY150" t="s">
        <v>209</v>
      </c>
      <c r="DZ150" t="s">
        <v>344</v>
      </c>
    </row>
    <row r="151" spans="1:158">
      <c r="A151" t="s">
        <v>506</v>
      </c>
      <c r="B151" t="s">
        <v>507</v>
      </c>
      <c r="C151" t="s">
        <v>267</v>
      </c>
      <c r="D151" t="s">
        <v>508</v>
      </c>
      <c r="E151" t="s">
        <v>4056</v>
      </c>
      <c r="F151" t="s">
        <v>4057</v>
      </c>
      <c r="G151">
        <v>8805275100</v>
      </c>
      <c r="H151" t="s">
        <v>164</v>
      </c>
      <c r="I151" t="s">
        <v>4058</v>
      </c>
      <c r="J151" t="s">
        <v>166</v>
      </c>
      <c r="K151" t="s">
        <v>4059</v>
      </c>
      <c r="L151" t="s">
        <v>4060</v>
      </c>
      <c r="M151" t="s">
        <v>4061</v>
      </c>
      <c r="N151" t="s">
        <v>170</v>
      </c>
      <c r="AI151" t="s">
        <v>4062</v>
      </c>
      <c r="AJ151" t="s">
        <v>4063</v>
      </c>
      <c r="AK151" t="s">
        <v>4064</v>
      </c>
      <c r="AL151">
        <v>55</v>
      </c>
      <c r="AN151">
        <v>2001</v>
      </c>
      <c r="AO151" t="s">
        <v>174</v>
      </c>
      <c r="AP151" t="s">
        <v>4065</v>
      </c>
      <c r="AQ151" t="s">
        <v>4066</v>
      </c>
      <c r="AR151" t="s">
        <v>1258</v>
      </c>
      <c r="AS151">
        <v>47</v>
      </c>
      <c r="AU151">
        <v>2003</v>
      </c>
      <c r="AV151" t="s">
        <v>170</v>
      </c>
      <c r="BC151" t="s">
        <v>174</v>
      </c>
      <c r="BD151" t="s">
        <v>4067</v>
      </c>
      <c r="BE151" t="s">
        <v>4068</v>
      </c>
      <c r="BF151" t="s">
        <v>4069</v>
      </c>
      <c r="BG151">
        <v>65</v>
      </c>
      <c r="BI151">
        <v>2006</v>
      </c>
      <c r="BJ151">
        <v>19</v>
      </c>
      <c r="BK151" t="s">
        <v>4070</v>
      </c>
      <c r="BL151">
        <v>53</v>
      </c>
      <c r="BN151" t="s">
        <v>174</v>
      </c>
      <c r="BO151" t="s">
        <v>4067</v>
      </c>
      <c r="BP151" t="s">
        <v>4071</v>
      </c>
      <c r="BQ151" t="s">
        <v>527</v>
      </c>
      <c r="BR151">
        <v>60</v>
      </c>
      <c r="BT151">
        <v>2008</v>
      </c>
      <c r="BU151">
        <v>31</v>
      </c>
      <c r="BV151" t="s">
        <v>528</v>
      </c>
      <c r="BW151">
        <v>53</v>
      </c>
      <c r="BY151" t="s">
        <v>170</v>
      </c>
      <c r="CF151" t="s">
        <v>174</v>
      </c>
      <c r="CG151" t="s">
        <v>2359</v>
      </c>
      <c r="CH151" t="s">
        <v>4067</v>
      </c>
      <c r="CI151" t="s">
        <v>193</v>
      </c>
      <c r="CJ151">
        <v>2016</v>
      </c>
      <c r="CL151" t="s">
        <v>170</v>
      </c>
      <c r="CN151" t="s">
        <v>170</v>
      </c>
      <c r="CP151" t="s">
        <v>721</v>
      </c>
      <c r="CQ151" t="s">
        <v>174</v>
      </c>
      <c r="CR151">
        <v>2</v>
      </c>
      <c r="CS151">
        <v>10</v>
      </c>
      <c r="CT151">
        <v>22</v>
      </c>
      <c r="CU151" t="s">
        <v>4072</v>
      </c>
      <c r="CV151" t="s">
        <v>170</v>
      </c>
      <c r="CZ151" t="s">
        <v>170</v>
      </c>
      <c r="DB151" t="s">
        <v>4073</v>
      </c>
      <c r="DC151" t="s">
        <v>326</v>
      </c>
      <c r="DD151" t="s">
        <v>174</v>
      </c>
      <c r="DE151" t="s">
        <v>4074</v>
      </c>
      <c r="DF151" t="s">
        <v>174</v>
      </c>
      <c r="DG151">
        <v>9</v>
      </c>
      <c r="DH151">
        <v>0</v>
      </c>
      <c r="DI151">
        <v>0</v>
      </c>
      <c r="DJ151">
        <v>12</v>
      </c>
      <c r="DK151">
        <v>7</v>
      </c>
      <c r="DL151" t="s">
        <v>170</v>
      </c>
      <c r="DN151" t="s">
        <v>174</v>
      </c>
      <c r="DO151" t="s">
        <v>4075</v>
      </c>
      <c r="DP151" t="s">
        <v>4076</v>
      </c>
      <c r="DQ151" t="s">
        <v>202</v>
      </c>
      <c r="DR151" t="str">
        <f>HYPERLINK("https://nconnect.nicmar.ac.in/pdf/179_resume_1771517890.pdf/Y2FyZWVy","View Resume")</f>
        <v>0</v>
      </c>
      <c r="DS151" t="s">
        <v>1206</v>
      </c>
      <c r="DT151" t="s">
        <v>4077</v>
      </c>
      <c r="DU151" t="s">
        <v>507</v>
      </c>
      <c r="DV151" t="s">
        <v>818</v>
      </c>
      <c r="DW151" t="s">
        <v>246</v>
      </c>
      <c r="DX151" t="s">
        <v>2854</v>
      </c>
      <c r="DY151" t="s">
        <v>820</v>
      </c>
      <c r="DZ151" t="s">
        <v>344</v>
      </c>
      <c r="EA151" t="s">
        <v>4078</v>
      </c>
      <c r="EB151" t="s">
        <v>507</v>
      </c>
      <c r="EC151" t="s">
        <v>818</v>
      </c>
      <c r="ED151" t="s">
        <v>246</v>
      </c>
      <c r="EE151" t="s">
        <v>423</v>
      </c>
      <c r="EF151" t="s">
        <v>209</v>
      </c>
      <c r="EG151" t="s">
        <v>344</v>
      </c>
    </row>
    <row r="152" spans="1:158">
      <c r="A152" t="s">
        <v>210</v>
      </c>
      <c r="B152" t="s">
        <v>211</v>
      </c>
      <c r="C152" t="s">
        <v>212</v>
      </c>
      <c r="D152" t="s">
        <v>213</v>
      </c>
      <c r="E152" t="s">
        <v>4079</v>
      </c>
      <c r="F152" t="s">
        <v>4080</v>
      </c>
      <c r="G152">
        <v>8908202500</v>
      </c>
      <c r="H152" t="s">
        <v>164</v>
      </c>
      <c r="I152" t="s">
        <v>4081</v>
      </c>
      <c r="J152" t="s">
        <v>166</v>
      </c>
      <c r="K152" t="s">
        <v>4082</v>
      </c>
      <c r="L152" t="s">
        <v>4083</v>
      </c>
      <c r="M152" t="s">
        <v>4084</v>
      </c>
      <c r="N152" t="s">
        <v>170</v>
      </c>
      <c r="AI152" t="s">
        <v>4085</v>
      </c>
      <c r="AJ152" t="s">
        <v>4086</v>
      </c>
      <c r="AK152" t="s">
        <v>4087</v>
      </c>
      <c r="AL152">
        <v>80</v>
      </c>
      <c r="AN152">
        <v>2007</v>
      </c>
      <c r="AO152" t="s">
        <v>174</v>
      </c>
      <c r="AP152" t="s">
        <v>4088</v>
      </c>
      <c r="AQ152" t="s">
        <v>4089</v>
      </c>
      <c r="AR152" t="s">
        <v>4090</v>
      </c>
      <c r="AS152">
        <v>68</v>
      </c>
      <c r="AU152">
        <v>2009</v>
      </c>
      <c r="AV152" t="s">
        <v>170</v>
      </c>
      <c r="BC152" t="s">
        <v>174</v>
      </c>
      <c r="BD152" t="s">
        <v>4091</v>
      </c>
      <c r="BE152" t="s">
        <v>4092</v>
      </c>
      <c r="BF152" t="s">
        <v>229</v>
      </c>
      <c r="BG152">
        <v>73.4</v>
      </c>
      <c r="BH152">
        <v>7.84</v>
      </c>
      <c r="BI152">
        <v>2013</v>
      </c>
      <c r="BJ152">
        <v>1</v>
      </c>
      <c r="BL152">
        <v>9</v>
      </c>
      <c r="BN152" t="s">
        <v>174</v>
      </c>
      <c r="BO152" t="s">
        <v>4093</v>
      </c>
      <c r="BP152" t="s">
        <v>4093</v>
      </c>
      <c r="BQ152" t="s">
        <v>231</v>
      </c>
      <c r="BR152">
        <v>86.9</v>
      </c>
      <c r="BS152">
        <v>9.19</v>
      </c>
      <c r="BT152">
        <v>2016</v>
      </c>
      <c r="BU152">
        <v>14</v>
      </c>
      <c r="BW152">
        <v>47</v>
      </c>
      <c r="BY152" t="s">
        <v>170</v>
      </c>
      <c r="CF152" t="s">
        <v>174</v>
      </c>
      <c r="CG152" t="s">
        <v>231</v>
      </c>
      <c r="CH152" t="s">
        <v>4094</v>
      </c>
      <c r="CI152" t="s">
        <v>193</v>
      </c>
      <c r="CJ152">
        <v>2024</v>
      </c>
      <c r="CL152" t="s">
        <v>170</v>
      </c>
      <c r="CN152" t="s">
        <v>170</v>
      </c>
      <c r="CP152" t="s">
        <v>4095</v>
      </c>
      <c r="CQ152" t="s">
        <v>174</v>
      </c>
      <c r="CR152">
        <v>17</v>
      </c>
      <c r="CS152">
        <v>6</v>
      </c>
      <c r="CT152">
        <v>0</v>
      </c>
      <c r="CU152" t="s">
        <v>4096</v>
      </c>
      <c r="CV152" t="s">
        <v>170</v>
      </c>
      <c r="CZ152" t="s">
        <v>170</v>
      </c>
      <c r="DB152" t="s">
        <v>4097</v>
      </c>
      <c r="DC152" t="s">
        <v>326</v>
      </c>
      <c r="DD152" t="s">
        <v>174</v>
      </c>
      <c r="DE152" t="s">
        <v>4098</v>
      </c>
      <c r="DF152" t="s">
        <v>170</v>
      </c>
      <c r="DL152" t="s">
        <v>174</v>
      </c>
      <c r="DM152" t="s">
        <v>4099</v>
      </c>
      <c r="DN152" t="s">
        <v>170</v>
      </c>
      <c r="DP152" t="s">
        <v>4100</v>
      </c>
      <c r="DQ152" t="str">
        <f>HYPERLINK("https://nconnect.nicmar.ac.in/storage/profile/699727180bfeb.png","Download")</f>
        <v>0</v>
      </c>
      <c r="DR152" t="str">
        <f>HYPERLINK("https://nconnect.nicmar.ac.in/pdf/253_resume_1771517649.pdf/Y2FyZWVy","View Resume")</f>
        <v>0</v>
      </c>
      <c r="DS152" t="s">
        <v>1592</v>
      </c>
      <c r="DT152" t="s">
        <v>4101</v>
      </c>
      <c r="DU152" t="s">
        <v>255</v>
      </c>
      <c r="DV152" t="s">
        <v>4102</v>
      </c>
      <c r="DW152" t="s">
        <v>246</v>
      </c>
      <c r="DX152" t="s">
        <v>996</v>
      </c>
      <c r="DY152" t="s">
        <v>209</v>
      </c>
      <c r="DZ152" t="s">
        <v>2054</v>
      </c>
      <c r="EA152" t="s">
        <v>4103</v>
      </c>
      <c r="EB152" t="s">
        <v>255</v>
      </c>
      <c r="EC152" t="s">
        <v>4104</v>
      </c>
      <c r="ED152" t="s">
        <v>246</v>
      </c>
      <c r="EE152" t="s">
        <v>2022</v>
      </c>
      <c r="EF152" t="s">
        <v>1725</v>
      </c>
      <c r="EG152" t="s">
        <v>419</v>
      </c>
      <c r="EH152" t="s">
        <v>4105</v>
      </c>
      <c r="EI152" t="s">
        <v>4106</v>
      </c>
      <c r="EJ152" t="s">
        <v>4102</v>
      </c>
      <c r="EK152" t="s">
        <v>246</v>
      </c>
      <c r="EL152" t="s">
        <v>995</v>
      </c>
      <c r="EM152" t="s">
        <v>996</v>
      </c>
      <c r="EN152" t="s">
        <v>248</v>
      </c>
    </row>
    <row r="153" spans="1:158">
      <c r="A153" t="s">
        <v>295</v>
      </c>
      <c r="B153" t="s">
        <v>211</v>
      </c>
      <c r="C153" t="s">
        <v>267</v>
      </c>
      <c r="D153" t="s">
        <v>296</v>
      </c>
      <c r="E153" t="s">
        <v>4107</v>
      </c>
      <c r="F153" t="s">
        <v>4108</v>
      </c>
      <c r="G153">
        <v>8830958548</v>
      </c>
      <c r="H153" t="s">
        <v>164</v>
      </c>
      <c r="I153" t="s">
        <v>4109</v>
      </c>
      <c r="J153" t="s">
        <v>166</v>
      </c>
      <c r="K153" t="s">
        <v>701</v>
      </c>
      <c r="L153" t="s">
        <v>4110</v>
      </c>
      <c r="M153" t="s">
        <v>4111</v>
      </c>
      <c r="N153" t="s">
        <v>170</v>
      </c>
      <c r="AI153" t="s">
        <v>4112</v>
      </c>
      <c r="AJ153" t="s">
        <v>4113</v>
      </c>
      <c r="AK153" t="s">
        <v>378</v>
      </c>
      <c r="AL153">
        <v>80.13</v>
      </c>
      <c r="AN153">
        <v>2001</v>
      </c>
      <c r="AO153" t="s">
        <v>174</v>
      </c>
      <c r="AP153" t="s">
        <v>4114</v>
      </c>
      <c r="AQ153" t="s">
        <v>4113</v>
      </c>
      <c r="AR153" t="s">
        <v>438</v>
      </c>
      <c r="AS153">
        <v>63.26</v>
      </c>
      <c r="AU153">
        <v>2003</v>
      </c>
      <c r="AV153" t="s">
        <v>170</v>
      </c>
      <c r="AW153" t="s">
        <v>378</v>
      </c>
      <c r="AX153" t="s">
        <v>378</v>
      </c>
      <c r="BC153" t="s">
        <v>174</v>
      </c>
      <c r="BD153" t="s">
        <v>4115</v>
      </c>
      <c r="BE153" t="s">
        <v>4113</v>
      </c>
      <c r="BF153" t="s">
        <v>4116</v>
      </c>
      <c r="BG153">
        <v>65</v>
      </c>
      <c r="BI153">
        <v>2007</v>
      </c>
      <c r="BJ153">
        <v>19</v>
      </c>
      <c r="BK153" t="s">
        <v>4117</v>
      </c>
      <c r="BL153">
        <v>53</v>
      </c>
      <c r="BM153" t="s">
        <v>4116</v>
      </c>
      <c r="BN153" t="s">
        <v>174</v>
      </c>
      <c r="BO153" t="s">
        <v>4118</v>
      </c>
      <c r="BP153" t="s">
        <v>1002</v>
      </c>
      <c r="BQ153" t="s">
        <v>1185</v>
      </c>
      <c r="BR153">
        <v>61</v>
      </c>
      <c r="BT153">
        <v>2009</v>
      </c>
      <c r="BU153">
        <v>31</v>
      </c>
      <c r="BV153" t="s">
        <v>528</v>
      </c>
      <c r="BW153">
        <v>33</v>
      </c>
      <c r="BY153" t="s">
        <v>170</v>
      </c>
      <c r="CF153" t="s">
        <v>174</v>
      </c>
      <c r="CG153" t="s">
        <v>296</v>
      </c>
      <c r="CH153" t="s">
        <v>400</v>
      </c>
      <c r="CI153" t="s">
        <v>193</v>
      </c>
      <c r="CJ153">
        <v>2025</v>
      </c>
      <c r="CL153" t="s">
        <v>174</v>
      </c>
      <c r="CM153" t="s">
        <v>4119</v>
      </c>
      <c r="CN153" t="s">
        <v>174</v>
      </c>
      <c r="CO153" t="s">
        <v>4120</v>
      </c>
      <c r="CP153" t="s">
        <v>4121</v>
      </c>
      <c r="CQ153" t="s">
        <v>174</v>
      </c>
      <c r="CR153">
        <v>2</v>
      </c>
      <c r="CS153">
        <v>4</v>
      </c>
      <c r="CT153">
        <v>3</v>
      </c>
      <c r="CV153" t="s">
        <v>170</v>
      </c>
      <c r="CZ153" t="s">
        <v>170</v>
      </c>
      <c r="DC153" t="s">
        <v>4122</v>
      </c>
      <c r="DD153" t="s">
        <v>174</v>
      </c>
      <c r="DE153" t="s">
        <v>4123</v>
      </c>
      <c r="DF153" t="s">
        <v>174</v>
      </c>
      <c r="DG153">
        <v>4</v>
      </c>
      <c r="DH153">
        <v>4</v>
      </c>
      <c r="DI153">
        <v>2</v>
      </c>
      <c r="DJ153" t="s">
        <v>378</v>
      </c>
      <c r="DK153">
        <v>8</v>
      </c>
      <c r="DL153" t="s">
        <v>174</v>
      </c>
      <c r="DM153" t="s">
        <v>4124</v>
      </c>
      <c r="DN153" t="s">
        <v>174</v>
      </c>
      <c r="DO153" t="s">
        <v>4125</v>
      </c>
      <c r="DP153" t="s">
        <v>4126</v>
      </c>
      <c r="DQ153" t="str">
        <f>HYPERLINK("https://nconnect.nicmar.ac.in/storage/profile/699726db835e5.png","Download")</f>
        <v>0</v>
      </c>
      <c r="DR153" t="str">
        <f>HYPERLINK("https://nconnect.nicmar.ac.in/pdf/252_resume_1771519569.pdf/Y2FyZWVy","View Resume")</f>
        <v>0</v>
      </c>
      <c r="DS153" t="s">
        <v>1464</v>
      </c>
      <c r="DT153" t="s">
        <v>4127</v>
      </c>
      <c r="DU153" t="s">
        <v>211</v>
      </c>
      <c r="DV153" t="s">
        <v>818</v>
      </c>
      <c r="DW153" t="s">
        <v>246</v>
      </c>
      <c r="DX153" t="s">
        <v>500</v>
      </c>
      <c r="DY153" t="s">
        <v>209</v>
      </c>
      <c r="DZ153" t="s">
        <v>1383</v>
      </c>
      <c r="EA153" t="s">
        <v>4128</v>
      </c>
      <c r="EB153" t="s">
        <v>211</v>
      </c>
      <c r="EC153" t="s">
        <v>818</v>
      </c>
      <c r="ED153" t="s">
        <v>246</v>
      </c>
      <c r="EE153" t="s">
        <v>983</v>
      </c>
      <c r="EF153" t="s">
        <v>1322</v>
      </c>
      <c r="EG153" t="s">
        <v>4129</v>
      </c>
    </row>
    <row r="154" spans="1:158">
      <c r="A154" t="s">
        <v>210</v>
      </c>
      <c r="B154" t="s">
        <v>211</v>
      </c>
      <c r="C154" t="s">
        <v>212</v>
      </c>
      <c r="D154" t="s">
        <v>213</v>
      </c>
      <c r="E154" t="s">
        <v>4130</v>
      </c>
      <c r="F154" t="s">
        <v>4131</v>
      </c>
      <c r="G154">
        <v>9346120213</v>
      </c>
      <c r="H154" t="s">
        <v>271</v>
      </c>
      <c r="I154" t="s">
        <v>4132</v>
      </c>
      <c r="J154" t="s">
        <v>166</v>
      </c>
      <c r="K154" t="s">
        <v>4133</v>
      </c>
      <c r="L154" t="s">
        <v>4134</v>
      </c>
      <c r="M154" t="s">
        <v>4135</v>
      </c>
      <c r="N154" t="s">
        <v>170</v>
      </c>
      <c r="AI154" t="s">
        <v>4136</v>
      </c>
      <c r="AJ154" t="s">
        <v>4137</v>
      </c>
      <c r="AK154" t="s">
        <v>438</v>
      </c>
      <c r="AL154">
        <v>84</v>
      </c>
      <c r="AN154">
        <v>2009</v>
      </c>
      <c r="AO154" t="s">
        <v>174</v>
      </c>
      <c r="AP154" t="s">
        <v>4138</v>
      </c>
      <c r="AQ154" t="s">
        <v>4137</v>
      </c>
      <c r="AR154" t="s">
        <v>4139</v>
      </c>
      <c r="AS154">
        <v>70</v>
      </c>
      <c r="AU154">
        <v>2011</v>
      </c>
      <c r="AV154" t="s">
        <v>170</v>
      </c>
      <c r="BC154" t="s">
        <v>174</v>
      </c>
      <c r="BD154" t="s">
        <v>4140</v>
      </c>
      <c r="BE154" t="s">
        <v>4141</v>
      </c>
      <c r="BF154" t="s">
        <v>485</v>
      </c>
      <c r="BG154">
        <v>79.6</v>
      </c>
      <c r="BH154">
        <v>7.96</v>
      </c>
      <c r="BI154">
        <v>2015</v>
      </c>
      <c r="BJ154">
        <v>1</v>
      </c>
      <c r="BL154">
        <v>9</v>
      </c>
      <c r="BN154" t="s">
        <v>174</v>
      </c>
      <c r="BO154" t="s">
        <v>4142</v>
      </c>
      <c r="BP154" t="s">
        <v>4143</v>
      </c>
      <c r="BQ154" t="s">
        <v>213</v>
      </c>
      <c r="BR154">
        <v>93.1</v>
      </c>
      <c r="BS154">
        <v>9.31</v>
      </c>
      <c r="BT154">
        <v>2017</v>
      </c>
      <c r="BU154">
        <v>14</v>
      </c>
      <c r="BW154">
        <v>7</v>
      </c>
      <c r="BY154" t="s">
        <v>174</v>
      </c>
      <c r="BZ154" t="s">
        <v>4144</v>
      </c>
      <c r="CA154" t="s">
        <v>537</v>
      </c>
      <c r="CB154" t="s">
        <v>4145</v>
      </c>
      <c r="CC154">
        <v>0</v>
      </c>
      <c r="CE154">
        <v>2026</v>
      </c>
      <c r="CF154" t="s">
        <v>174</v>
      </c>
      <c r="CG154" t="s">
        <v>4146</v>
      </c>
      <c r="CH154" t="s">
        <v>4147</v>
      </c>
      <c r="CI154" t="s">
        <v>193</v>
      </c>
      <c r="CJ154">
        <v>2025</v>
      </c>
      <c r="CL154" t="s">
        <v>174</v>
      </c>
      <c r="CM154" t="s">
        <v>4148</v>
      </c>
      <c r="CN154" t="s">
        <v>174</v>
      </c>
      <c r="CO154" t="s">
        <v>4149</v>
      </c>
      <c r="CP154" t="s">
        <v>4150</v>
      </c>
      <c r="CQ154" t="s">
        <v>174</v>
      </c>
      <c r="CR154" t="s">
        <v>4151</v>
      </c>
      <c r="CS154">
        <v>0</v>
      </c>
      <c r="CT154">
        <v>0</v>
      </c>
      <c r="CU154" t="s">
        <v>4152</v>
      </c>
      <c r="CV154" t="s">
        <v>170</v>
      </c>
      <c r="CZ154" t="s">
        <v>170</v>
      </c>
      <c r="DB154" t="s">
        <v>4153</v>
      </c>
      <c r="DC154" t="s">
        <v>853</v>
      </c>
      <c r="DD154" t="s">
        <v>170</v>
      </c>
      <c r="DF154" t="s">
        <v>170</v>
      </c>
      <c r="DL154" t="s">
        <v>170</v>
      </c>
      <c r="DN154" t="s">
        <v>174</v>
      </c>
      <c r="DO154" t="s">
        <v>4154</v>
      </c>
      <c r="DP154" t="s">
        <v>4155</v>
      </c>
      <c r="DQ154" t="s">
        <v>202</v>
      </c>
      <c r="DR154" t="str">
        <f>HYPERLINK("https://nconnect.nicmar.ac.in/pdf/258_resume_1771519534.pdf/Y2FyZWVy","View Resume")</f>
        <v>0</v>
      </c>
      <c r="DS154" t="s">
        <v>469</v>
      </c>
      <c r="DT154" t="s">
        <v>4156</v>
      </c>
      <c r="DU154" t="s">
        <v>4157</v>
      </c>
      <c r="DV154" t="s">
        <v>537</v>
      </c>
      <c r="DW154" t="s">
        <v>246</v>
      </c>
      <c r="DX154" t="s">
        <v>468</v>
      </c>
      <c r="DY154" t="s">
        <v>209</v>
      </c>
      <c r="DZ154" t="s">
        <v>469</v>
      </c>
    </row>
    <row r="155" spans="1:158">
      <c r="A155" t="s">
        <v>266</v>
      </c>
      <c r="B155" t="s">
        <v>211</v>
      </c>
      <c r="C155" t="s">
        <v>267</v>
      </c>
      <c r="D155" t="s">
        <v>268</v>
      </c>
      <c r="E155" t="s">
        <v>4158</v>
      </c>
      <c r="F155" t="s">
        <v>4159</v>
      </c>
      <c r="G155">
        <v>9332444414</v>
      </c>
      <c r="H155" t="s">
        <v>164</v>
      </c>
      <c r="I155" t="s">
        <v>4160</v>
      </c>
      <c r="J155" t="s">
        <v>166</v>
      </c>
      <c r="K155" t="s">
        <v>797</v>
      </c>
      <c r="L155" t="s">
        <v>4161</v>
      </c>
      <c r="M155" t="s">
        <v>4162</v>
      </c>
      <c r="N155" t="s">
        <v>170</v>
      </c>
      <c r="AI155" t="s">
        <v>4163</v>
      </c>
      <c r="AJ155" t="s">
        <v>4164</v>
      </c>
      <c r="AK155" t="s">
        <v>1907</v>
      </c>
      <c r="AL155">
        <v>83.4</v>
      </c>
      <c r="AN155">
        <v>2002</v>
      </c>
      <c r="AO155" t="s">
        <v>174</v>
      </c>
      <c r="AP155" t="s">
        <v>4163</v>
      </c>
      <c r="AQ155" t="s">
        <v>4165</v>
      </c>
      <c r="AR155" t="s">
        <v>438</v>
      </c>
      <c r="AS155">
        <v>63.4</v>
      </c>
      <c r="AU155">
        <v>2004</v>
      </c>
      <c r="AV155" t="s">
        <v>170</v>
      </c>
      <c r="BC155" t="s">
        <v>174</v>
      </c>
      <c r="BD155" t="s">
        <v>4166</v>
      </c>
      <c r="BE155" t="s">
        <v>4167</v>
      </c>
      <c r="BF155" t="s">
        <v>4168</v>
      </c>
      <c r="BG155">
        <v>81.3</v>
      </c>
      <c r="BI155">
        <v>2009</v>
      </c>
      <c r="BJ155">
        <v>19</v>
      </c>
      <c r="BK155" t="s">
        <v>4169</v>
      </c>
      <c r="BL155">
        <v>53</v>
      </c>
      <c r="BM155" t="s">
        <v>4170</v>
      </c>
      <c r="BN155" t="s">
        <v>174</v>
      </c>
      <c r="BO155" t="s">
        <v>4171</v>
      </c>
      <c r="BP155" t="s">
        <v>1684</v>
      </c>
      <c r="BQ155" t="s">
        <v>4172</v>
      </c>
      <c r="BR155">
        <v>76.8</v>
      </c>
      <c r="BT155">
        <v>2014</v>
      </c>
      <c r="BU155">
        <v>31</v>
      </c>
      <c r="BV155" t="s">
        <v>528</v>
      </c>
      <c r="BW155">
        <v>53</v>
      </c>
      <c r="BX155" t="s">
        <v>4172</v>
      </c>
      <c r="BY155" t="s">
        <v>174</v>
      </c>
      <c r="BZ155" t="s">
        <v>4173</v>
      </c>
      <c r="CA155" t="s">
        <v>4174</v>
      </c>
      <c r="CB155" t="s">
        <v>1337</v>
      </c>
      <c r="CC155">
        <v>97.2</v>
      </c>
      <c r="CE155">
        <v>2018</v>
      </c>
      <c r="CF155" t="s">
        <v>174</v>
      </c>
      <c r="CG155" t="s">
        <v>4175</v>
      </c>
      <c r="CH155" t="s">
        <v>4176</v>
      </c>
      <c r="CI155" t="s">
        <v>373</v>
      </c>
      <c r="CK155" t="s">
        <v>174</v>
      </c>
      <c r="CL155" t="s">
        <v>170</v>
      </c>
      <c r="CN155" t="s">
        <v>174</v>
      </c>
      <c r="CO155" t="s">
        <v>4177</v>
      </c>
      <c r="CP155" t="s">
        <v>1944</v>
      </c>
      <c r="CQ155" t="s">
        <v>174</v>
      </c>
      <c r="CR155">
        <v>1</v>
      </c>
      <c r="CS155">
        <v>0</v>
      </c>
      <c r="CT155">
        <v>7</v>
      </c>
      <c r="CU155" t="s">
        <v>4178</v>
      </c>
      <c r="CV155" t="s">
        <v>174</v>
      </c>
      <c r="CW155" t="s">
        <v>4179</v>
      </c>
      <c r="CX155" t="s">
        <v>373</v>
      </c>
      <c r="CY155">
        <v>2025</v>
      </c>
      <c r="CZ155" t="s">
        <v>170</v>
      </c>
      <c r="DB155" t="s">
        <v>4180</v>
      </c>
      <c r="DC155" t="s">
        <v>4181</v>
      </c>
      <c r="DD155" t="s">
        <v>174</v>
      </c>
      <c r="DE155" t="s">
        <v>4182</v>
      </c>
      <c r="DF155" t="s">
        <v>170</v>
      </c>
      <c r="DL155" t="s">
        <v>174</v>
      </c>
      <c r="DM155" t="s">
        <v>4177</v>
      </c>
      <c r="DN155" t="s">
        <v>170</v>
      </c>
      <c r="DP155" t="s">
        <v>4183</v>
      </c>
      <c r="DQ155" t="str">
        <f>HYPERLINK("https://nconnect.nicmar.ac.in/storage/profile/6996cc252a4f1.png","Download")</f>
        <v>0</v>
      </c>
      <c r="DR155" t="str">
        <f>HYPERLINK("https://nconnect.nicmar.ac.in/pdf/242_resume_1772446452.pdf/Y2FyZWVy","View Resume")</f>
        <v>0</v>
      </c>
      <c r="DS155" t="s">
        <v>2371</v>
      </c>
      <c r="DT155" t="s">
        <v>4184</v>
      </c>
      <c r="DU155" t="s">
        <v>211</v>
      </c>
      <c r="DV155" t="s">
        <v>818</v>
      </c>
      <c r="DW155" t="s">
        <v>246</v>
      </c>
      <c r="DX155" t="s">
        <v>2319</v>
      </c>
      <c r="DY155" t="s">
        <v>209</v>
      </c>
      <c r="DZ155" t="s">
        <v>1457</v>
      </c>
      <c r="EA155" t="s">
        <v>4185</v>
      </c>
      <c r="EB155" t="s">
        <v>211</v>
      </c>
      <c r="EC155" t="s">
        <v>421</v>
      </c>
      <c r="ED155" t="s">
        <v>246</v>
      </c>
      <c r="EE155" t="s">
        <v>3459</v>
      </c>
      <c r="EF155" t="s">
        <v>258</v>
      </c>
      <c r="EG155" t="s">
        <v>990</v>
      </c>
      <c r="EH155" t="s">
        <v>4184</v>
      </c>
      <c r="EI155" t="s">
        <v>211</v>
      </c>
      <c r="EJ155" t="s">
        <v>818</v>
      </c>
      <c r="EK155" t="s">
        <v>246</v>
      </c>
      <c r="EL155" t="s">
        <v>573</v>
      </c>
      <c r="EM155" t="s">
        <v>1470</v>
      </c>
      <c r="EN155" t="s">
        <v>906</v>
      </c>
      <c r="EO155" t="s">
        <v>4186</v>
      </c>
      <c r="EP155" t="s">
        <v>211</v>
      </c>
      <c r="EQ155" t="s">
        <v>4187</v>
      </c>
      <c r="ER155" t="s">
        <v>246</v>
      </c>
      <c r="ES155" t="s">
        <v>4188</v>
      </c>
      <c r="ET155" t="s">
        <v>2136</v>
      </c>
      <c r="EU155" t="s">
        <v>865</v>
      </c>
      <c r="EV155" t="s">
        <v>4189</v>
      </c>
      <c r="EW155" t="s">
        <v>4190</v>
      </c>
      <c r="EX155" t="s">
        <v>1812</v>
      </c>
      <c r="EY155" t="s">
        <v>246</v>
      </c>
      <c r="EZ155" t="s">
        <v>4191</v>
      </c>
      <c r="FA155" t="s">
        <v>1136</v>
      </c>
      <c r="FB155" t="s">
        <v>990</v>
      </c>
    </row>
    <row r="156" spans="1:158">
      <c r="A156" t="s">
        <v>3911</v>
      </c>
      <c r="B156" t="s">
        <v>211</v>
      </c>
      <c r="C156" t="s">
        <v>471</v>
      </c>
      <c r="D156" t="s">
        <v>3912</v>
      </c>
      <c r="E156" t="s">
        <v>4192</v>
      </c>
      <c r="F156" t="s">
        <v>4193</v>
      </c>
      <c r="G156">
        <v>8007458384</v>
      </c>
      <c r="H156" t="s">
        <v>164</v>
      </c>
      <c r="I156" t="s">
        <v>4194</v>
      </c>
      <c r="J156" t="s">
        <v>217</v>
      </c>
      <c r="K156" t="s">
        <v>4195</v>
      </c>
      <c r="L156" t="s">
        <v>4196</v>
      </c>
      <c r="M156" t="s">
        <v>4197</v>
      </c>
      <c r="N156" t="s">
        <v>170</v>
      </c>
      <c r="AI156" t="s">
        <v>4198</v>
      </c>
      <c r="AJ156" t="s">
        <v>4199</v>
      </c>
      <c r="AK156" t="s">
        <v>4200</v>
      </c>
      <c r="AL156">
        <v>86</v>
      </c>
      <c r="AN156">
        <v>2015</v>
      </c>
      <c r="AO156" t="s">
        <v>170</v>
      </c>
      <c r="AV156" t="s">
        <v>174</v>
      </c>
      <c r="AW156" t="s">
        <v>4201</v>
      </c>
      <c r="AX156" t="s">
        <v>4202</v>
      </c>
      <c r="AY156" t="s">
        <v>485</v>
      </c>
      <c r="AZ156">
        <v>73.15</v>
      </c>
      <c r="BB156">
        <v>2018</v>
      </c>
      <c r="BC156" t="s">
        <v>174</v>
      </c>
      <c r="BD156" t="s">
        <v>4203</v>
      </c>
      <c r="BE156" t="s">
        <v>4204</v>
      </c>
      <c r="BF156" t="s">
        <v>485</v>
      </c>
      <c r="BG156">
        <v>76.9</v>
      </c>
      <c r="BI156">
        <v>2023</v>
      </c>
      <c r="BJ156">
        <v>2</v>
      </c>
      <c r="BL156">
        <v>9</v>
      </c>
      <c r="BN156" t="s">
        <v>174</v>
      </c>
      <c r="BO156" t="s">
        <v>4205</v>
      </c>
      <c r="BP156" t="s">
        <v>4205</v>
      </c>
      <c r="BQ156" t="s">
        <v>3980</v>
      </c>
      <c r="BR156">
        <v>73.2</v>
      </c>
      <c r="BS156">
        <v>7.82</v>
      </c>
      <c r="BT156">
        <v>2025</v>
      </c>
      <c r="BU156">
        <v>12</v>
      </c>
      <c r="BW156">
        <v>13</v>
      </c>
      <c r="BY156" t="s">
        <v>170</v>
      </c>
      <c r="CF156" t="s">
        <v>170</v>
      </c>
      <c r="CL156" t="s">
        <v>174</v>
      </c>
      <c r="CM156" t="s">
        <v>4206</v>
      </c>
      <c r="CN156" t="s">
        <v>174</v>
      </c>
      <c r="CO156" t="s">
        <v>4207</v>
      </c>
      <c r="CP156" t="s">
        <v>4208</v>
      </c>
      <c r="CQ156" t="s">
        <v>174</v>
      </c>
      <c r="CR156">
        <v>0</v>
      </c>
      <c r="CS156">
        <v>0</v>
      </c>
      <c r="CT156">
        <v>1</v>
      </c>
      <c r="CU156" t="s">
        <v>4209</v>
      </c>
      <c r="CV156" t="s">
        <v>170</v>
      </c>
      <c r="CZ156" t="s">
        <v>170</v>
      </c>
      <c r="DB156" t="s">
        <v>378</v>
      </c>
      <c r="DC156" t="s">
        <v>326</v>
      </c>
      <c r="DD156" t="s">
        <v>174</v>
      </c>
      <c r="DE156" t="s">
        <v>4210</v>
      </c>
      <c r="DF156" t="s">
        <v>170</v>
      </c>
      <c r="DL156" t="s">
        <v>170</v>
      </c>
      <c r="DN156" t="s">
        <v>170</v>
      </c>
      <c r="DP156" t="s">
        <v>4211</v>
      </c>
      <c r="DQ156" t="str">
        <f>HYPERLINK("https://nconnect.nicmar.ac.in/storage/profile/69972f20ced20.png","Download")</f>
        <v>0</v>
      </c>
      <c r="DR156" t="str">
        <f>HYPERLINK("https://nconnect.nicmar.ac.in/pdf/259_resume_1771521339.pdf/Y2FyZWVy","View Resume")</f>
        <v>0</v>
      </c>
      <c r="DS156" t="s">
        <v>4212</v>
      </c>
      <c r="DT156" t="s">
        <v>4213</v>
      </c>
      <c r="DU156" t="s">
        <v>4214</v>
      </c>
      <c r="DV156" t="s">
        <v>333</v>
      </c>
      <c r="DW156" t="s">
        <v>207</v>
      </c>
      <c r="DX156" t="s">
        <v>981</v>
      </c>
      <c r="DY156" t="s">
        <v>209</v>
      </c>
      <c r="DZ156" t="s">
        <v>990</v>
      </c>
      <c r="EA156" t="s">
        <v>4215</v>
      </c>
      <c r="EB156" t="s">
        <v>4216</v>
      </c>
      <c r="EC156" t="s">
        <v>1630</v>
      </c>
      <c r="ED156" t="s">
        <v>207</v>
      </c>
      <c r="EE156" t="s">
        <v>4217</v>
      </c>
      <c r="EF156" t="s">
        <v>1634</v>
      </c>
      <c r="EG156" t="s">
        <v>990</v>
      </c>
      <c r="EH156" t="s">
        <v>4218</v>
      </c>
      <c r="EI156" t="s">
        <v>4216</v>
      </c>
      <c r="EJ156" t="s">
        <v>1630</v>
      </c>
      <c r="EK156" t="s">
        <v>207</v>
      </c>
      <c r="EL156" t="s">
        <v>1809</v>
      </c>
      <c r="EM156" t="s">
        <v>907</v>
      </c>
      <c r="EN156" t="s">
        <v>1388</v>
      </c>
    </row>
    <row r="157" spans="1:158">
      <c r="A157" t="s">
        <v>584</v>
      </c>
      <c r="B157" t="s">
        <v>211</v>
      </c>
      <c r="C157" t="s">
        <v>471</v>
      </c>
      <c r="D157" t="s">
        <v>585</v>
      </c>
      <c r="E157" t="s">
        <v>4192</v>
      </c>
      <c r="F157" t="s">
        <v>4193</v>
      </c>
      <c r="G157">
        <v>8007458384</v>
      </c>
      <c r="H157" t="s">
        <v>164</v>
      </c>
      <c r="I157" t="s">
        <v>4194</v>
      </c>
      <c r="J157" t="s">
        <v>217</v>
      </c>
      <c r="K157" t="s">
        <v>4195</v>
      </c>
      <c r="L157" t="s">
        <v>4196</v>
      </c>
      <c r="M157" t="s">
        <v>4197</v>
      </c>
      <c r="N157" t="s">
        <v>170</v>
      </c>
      <c r="AI157" t="s">
        <v>4198</v>
      </c>
      <c r="AJ157" t="s">
        <v>4199</v>
      </c>
      <c r="AK157" t="s">
        <v>4200</v>
      </c>
      <c r="AL157">
        <v>86</v>
      </c>
      <c r="AN157">
        <v>2015</v>
      </c>
      <c r="AO157" t="s">
        <v>170</v>
      </c>
      <c r="AV157" t="s">
        <v>174</v>
      </c>
      <c r="AW157" t="s">
        <v>4201</v>
      </c>
      <c r="AX157" t="s">
        <v>4202</v>
      </c>
      <c r="AY157" t="s">
        <v>485</v>
      </c>
      <c r="AZ157">
        <v>73.15</v>
      </c>
      <c r="BB157">
        <v>2018</v>
      </c>
      <c r="BC157" t="s">
        <v>174</v>
      </c>
      <c r="BD157" t="s">
        <v>4203</v>
      </c>
      <c r="BE157" t="s">
        <v>4204</v>
      </c>
      <c r="BF157" t="s">
        <v>485</v>
      </c>
      <c r="BG157">
        <v>76.9</v>
      </c>
      <c r="BI157">
        <v>2023</v>
      </c>
      <c r="BJ157">
        <v>2</v>
      </c>
      <c r="BL157">
        <v>9</v>
      </c>
      <c r="BN157" t="s">
        <v>174</v>
      </c>
      <c r="BO157" t="s">
        <v>4205</v>
      </c>
      <c r="BP157" t="s">
        <v>4205</v>
      </c>
      <c r="BQ157" t="s">
        <v>3980</v>
      </c>
      <c r="BR157">
        <v>73.2</v>
      </c>
      <c r="BS157">
        <v>7.82</v>
      </c>
      <c r="BT157">
        <v>2025</v>
      </c>
      <c r="BU157">
        <v>12</v>
      </c>
      <c r="BW157">
        <v>13</v>
      </c>
      <c r="BY157" t="s">
        <v>170</v>
      </c>
      <c r="CF157" t="s">
        <v>170</v>
      </c>
      <c r="CL157" t="s">
        <v>174</v>
      </c>
      <c r="CM157" t="s">
        <v>4206</v>
      </c>
      <c r="CN157" t="s">
        <v>174</v>
      </c>
      <c r="CO157" t="s">
        <v>4207</v>
      </c>
      <c r="CP157" t="s">
        <v>4208</v>
      </c>
      <c r="CQ157" t="s">
        <v>174</v>
      </c>
      <c r="CR157">
        <v>0</v>
      </c>
      <c r="CS157">
        <v>0</v>
      </c>
      <c r="CT157">
        <v>1</v>
      </c>
      <c r="CU157" t="s">
        <v>4209</v>
      </c>
      <c r="CV157" t="s">
        <v>170</v>
      </c>
      <c r="CZ157" t="s">
        <v>170</v>
      </c>
      <c r="DB157" t="s">
        <v>378</v>
      </c>
      <c r="DC157" t="s">
        <v>326</v>
      </c>
      <c r="DD157" t="s">
        <v>174</v>
      </c>
      <c r="DE157" t="s">
        <v>4210</v>
      </c>
      <c r="DF157" t="s">
        <v>170</v>
      </c>
      <c r="DL157" t="s">
        <v>170</v>
      </c>
      <c r="DN157" t="s">
        <v>170</v>
      </c>
      <c r="DP157" t="s">
        <v>4211</v>
      </c>
      <c r="DQ157" t="str">
        <f>HYPERLINK("https://nconnect.nicmar.ac.in/storage/profile/69972f20ced20.png","Download")</f>
        <v>0</v>
      </c>
      <c r="DR157" t="str">
        <f>HYPERLINK("https://nconnect.nicmar.ac.in/pdf/259_resume_1771521339.pdf/Y2FyZWVy","View Resume")</f>
        <v>0</v>
      </c>
      <c r="DS157" t="s">
        <v>4212</v>
      </c>
      <c r="DT157" t="s">
        <v>4213</v>
      </c>
      <c r="DU157" t="s">
        <v>4214</v>
      </c>
      <c r="DV157" t="s">
        <v>333</v>
      </c>
      <c r="DW157" t="s">
        <v>207</v>
      </c>
      <c r="DX157" t="s">
        <v>981</v>
      </c>
      <c r="DY157" t="s">
        <v>209</v>
      </c>
      <c r="DZ157" t="s">
        <v>990</v>
      </c>
      <c r="EA157" t="s">
        <v>4215</v>
      </c>
      <c r="EB157" t="s">
        <v>4216</v>
      </c>
      <c r="EC157" t="s">
        <v>1630</v>
      </c>
      <c r="ED157" t="s">
        <v>207</v>
      </c>
      <c r="EE157" t="s">
        <v>4217</v>
      </c>
      <c r="EF157" t="s">
        <v>1634</v>
      </c>
      <c r="EG157" t="s">
        <v>990</v>
      </c>
      <c r="EH157" t="s">
        <v>4218</v>
      </c>
      <c r="EI157" t="s">
        <v>4216</v>
      </c>
      <c r="EJ157" t="s">
        <v>1630</v>
      </c>
      <c r="EK157" t="s">
        <v>207</v>
      </c>
      <c r="EL157" t="s">
        <v>1809</v>
      </c>
      <c r="EM157" t="s">
        <v>907</v>
      </c>
      <c r="EN157" t="s">
        <v>1388</v>
      </c>
    </row>
    <row r="158" spans="1:158">
      <c r="A158" t="s">
        <v>1898</v>
      </c>
      <c r="B158" t="s">
        <v>211</v>
      </c>
      <c r="C158" t="s">
        <v>267</v>
      </c>
      <c r="D158" t="s">
        <v>1899</v>
      </c>
      <c r="E158" t="s">
        <v>4219</v>
      </c>
      <c r="F158" t="s">
        <v>4220</v>
      </c>
      <c r="G158">
        <v>9527368556</v>
      </c>
      <c r="H158" t="s">
        <v>271</v>
      </c>
      <c r="I158" t="s">
        <v>4221</v>
      </c>
      <c r="J158" t="s">
        <v>166</v>
      </c>
      <c r="K158" t="s">
        <v>797</v>
      </c>
      <c r="L158" t="s">
        <v>4222</v>
      </c>
      <c r="M158" t="s">
        <v>4223</v>
      </c>
      <c r="N158" t="s">
        <v>170</v>
      </c>
      <c r="AI158" t="s">
        <v>4224</v>
      </c>
      <c r="AJ158" t="s">
        <v>4225</v>
      </c>
      <c r="AK158" t="s">
        <v>4226</v>
      </c>
      <c r="AL158">
        <v>81.2</v>
      </c>
      <c r="AN158">
        <v>1998</v>
      </c>
      <c r="AO158" t="s">
        <v>174</v>
      </c>
      <c r="AP158" t="s">
        <v>4227</v>
      </c>
      <c r="AQ158" t="s">
        <v>4225</v>
      </c>
      <c r="AR158" t="s">
        <v>4228</v>
      </c>
      <c r="AS158">
        <v>75</v>
      </c>
      <c r="AU158">
        <v>2000</v>
      </c>
      <c r="AV158" t="s">
        <v>170</v>
      </c>
      <c r="BC158" t="s">
        <v>174</v>
      </c>
      <c r="BD158" t="s">
        <v>4229</v>
      </c>
      <c r="BE158" t="s">
        <v>4230</v>
      </c>
      <c r="BF158" t="s">
        <v>1047</v>
      </c>
      <c r="BG158">
        <v>72.3</v>
      </c>
      <c r="BI158">
        <v>2003</v>
      </c>
      <c r="BJ158">
        <v>19</v>
      </c>
      <c r="BK158" t="s">
        <v>1048</v>
      </c>
      <c r="BL158">
        <v>53</v>
      </c>
      <c r="BM158" t="s">
        <v>2842</v>
      </c>
      <c r="BN158" t="s">
        <v>174</v>
      </c>
      <c r="BO158" t="s">
        <v>4231</v>
      </c>
      <c r="BP158" t="s">
        <v>4232</v>
      </c>
      <c r="BQ158" t="s">
        <v>4233</v>
      </c>
      <c r="BR158">
        <v>88</v>
      </c>
      <c r="BS158">
        <v>9.55</v>
      </c>
      <c r="BT158">
        <v>2005</v>
      </c>
      <c r="BU158">
        <v>31</v>
      </c>
      <c r="BV158" t="s">
        <v>4234</v>
      </c>
      <c r="BW158">
        <v>53</v>
      </c>
      <c r="BX158" t="s">
        <v>4235</v>
      </c>
      <c r="BY158" t="s">
        <v>170</v>
      </c>
      <c r="CF158" t="s">
        <v>174</v>
      </c>
      <c r="CG158" t="s">
        <v>296</v>
      </c>
      <c r="CH158" t="s">
        <v>4236</v>
      </c>
      <c r="CI158" t="s">
        <v>193</v>
      </c>
      <c r="CJ158">
        <v>2026</v>
      </c>
      <c r="CL158" t="s">
        <v>174</v>
      </c>
      <c r="CN158" t="s">
        <v>170</v>
      </c>
      <c r="CP158" t="s">
        <v>721</v>
      </c>
      <c r="CQ158" t="s">
        <v>174</v>
      </c>
      <c r="CR158" t="s">
        <v>378</v>
      </c>
      <c r="CS158" t="s">
        <v>4237</v>
      </c>
      <c r="CT158">
        <v>3</v>
      </c>
      <c r="CU158" t="s">
        <v>4238</v>
      </c>
      <c r="CV158" t="s">
        <v>170</v>
      </c>
      <c r="CZ158" t="s">
        <v>170</v>
      </c>
      <c r="DB158" t="s">
        <v>4239</v>
      </c>
      <c r="DC158" t="s">
        <v>4240</v>
      </c>
      <c r="DD158" t="s">
        <v>174</v>
      </c>
      <c r="DE158" t="s">
        <v>4241</v>
      </c>
      <c r="DF158" t="s">
        <v>170</v>
      </c>
      <c r="DL158" t="s">
        <v>170</v>
      </c>
      <c r="DN158" t="s">
        <v>170</v>
      </c>
      <c r="DP158" t="s">
        <v>4242</v>
      </c>
      <c r="DQ158" t="str">
        <f>HYPERLINK("https://nconnect.nicmar.ac.in/storage/profile/699746a3aca71.png","Download")</f>
        <v>0</v>
      </c>
      <c r="DR158" t="str">
        <f>HYPERLINK("https://nconnect.nicmar.ac.in/pdf/268_resume_1771522888.pdf/Y2FyZWVy","View Resume")</f>
        <v>0</v>
      </c>
      <c r="DS158" t="s">
        <v>265</v>
      </c>
      <c r="DT158" t="s">
        <v>4243</v>
      </c>
      <c r="DU158" t="s">
        <v>211</v>
      </c>
      <c r="DV158" t="s">
        <v>818</v>
      </c>
      <c r="DW158" t="s">
        <v>246</v>
      </c>
      <c r="DX158" t="s">
        <v>463</v>
      </c>
      <c r="DY158" t="s">
        <v>209</v>
      </c>
      <c r="DZ158" t="s">
        <v>265</v>
      </c>
    </row>
    <row r="159" spans="1:158">
      <c r="A159" t="s">
        <v>470</v>
      </c>
      <c r="B159" t="s">
        <v>211</v>
      </c>
      <c r="C159" t="s">
        <v>471</v>
      </c>
      <c r="D159" t="s">
        <v>472</v>
      </c>
      <c r="E159" t="s">
        <v>4192</v>
      </c>
      <c r="F159" t="s">
        <v>4193</v>
      </c>
      <c r="G159">
        <v>8007458384</v>
      </c>
      <c r="H159" t="s">
        <v>164</v>
      </c>
      <c r="I159" t="s">
        <v>4194</v>
      </c>
      <c r="J159" t="s">
        <v>217</v>
      </c>
      <c r="K159" t="s">
        <v>4195</v>
      </c>
      <c r="L159" t="s">
        <v>4196</v>
      </c>
      <c r="M159" t="s">
        <v>4197</v>
      </c>
      <c r="N159" t="s">
        <v>170</v>
      </c>
      <c r="AI159" t="s">
        <v>4198</v>
      </c>
      <c r="AJ159" t="s">
        <v>4199</v>
      </c>
      <c r="AK159" t="s">
        <v>4200</v>
      </c>
      <c r="AL159">
        <v>86</v>
      </c>
      <c r="AN159">
        <v>2015</v>
      </c>
      <c r="AO159" t="s">
        <v>170</v>
      </c>
      <c r="AV159" t="s">
        <v>174</v>
      </c>
      <c r="AW159" t="s">
        <v>4201</v>
      </c>
      <c r="AX159" t="s">
        <v>4202</v>
      </c>
      <c r="AY159" t="s">
        <v>485</v>
      </c>
      <c r="AZ159">
        <v>73.15</v>
      </c>
      <c r="BB159">
        <v>2018</v>
      </c>
      <c r="BC159" t="s">
        <v>174</v>
      </c>
      <c r="BD159" t="s">
        <v>4203</v>
      </c>
      <c r="BE159" t="s">
        <v>4204</v>
      </c>
      <c r="BF159" t="s">
        <v>485</v>
      </c>
      <c r="BG159">
        <v>76.9</v>
      </c>
      <c r="BI159">
        <v>2023</v>
      </c>
      <c r="BJ159">
        <v>2</v>
      </c>
      <c r="BL159">
        <v>9</v>
      </c>
      <c r="BN159" t="s">
        <v>174</v>
      </c>
      <c r="BO159" t="s">
        <v>4205</v>
      </c>
      <c r="BP159" t="s">
        <v>4205</v>
      </c>
      <c r="BQ159" t="s">
        <v>3980</v>
      </c>
      <c r="BR159">
        <v>73.2</v>
      </c>
      <c r="BS159">
        <v>7.82</v>
      </c>
      <c r="BT159">
        <v>2025</v>
      </c>
      <c r="BU159">
        <v>12</v>
      </c>
      <c r="BW159">
        <v>13</v>
      </c>
      <c r="BY159" t="s">
        <v>170</v>
      </c>
      <c r="CF159" t="s">
        <v>170</v>
      </c>
      <c r="CL159" t="s">
        <v>174</v>
      </c>
      <c r="CM159" t="s">
        <v>4206</v>
      </c>
      <c r="CN159" t="s">
        <v>174</v>
      </c>
      <c r="CO159" t="s">
        <v>4207</v>
      </c>
      <c r="CP159" t="s">
        <v>4208</v>
      </c>
      <c r="CQ159" t="s">
        <v>174</v>
      </c>
      <c r="CR159">
        <v>0</v>
      </c>
      <c r="CS159">
        <v>0</v>
      </c>
      <c r="CT159">
        <v>1</v>
      </c>
      <c r="CU159" t="s">
        <v>4209</v>
      </c>
      <c r="CV159" t="s">
        <v>170</v>
      </c>
      <c r="CZ159" t="s">
        <v>170</v>
      </c>
      <c r="DB159" t="s">
        <v>378</v>
      </c>
      <c r="DC159" t="s">
        <v>326</v>
      </c>
      <c r="DD159" t="s">
        <v>174</v>
      </c>
      <c r="DE159" t="s">
        <v>4210</v>
      </c>
      <c r="DF159" t="s">
        <v>170</v>
      </c>
      <c r="DL159" t="s">
        <v>170</v>
      </c>
      <c r="DN159" t="s">
        <v>170</v>
      </c>
      <c r="DP159" t="s">
        <v>4244</v>
      </c>
      <c r="DQ159" t="str">
        <f>HYPERLINK("https://nconnect.nicmar.ac.in/storage/profile/69972f20ced20.png","Download")</f>
        <v>0</v>
      </c>
      <c r="DR159" t="str">
        <f>HYPERLINK("https://nconnect.nicmar.ac.in/pdf/259_resume_1771521339.pdf/Y2FyZWVy","View Resume")</f>
        <v>0</v>
      </c>
      <c r="DS159" t="s">
        <v>4212</v>
      </c>
      <c r="DT159" t="s">
        <v>4213</v>
      </c>
      <c r="DU159" t="s">
        <v>4214</v>
      </c>
      <c r="DV159" t="s">
        <v>333</v>
      </c>
      <c r="DW159" t="s">
        <v>207</v>
      </c>
      <c r="DX159" t="s">
        <v>981</v>
      </c>
      <c r="DY159" t="s">
        <v>209</v>
      </c>
      <c r="DZ159" t="s">
        <v>990</v>
      </c>
      <c r="EA159" t="s">
        <v>4215</v>
      </c>
      <c r="EB159" t="s">
        <v>4216</v>
      </c>
      <c r="EC159" t="s">
        <v>1630</v>
      </c>
      <c r="ED159" t="s">
        <v>207</v>
      </c>
      <c r="EE159" t="s">
        <v>4217</v>
      </c>
      <c r="EF159" t="s">
        <v>1634</v>
      </c>
      <c r="EG159" t="s">
        <v>990</v>
      </c>
      <c r="EH159" t="s">
        <v>4218</v>
      </c>
      <c r="EI159" t="s">
        <v>4216</v>
      </c>
      <c r="EJ159" t="s">
        <v>1630</v>
      </c>
      <c r="EK159" t="s">
        <v>207</v>
      </c>
      <c r="EL159" t="s">
        <v>1809</v>
      </c>
      <c r="EM159" t="s">
        <v>907</v>
      </c>
      <c r="EN159" t="s">
        <v>1388</v>
      </c>
    </row>
    <row r="160" spans="1:158">
      <c r="A160" t="s">
        <v>295</v>
      </c>
      <c r="B160" t="s">
        <v>211</v>
      </c>
      <c r="C160" t="s">
        <v>267</v>
      </c>
      <c r="D160" t="s">
        <v>296</v>
      </c>
      <c r="E160" t="s">
        <v>4219</v>
      </c>
      <c r="F160" t="s">
        <v>4220</v>
      </c>
      <c r="G160">
        <v>9527368556</v>
      </c>
      <c r="H160" t="s">
        <v>271</v>
      </c>
      <c r="I160" t="s">
        <v>4221</v>
      </c>
      <c r="J160" t="s">
        <v>166</v>
      </c>
      <c r="K160" t="s">
        <v>797</v>
      </c>
      <c r="L160" t="s">
        <v>4222</v>
      </c>
      <c r="M160" t="s">
        <v>4223</v>
      </c>
      <c r="N160" t="s">
        <v>170</v>
      </c>
      <c r="AI160" t="s">
        <v>4224</v>
      </c>
      <c r="AJ160" t="s">
        <v>4225</v>
      </c>
      <c r="AK160" t="s">
        <v>4226</v>
      </c>
      <c r="AL160">
        <v>81.2</v>
      </c>
      <c r="AN160">
        <v>1998</v>
      </c>
      <c r="AO160" t="s">
        <v>174</v>
      </c>
      <c r="AP160" t="s">
        <v>4227</v>
      </c>
      <c r="AQ160" t="s">
        <v>4225</v>
      </c>
      <c r="AR160" t="s">
        <v>4228</v>
      </c>
      <c r="AS160">
        <v>75</v>
      </c>
      <c r="AU160">
        <v>2000</v>
      </c>
      <c r="AV160" t="s">
        <v>170</v>
      </c>
      <c r="BC160" t="s">
        <v>174</v>
      </c>
      <c r="BD160" t="s">
        <v>4229</v>
      </c>
      <c r="BE160" t="s">
        <v>4230</v>
      </c>
      <c r="BF160" t="s">
        <v>1047</v>
      </c>
      <c r="BG160">
        <v>72.3</v>
      </c>
      <c r="BI160">
        <v>2003</v>
      </c>
      <c r="BJ160">
        <v>19</v>
      </c>
      <c r="BK160" t="s">
        <v>1048</v>
      </c>
      <c r="BL160">
        <v>53</v>
      </c>
      <c r="BM160" t="s">
        <v>2842</v>
      </c>
      <c r="BN160" t="s">
        <v>174</v>
      </c>
      <c r="BO160" t="s">
        <v>4231</v>
      </c>
      <c r="BP160" t="s">
        <v>4232</v>
      </c>
      <c r="BQ160" t="s">
        <v>4233</v>
      </c>
      <c r="BR160">
        <v>88</v>
      </c>
      <c r="BS160">
        <v>9.55</v>
      </c>
      <c r="BT160">
        <v>2005</v>
      </c>
      <c r="BU160">
        <v>31</v>
      </c>
      <c r="BV160" t="s">
        <v>4234</v>
      </c>
      <c r="BW160">
        <v>53</v>
      </c>
      <c r="BX160" t="s">
        <v>4235</v>
      </c>
      <c r="BY160" t="s">
        <v>170</v>
      </c>
      <c r="CF160" t="s">
        <v>174</v>
      </c>
      <c r="CG160" t="s">
        <v>296</v>
      </c>
      <c r="CH160" t="s">
        <v>4236</v>
      </c>
      <c r="CI160" t="s">
        <v>193</v>
      </c>
      <c r="CJ160">
        <v>2026</v>
      </c>
      <c r="CL160" t="s">
        <v>174</v>
      </c>
      <c r="CN160" t="s">
        <v>170</v>
      </c>
      <c r="CP160" t="s">
        <v>721</v>
      </c>
      <c r="CQ160" t="s">
        <v>174</v>
      </c>
      <c r="CR160" t="s">
        <v>378</v>
      </c>
      <c r="CS160" t="s">
        <v>4237</v>
      </c>
      <c r="CT160">
        <v>3</v>
      </c>
      <c r="CU160" t="s">
        <v>4238</v>
      </c>
      <c r="CV160" t="s">
        <v>170</v>
      </c>
      <c r="CZ160" t="s">
        <v>170</v>
      </c>
      <c r="DB160" t="s">
        <v>4239</v>
      </c>
      <c r="DC160" t="s">
        <v>4240</v>
      </c>
      <c r="DD160" t="s">
        <v>174</v>
      </c>
      <c r="DE160" t="s">
        <v>4241</v>
      </c>
      <c r="DF160" t="s">
        <v>170</v>
      </c>
      <c r="DL160" t="s">
        <v>170</v>
      </c>
      <c r="DN160" t="s">
        <v>170</v>
      </c>
      <c r="DP160" t="s">
        <v>4244</v>
      </c>
      <c r="DQ160" t="str">
        <f>HYPERLINK("https://nconnect.nicmar.ac.in/storage/profile/699746a3aca71.png","Download")</f>
        <v>0</v>
      </c>
      <c r="DR160" t="str">
        <f>HYPERLINK("https://nconnect.nicmar.ac.in/pdf/268_resume_1771522888.pdf/Y2FyZWVy","View Resume")</f>
        <v>0</v>
      </c>
      <c r="DS160" t="s">
        <v>265</v>
      </c>
      <c r="DT160" t="s">
        <v>4243</v>
      </c>
      <c r="DU160" t="s">
        <v>211</v>
      </c>
      <c r="DV160" t="s">
        <v>818</v>
      </c>
      <c r="DW160" t="s">
        <v>246</v>
      </c>
      <c r="DX160" t="s">
        <v>463</v>
      </c>
      <c r="DY160" t="s">
        <v>209</v>
      </c>
      <c r="DZ160" t="s">
        <v>265</v>
      </c>
    </row>
    <row r="161" spans="1:158">
      <c r="A161" t="s">
        <v>581</v>
      </c>
      <c r="B161" t="s">
        <v>211</v>
      </c>
      <c r="C161" t="s">
        <v>471</v>
      </c>
      <c r="D161" t="s">
        <v>582</v>
      </c>
      <c r="E161" t="s">
        <v>4192</v>
      </c>
      <c r="F161" t="s">
        <v>4193</v>
      </c>
      <c r="G161">
        <v>8007458384</v>
      </c>
      <c r="H161" t="s">
        <v>164</v>
      </c>
      <c r="I161" t="s">
        <v>4194</v>
      </c>
      <c r="J161" t="s">
        <v>217</v>
      </c>
      <c r="K161" t="s">
        <v>4195</v>
      </c>
      <c r="L161" t="s">
        <v>4196</v>
      </c>
      <c r="M161" t="s">
        <v>4197</v>
      </c>
      <c r="N161" t="s">
        <v>170</v>
      </c>
      <c r="AI161" t="s">
        <v>4198</v>
      </c>
      <c r="AJ161" t="s">
        <v>4199</v>
      </c>
      <c r="AK161" t="s">
        <v>4200</v>
      </c>
      <c r="AL161">
        <v>86</v>
      </c>
      <c r="AN161">
        <v>2015</v>
      </c>
      <c r="AO161" t="s">
        <v>170</v>
      </c>
      <c r="AV161" t="s">
        <v>174</v>
      </c>
      <c r="AW161" t="s">
        <v>4201</v>
      </c>
      <c r="AX161" t="s">
        <v>4202</v>
      </c>
      <c r="AY161" t="s">
        <v>485</v>
      </c>
      <c r="AZ161">
        <v>73.15</v>
      </c>
      <c r="BB161">
        <v>2018</v>
      </c>
      <c r="BC161" t="s">
        <v>174</v>
      </c>
      <c r="BD161" t="s">
        <v>4203</v>
      </c>
      <c r="BE161" t="s">
        <v>4204</v>
      </c>
      <c r="BF161" t="s">
        <v>485</v>
      </c>
      <c r="BG161">
        <v>76.9</v>
      </c>
      <c r="BI161">
        <v>2023</v>
      </c>
      <c r="BJ161">
        <v>2</v>
      </c>
      <c r="BL161">
        <v>9</v>
      </c>
      <c r="BN161" t="s">
        <v>174</v>
      </c>
      <c r="BO161" t="s">
        <v>4205</v>
      </c>
      <c r="BP161" t="s">
        <v>4205</v>
      </c>
      <c r="BQ161" t="s">
        <v>3980</v>
      </c>
      <c r="BR161">
        <v>73.2</v>
      </c>
      <c r="BS161">
        <v>7.82</v>
      </c>
      <c r="BT161">
        <v>2025</v>
      </c>
      <c r="BU161">
        <v>12</v>
      </c>
      <c r="BW161">
        <v>13</v>
      </c>
      <c r="BY161" t="s">
        <v>170</v>
      </c>
      <c r="CF161" t="s">
        <v>170</v>
      </c>
      <c r="CL161" t="s">
        <v>174</v>
      </c>
      <c r="CM161" t="s">
        <v>4206</v>
      </c>
      <c r="CN161" t="s">
        <v>174</v>
      </c>
      <c r="CO161" t="s">
        <v>4207</v>
      </c>
      <c r="CP161" t="s">
        <v>4208</v>
      </c>
      <c r="CQ161" t="s">
        <v>174</v>
      </c>
      <c r="CR161">
        <v>0</v>
      </c>
      <c r="CS161">
        <v>0</v>
      </c>
      <c r="CT161">
        <v>1</v>
      </c>
      <c r="CU161" t="s">
        <v>4209</v>
      </c>
      <c r="CV161" t="s">
        <v>170</v>
      </c>
      <c r="CZ161" t="s">
        <v>170</v>
      </c>
      <c r="DB161" t="s">
        <v>378</v>
      </c>
      <c r="DC161" t="s">
        <v>326</v>
      </c>
      <c r="DD161" t="s">
        <v>174</v>
      </c>
      <c r="DE161" t="s">
        <v>4210</v>
      </c>
      <c r="DF161" t="s">
        <v>170</v>
      </c>
      <c r="DL161" t="s">
        <v>170</v>
      </c>
      <c r="DN161" t="s">
        <v>170</v>
      </c>
      <c r="DP161" t="s">
        <v>4244</v>
      </c>
      <c r="DQ161" t="str">
        <f>HYPERLINK("https://nconnect.nicmar.ac.in/storage/profile/69972f20ced20.png","Download")</f>
        <v>0</v>
      </c>
      <c r="DR161" t="str">
        <f>HYPERLINK("https://nconnect.nicmar.ac.in/pdf/259_resume_1771521339.pdf/Y2FyZWVy","View Resume")</f>
        <v>0</v>
      </c>
      <c r="DS161" t="s">
        <v>4212</v>
      </c>
      <c r="DT161" t="s">
        <v>4213</v>
      </c>
      <c r="DU161" t="s">
        <v>4214</v>
      </c>
      <c r="DV161" t="s">
        <v>333</v>
      </c>
      <c r="DW161" t="s">
        <v>207</v>
      </c>
      <c r="DX161" t="s">
        <v>981</v>
      </c>
      <c r="DY161" t="s">
        <v>209</v>
      </c>
      <c r="DZ161" t="s">
        <v>990</v>
      </c>
      <c r="EA161" t="s">
        <v>4215</v>
      </c>
      <c r="EB161" t="s">
        <v>4216</v>
      </c>
      <c r="EC161" t="s">
        <v>1630</v>
      </c>
      <c r="ED161" t="s">
        <v>207</v>
      </c>
      <c r="EE161" t="s">
        <v>4217</v>
      </c>
      <c r="EF161" t="s">
        <v>1634</v>
      </c>
      <c r="EG161" t="s">
        <v>990</v>
      </c>
      <c r="EH161" t="s">
        <v>4218</v>
      </c>
      <c r="EI161" t="s">
        <v>4216</v>
      </c>
      <c r="EJ161" t="s">
        <v>1630</v>
      </c>
      <c r="EK161" t="s">
        <v>207</v>
      </c>
      <c r="EL161" t="s">
        <v>1809</v>
      </c>
      <c r="EM161" t="s">
        <v>907</v>
      </c>
      <c r="EN161" t="s">
        <v>1388</v>
      </c>
    </row>
    <row r="162" spans="1:158">
      <c r="A162" t="s">
        <v>4245</v>
      </c>
      <c r="B162" t="s">
        <v>159</v>
      </c>
      <c r="C162" t="s">
        <v>212</v>
      </c>
      <c r="D162" t="s">
        <v>1472</v>
      </c>
      <c r="E162" t="s">
        <v>4246</v>
      </c>
      <c r="F162" t="s">
        <v>4247</v>
      </c>
      <c r="G162">
        <v>9762883306</v>
      </c>
      <c r="H162" t="s">
        <v>164</v>
      </c>
      <c r="I162" t="s">
        <v>4248</v>
      </c>
      <c r="J162" t="s">
        <v>166</v>
      </c>
      <c r="K162" t="s">
        <v>2824</v>
      </c>
      <c r="L162" t="s">
        <v>4249</v>
      </c>
      <c r="M162" t="s">
        <v>4250</v>
      </c>
      <c r="N162" t="s">
        <v>170</v>
      </c>
      <c r="AI162" t="s">
        <v>4251</v>
      </c>
      <c r="AJ162" t="s">
        <v>548</v>
      </c>
      <c r="AK162" t="s">
        <v>4252</v>
      </c>
      <c r="AL162">
        <v>61.09</v>
      </c>
      <c r="AN162">
        <v>2012</v>
      </c>
      <c r="AO162" t="s">
        <v>174</v>
      </c>
      <c r="AP162" t="s">
        <v>4253</v>
      </c>
      <c r="AQ162" t="s">
        <v>4254</v>
      </c>
      <c r="AR162" t="s">
        <v>4255</v>
      </c>
      <c r="AS162">
        <v>58.0</v>
      </c>
      <c r="AU162">
        <v>2014</v>
      </c>
      <c r="AV162" t="s">
        <v>170</v>
      </c>
      <c r="BC162" t="s">
        <v>174</v>
      </c>
      <c r="BD162" t="s">
        <v>4256</v>
      </c>
      <c r="BE162" t="s">
        <v>4257</v>
      </c>
      <c r="BF162" t="s">
        <v>4258</v>
      </c>
      <c r="BG162">
        <v>77.07</v>
      </c>
      <c r="BI162">
        <v>2018</v>
      </c>
      <c r="BJ162">
        <v>1</v>
      </c>
      <c r="BL162">
        <v>9</v>
      </c>
      <c r="BN162" t="s">
        <v>170</v>
      </c>
      <c r="BY162" t="s">
        <v>170</v>
      </c>
      <c r="CF162" t="s">
        <v>170</v>
      </c>
      <c r="CL162" t="s">
        <v>174</v>
      </c>
      <c r="CM162" t="s">
        <v>4259</v>
      </c>
      <c r="CN162" t="s">
        <v>174</v>
      </c>
      <c r="CO162" t="s">
        <v>4260</v>
      </c>
      <c r="CP162" t="s">
        <v>4261</v>
      </c>
      <c r="CQ162" t="s">
        <v>170</v>
      </c>
      <c r="CV162" t="s">
        <v>170</v>
      </c>
      <c r="CZ162" t="s">
        <v>170</v>
      </c>
      <c r="DC162" t="s">
        <v>326</v>
      </c>
      <c r="DD162" t="s">
        <v>174</v>
      </c>
      <c r="DE162" t="s">
        <v>4262</v>
      </c>
      <c r="DF162" t="s">
        <v>170</v>
      </c>
      <c r="DL162" t="s">
        <v>170</v>
      </c>
      <c r="DN162" t="s">
        <v>174</v>
      </c>
      <c r="DO162" t="s">
        <v>4263</v>
      </c>
      <c r="DP162" t="s">
        <v>4264</v>
      </c>
      <c r="DQ162" t="s">
        <v>202</v>
      </c>
      <c r="DR162" t="str">
        <f>HYPERLINK("https://nconnect.nicmar.ac.in/pdf/269_resume_1771523228.pdf/Y2FyZWVy","View Resume")</f>
        <v>0</v>
      </c>
      <c r="DS162" t="s">
        <v>4265</v>
      </c>
      <c r="DT162" t="s">
        <v>4266</v>
      </c>
      <c r="DU162" t="s">
        <v>4267</v>
      </c>
      <c r="DV162" t="s">
        <v>4268</v>
      </c>
      <c r="DW162" t="s">
        <v>207</v>
      </c>
      <c r="DX162" t="s">
        <v>3390</v>
      </c>
      <c r="DY162" t="s">
        <v>209</v>
      </c>
      <c r="DZ162" t="s">
        <v>1388</v>
      </c>
      <c r="EA162" t="s">
        <v>4269</v>
      </c>
      <c r="EB162" t="s">
        <v>4270</v>
      </c>
      <c r="EC162" t="s">
        <v>818</v>
      </c>
      <c r="ED162" t="s">
        <v>207</v>
      </c>
      <c r="EE162" t="s">
        <v>824</v>
      </c>
      <c r="EF162" t="s">
        <v>4271</v>
      </c>
      <c r="EG162" t="s">
        <v>2695</v>
      </c>
      <c r="EH162" t="s">
        <v>4272</v>
      </c>
      <c r="EI162" t="s">
        <v>4273</v>
      </c>
      <c r="EJ162" t="s">
        <v>818</v>
      </c>
      <c r="EK162" t="s">
        <v>207</v>
      </c>
      <c r="EL162" t="s">
        <v>3836</v>
      </c>
      <c r="EM162" t="s">
        <v>538</v>
      </c>
      <c r="EN162" t="s">
        <v>248</v>
      </c>
      <c r="EO162" t="s">
        <v>4274</v>
      </c>
      <c r="EP162" t="s">
        <v>4275</v>
      </c>
      <c r="EQ162" t="s">
        <v>333</v>
      </c>
      <c r="ER162" t="s">
        <v>246</v>
      </c>
      <c r="ES162" t="s">
        <v>4276</v>
      </c>
      <c r="ET162" t="s">
        <v>3836</v>
      </c>
      <c r="EU162" t="s">
        <v>4015</v>
      </c>
    </row>
    <row r="163" spans="1:158">
      <c r="A163" t="s">
        <v>1348</v>
      </c>
      <c r="B163" t="s">
        <v>211</v>
      </c>
      <c r="C163" t="s">
        <v>267</v>
      </c>
      <c r="D163" t="s">
        <v>1349</v>
      </c>
      <c r="E163" t="s">
        <v>4219</v>
      </c>
      <c r="F163" t="s">
        <v>4220</v>
      </c>
      <c r="G163">
        <v>9527368556</v>
      </c>
      <c r="H163" t="s">
        <v>271</v>
      </c>
      <c r="I163" t="s">
        <v>4221</v>
      </c>
      <c r="J163" t="s">
        <v>166</v>
      </c>
      <c r="K163" t="s">
        <v>797</v>
      </c>
      <c r="L163" t="s">
        <v>4222</v>
      </c>
      <c r="M163" t="s">
        <v>4223</v>
      </c>
      <c r="N163" t="s">
        <v>170</v>
      </c>
      <c r="AI163" t="s">
        <v>4224</v>
      </c>
      <c r="AJ163" t="s">
        <v>4225</v>
      </c>
      <c r="AK163" t="s">
        <v>4226</v>
      </c>
      <c r="AL163">
        <v>81.2</v>
      </c>
      <c r="AN163">
        <v>1998</v>
      </c>
      <c r="AO163" t="s">
        <v>174</v>
      </c>
      <c r="AP163" t="s">
        <v>4227</v>
      </c>
      <c r="AQ163" t="s">
        <v>4225</v>
      </c>
      <c r="AR163" t="s">
        <v>4228</v>
      </c>
      <c r="AS163">
        <v>75</v>
      </c>
      <c r="AU163">
        <v>2000</v>
      </c>
      <c r="AV163" t="s">
        <v>170</v>
      </c>
      <c r="BC163" t="s">
        <v>174</v>
      </c>
      <c r="BD163" t="s">
        <v>4229</v>
      </c>
      <c r="BE163" t="s">
        <v>4230</v>
      </c>
      <c r="BF163" t="s">
        <v>1047</v>
      </c>
      <c r="BG163">
        <v>72.3</v>
      </c>
      <c r="BI163">
        <v>2003</v>
      </c>
      <c r="BJ163">
        <v>19</v>
      </c>
      <c r="BK163" t="s">
        <v>1048</v>
      </c>
      <c r="BL163">
        <v>53</v>
      </c>
      <c r="BM163" t="s">
        <v>2842</v>
      </c>
      <c r="BN163" t="s">
        <v>174</v>
      </c>
      <c r="BO163" t="s">
        <v>4231</v>
      </c>
      <c r="BP163" t="s">
        <v>4232</v>
      </c>
      <c r="BQ163" t="s">
        <v>4233</v>
      </c>
      <c r="BR163">
        <v>88</v>
      </c>
      <c r="BS163">
        <v>9.55</v>
      </c>
      <c r="BT163">
        <v>2005</v>
      </c>
      <c r="BU163">
        <v>31</v>
      </c>
      <c r="BV163" t="s">
        <v>4234</v>
      </c>
      <c r="BW163">
        <v>53</v>
      </c>
      <c r="BX163" t="s">
        <v>4235</v>
      </c>
      <c r="BY163" t="s">
        <v>170</v>
      </c>
      <c r="CF163" t="s">
        <v>174</v>
      </c>
      <c r="CG163" t="s">
        <v>296</v>
      </c>
      <c r="CH163" t="s">
        <v>4236</v>
      </c>
      <c r="CI163" t="s">
        <v>193</v>
      </c>
      <c r="CJ163">
        <v>2026</v>
      </c>
      <c r="CL163" t="s">
        <v>174</v>
      </c>
      <c r="CN163" t="s">
        <v>170</v>
      </c>
      <c r="CP163" t="s">
        <v>721</v>
      </c>
      <c r="CQ163" t="s">
        <v>174</v>
      </c>
      <c r="CR163" t="s">
        <v>378</v>
      </c>
      <c r="CS163" t="s">
        <v>4237</v>
      </c>
      <c r="CT163">
        <v>3</v>
      </c>
      <c r="CU163" t="s">
        <v>4238</v>
      </c>
      <c r="CV163" t="s">
        <v>170</v>
      </c>
      <c r="CZ163" t="s">
        <v>170</v>
      </c>
      <c r="DB163" t="s">
        <v>4239</v>
      </c>
      <c r="DC163" t="s">
        <v>4240</v>
      </c>
      <c r="DD163" t="s">
        <v>174</v>
      </c>
      <c r="DE163" t="s">
        <v>4241</v>
      </c>
      <c r="DF163" t="s">
        <v>170</v>
      </c>
      <c r="DL163" t="s">
        <v>170</v>
      </c>
      <c r="DN163" t="s">
        <v>170</v>
      </c>
      <c r="DP163" t="s">
        <v>4277</v>
      </c>
      <c r="DQ163" t="str">
        <f>HYPERLINK("https://nconnect.nicmar.ac.in/storage/profile/699746a3aca71.png","Download")</f>
        <v>0</v>
      </c>
      <c r="DR163" t="str">
        <f>HYPERLINK("https://nconnect.nicmar.ac.in/pdf/268_resume_1771522888.pdf/Y2FyZWVy","View Resume")</f>
        <v>0</v>
      </c>
      <c r="DS163" t="s">
        <v>265</v>
      </c>
      <c r="DT163" t="s">
        <v>4243</v>
      </c>
      <c r="DU163" t="s">
        <v>211</v>
      </c>
      <c r="DV163" t="s">
        <v>818</v>
      </c>
      <c r="DW163" t="s">
        <v>246</v>
      </c>
      <c r="DX163" t="s">
        <v>463</v>
      </c>
      <c r="DY163" t="s">
        <v>209</v>
      </c>
      <c r="DZ163" t="s">
        <v>265</v>
      </c>
    </row>
    <row r="164" spans="1:158">
      <c r="A164" t="s">
        <v>266</v>
      </c>
      <c r="B164" t="s">
        <v>211</v>
      </c>
      <c r="C164" t="s">
        <v>267</v>
      </c>
      <c r="D164" t="s">
        <v>268</v>
      </c>
      <c r="E164" t="s">
        <v>4278</v>
      </c>
      <c r="F164" t="s">
        <v>4279</v>
      </c>
      <c r="G164">
        <v>9604283754</v>
      </c>
      <c r="H164" t="s">
        <v>164</v>
      </c>
      <c r="I164" t="s">
        <v>4280</v>
      </c>
      <c r="J164" t="s">
        <v>166</v>
      </c>
      <c r="K164" t="s">
        <v>4281</v>
      </c>
      <c r="L164" t="s">
        <v>4282</v>
      </c>
      <c r="M164" t="s">
        <v>4283</v>
      </c>
      <c r="N164" t="s">
        <v>170</v>
      </c>
      <c r="AI164" t="s">
        <v>4284</v>
      </c>
      <c r="AJ164" t="s">
        <v>4285</v>
      </c>
      <c r="AK164" t="s">
        <v>4286</v>
      </c>
      <c r="AL164">
        <v>83.45</v>
      </c>
      <c r="AN164">
        <v>2011</v>
      </c>
      <c r="AO164" t="s">
        <v>174</v>
      </c>
      <c r="AP164" t="s">
        <v>4287</v>
      </c>
      <c r="AQ164" t="s">
        <v>2349</v>
      </c>
      <c r="AR164" t="s">
        <v>4288</v>
      </c>
      <c r="AS164">
        <v>55.67</v>
      </c>
      <c r="AU164">
        <v>2013</v>
      </c>
      <c r="AV164" t="s">
        <v>170</v>
      </c>
      <c r="BC164" t="s">
        <v>174</v>
      </c>
      <c r="BD164" t="s">
        <v>440</v>
      </c>
      <c r="BE164" t="s">
        <v>4289</v>
      </c>
      <c r="BF164" t="s">
        <v>4290</v>
      </c>
      <c r="BG164">
        <v>72.27</v>
      </c>
      <c r="BI164">
        <v>2017</v>
      </c>
      <c r="BJ164">
        <v>19</v>
      </c>
      <c r="BK164" t="s">
        <v>4291</v>
      </c>
      <c r="BL164">
        <v>34</v>
      </c>
      <c r="BN164" t="s">
        <v>174</v>
      </c>
      <c r="BO164" t="s">
        <v>440</v>
      </c>
      <c r="BP164" t="s">
        <v>4292</v>
      </c>
      <c r="BQ164" t="s">
        <v>4293</v>
      </c>
      <c r="BR164">
        <v>77.9</v>
      </c>
      <c r="BS164">
        <v>8.2</v>
      </c>
      <c r="BT164">
        <v>2017</v>
      </c>
      <c r="BU164">
        <v>31</v>
      </c>
      <c r="BV164" t="s">
        <v>4294</v>
      </c>
      <c r="BW164">
        <v>34</v>
      </c>
      <c r="BY164" t="s">
        <v>174</v>
      </c>
      <c r="BZ164" t="s">
        <v>440</v>
      </c>
      <c r="CA164" t="s">
        <v>4295</v>
      </c>
      <c r="CB164" t="s">
        <v>4296</v>
      </c>
      <c r="CC164">
        <v>76.57</v>
      </c>
      <c r="CD164">
        <v>8.25</v>
      </c>
      <c r="CE164">
        <v>2021</v>
      </c>
      <c r="CF164" t="s">
        <v>174</v>
      </c>
      <c r="CG164" t="s">
        <v>296</v>
      </c>
      <c r="CH164" t="s">
        <v>2572</v>
      </c>
      <c r="CI164" t="s">
        <v>193</v>
      </c>
      <c r="CJ164">
        <v>2025</v>
      </c>
      <c r="CL164" t="s">
        <v>174</v>
      </c>
      <c r="CN164" t="s">
        <v>170</v>
      </c>
      <c r="CP164" t="s">
        <v>4297</v>
      </c>
      <c r="CQ164" t="s">
        <v>174</v>
      </c>
      <c r="CR164">
        <v>0</v>
      </c>
      <c r="CS164">
        <v>0</v>
      </c>
      <c r="CT164">
        <v>6</v>
      </c>
      <c r="CU164" t="s">
        <v>4298</v>
      </c>
      <c r="CV164" t="s">
        <v>170</v>
      </c>
      <c r="CZ164" t="s">
        <v>170</v>
      </c>
      <c r="DB164" t="s">
        <v>4299</v>
      </c>
      <c r="DC164" t="s">
        <v>4300</v>
      </c>
      <c r="DD164" t="s">
        <v>174</v>
      </c>
      <c r="DE164" t="s">
        <v>3277</v>
      </c>
      <c r="DF164" t="s">
        <v>174</v>
      </c>
      <c r="DG164" t="s">
        <v>4301</v>
      </c>
      <c r="DH164" t="s">
        <v>4302</v>
      </c>
      <c r="DI164" t="s">
        <v>4303</v>
      </c>
      <c r="DJ164" t="s">
        <v>378</v>
      </c>
      <c r="DK164">
        <v>10</v>
      </c>
      <c r="DL164" t="s">
        <v>170</v>
      </c>
      <c r="DN164" t="s">
        <v>174</v>
      </c>
      <c r="DO164" t="s">
        <v>4304</v>
      </c>
      <c r="DP164" t="s">
        <v>4305</v>
      </c>
      <c r="DQ164" t="s">
        <v>202</v>
      </c>
      <c r="DR164" t="str">
        <f>HYPERLINK("https://nconnect.nicmar.ac.in/pdf/255_resume_1771523662.pdf/Y2FyZWVy","View Resume")</f>
        <v>0</v>
      </c>
      <c r="DS164" t="s">
        <v>203</v>
      </c>
      <c r="DT164" t="s">
        <v>4306</v>
      </c>
      <c r="DU164" t="s">
        <v>211</v>
      </c>
      <c r="DV164" t="s">
        <v>818</v>
      </c>
      <c r="DW164" t="s">
        <v>246</v>
      </c>
      <c r="DX164" t="s">
        <v>423</v>
      </c>
      <c r="DY164" t="s">
        <v>209</v>
      </c>
      <c r="DZ164" t="s">
        <v>419</v>
      </c>
      <c r="EA164" t="s">
        <v>4307</v>
      </c>
      <c r="EB164" t="s">
        <v>211</v>
      </c>
      <c r="EC164" t="s">
        <v>818</v>
      </c>
      <c r="ED164" t="s">
        <v>246</v>
      </c>
      <c r="EE164" t="s">
        <v>1395</v>
      </c>
      <c r="EF164" t="s">
        <v>4308</v>
      </c>
      <c r="EG164" t="s">
        <v>942</v>
      </c>
      <c r="EH164" t="s">
        <v>4309</v>
      </c>
      <c r="EI164" t="s">
        <v>4310</v>
      </c>
      <c r="EJ164" t="s">
        <v>646</v>
      </c>
      <c r="EK164" t="s">
        <v>207</v>
      </c>
      <c r="EL164" t="s">
        <v>3836</v>
      </c>
      <c r="EM164" t="s">
        <v>824</v>
      </c>
      <c r="EN164" t="s">
        <v>906</v>
      </c>
      <c r="EO164" t="s">
        <v>4311</v>
      </c>
      <c r="EP164" t="s">
        <v>211</v>
      </c>
      <c r="EQ164" t="s">
        <v>818</v>
      </c>
      <c r="ER164" t="s">
        <v>246</v>
      </c>
      <c r="ES164" t="s">
        <v>2858</v>
      </c>
      <c r="ET164" t="s">
        <v>1387</v>
      </c>
      <c r="EU164" t="s">
        <v>1383</v>
      </c>
      <c r="EV164" t="s">
        <v>4312</v>
      </c>
      <c r="EW164" t="s">
        <v>211</v>
      </c>
      <c r="EX164" t="s">
        <v>818</v>
      </c>
      <c r="EY164" t="s">
        <v>246</v>
      </c>
      <c r="EZ164" t="s">
        <v>905</v>
      </c>
      <c r="FA164" t="s">
        <v>418</v>
      </c>
      <c r="FB164" t="s">
        <v>265</v>
      </c>
    </row>
    <row r="165" spans="1:158">
      <c r="A165" t="s">
        <v>295</v>
      </c>
      <c r="B165" t="s">
        <v>211</v>
      </c>
      <c r="C165" t="s">
        <v>267</v>
      </c>
      <c r="D165" t="s">
        <v>296</v>
      </c>
      <c r="E165" t="s">
        <v>4313</v>
      </c>
      <c r="F165" t="s">
        <v>4314</v>
      </c>
      <c r="G165">
        <v>9793487555</v>
      </c>
      <c r="H165" t="s">
        <v>164</v>
      </c>
      <c r="I165" t="s">
        <v>4315</v>
      </c>
      <c r="J165" t="s">
        <v>166</v>
      </c>
      <c r="K165" t="s">
        <v>797</v>
      </c>
      <c r="L165" t="s">
        <v>4316</v>
      </c>
      <c r="M165" t="s">
        <v>4317</v>
      </c>
      <c r="N165" t="s">
        <v>170</v>
      </c>
      <c r="AI165" t="s">
        <v>4318</v>
      </c>
      <c r="AJ165" t="s">
        <v>4319</v>
      </c>
      <c r="AK165" t="s">
        <v>4320</v>
      </c>
      <c r="AL165">
        <v>82</v>
      </c>
      <c r="AN165">
        <v>1999</v>
      </c>
      <c r="AO165" t="s">
        <v>174</v>
      </c>
      <c r="AP165" t="s">
        <v>1297</v>
      </c>
      <c r="AQ165" t="s">
        <v>4321</v>
      </c>
      <c r="AR165" t="s">
        <v>4322</v>
      </c>
      <c r="AS165">
        <v>61</v>
      </c>
      <c r="AU165">
        <v>2001</v>
      </c>
      <c r="AV165" t="s">
        <v>170</v>
      </c>
      <c r="BC165" t="s">
        <v>174</v>
      </c>
      <c r="BD165" t="s">
        <v>4323</v>
      </c>
      <c r="BE165" t="s">
        <v>4324</v>
      </c>
      <c r="BF165" t="s">
        <v>4325</v>
      </c>
      <c r="BG165">
        <v>80</v>
      </c>
      <c r="BI165">
        <v>2007</v>
      </c>
      <c r="BJ165">
        <v>19</v>
      </c>
      <c r="BK165" t="s">
        <v>4325</v>
      </c>
      <c r="BL165">
        <v>20</v>
      </c>
      <c r="BN165" t="s">
        <v>174</v>
      </c>
      <c r="BO165" t="s">
        <v>4326</v>
      </c>
      <c r="BP165" t="s">
        <v>4327</v>
      </c>
      <c r="BQ165" t="s">
        <v>4328</v>
      </c>
      <c r="BR165">
        <v>74</v>
      </c>
      <c r="BS165">
        <v>7.7</v>
      </c>
      <c r="BT165">
        <v>2011</v>
      </c>
      <c r="BU165">
        <v>31</v>
      </c>
      <c r="BV165" t="s">
        <v>4329</v>
      </c>
      <c r="BW165">
        <v>53</v>
      </c>
      <c r="BX165" t="s">
        <v>4328</v>
      </c>
      <c r="BY165" t="s">
        <v>170</v>
      </c>
      <c r="CF165" t="s">
        <v>174</v>
      </c>
      <c r="CG165" t="s">
        <v>4330</v>
      </c>
      <c r="CH165" t="s">
        <v>4331</v>
      </c>
      <c r="CI165" t="s">
        <v>373</v>
      </c>
      <c r="CK165" t="s">
        <v>170</v>
      </c>
      <c r="CL165" t="s">
        <v>174</v>
      </c>
      <c r="CM165" t="s">
        <v>4332</v>
      </c>
      <c r="CN165" t="s">
        <v>174</v>
      </c>
      <c r="CO165" t="s">
        <v>4333</v>
      </c>
      <c r="CP165" t="s">
        <v>4334</v>
      </c>
      <c r="CQ165" t="s">
        <v>174</v>
      </c>
      <c r="CR165" t="s">
        <v>376</v>
      </c>
      <c r="CS165" t="s">
        <v>3273</v>
      </c>
      <c r="CU165" t="s">
        <v>4335</v>
      </c>
      <c r="CV165" t="s">
        <v>170</v>
      </c>
      <c r="CZ165" t="s">
        <v>170</v>
      </c>
      <c r="DB165" t="s">
        <v>4336</v>
      </c>
      <c r="DC165" t="s">
        <v>4337</v>
      </c>
      <c r="DD165" t="s">
        <v>174</v>
      </c>
      <c r="DE165" t="s">
        <v>4338</v>
      </c>
      <c r="DF165" t="s">
        <v>174</v>
      </c>
      <c r="DG165" t="s">
        <v>4339</v>
      </c>
      <c r="DH165" t="s">
        <v>4340</v>
      </c>
      <c r="DI165" t="s">
        <v>4341</v>
      </c>
      <c r="DJ165" t="s">
        <v>1163</v>
      </c>
      <c r="DK165">
        <v>7</v>
      </c>
      <c r="DL165" t="s">
        <v>174</v>
      </c>
      <c r="DM165" t="s">
        <v>4342</v>
      </c>
      <c r="DN165" t="s">
        <v>170</v>
      </c>
      <c r="DP165" t="s">
        <v>4343</v>
      </c>
      <c r="DQ165" t="str">
        <f>HYPERLINK("https://nconnect.nicmar.ac.in/storage/profile/69972befdddf2.png","Download")</f>
        <v>0</v>
      </c>
      <c r="DR165" t="str">
        <f>HYPERLINK("https://nconnect.nicmar.ac.in/pdf/254_resume_1771524396.pdf/Y2FyZWVy","View Resume")</f>
        <v>0</v>
      </c>
      <c r="DS165" t="s">
        <v>1097</v>
      </c>
      <c r="DT165" t="s">
        <v>4344</v>
      </c>
      <c r="DU165" t="s">
        <v>211</v>
      </c>
      <c r="DV165" t="s">
        <v>4345</v>
      </c>
      <c r="DW165" t="s">
        <v>246</v>
      </c>
      <c r="DX165" t="s">
        <v>1813</v>
      </c>
      <c r="DY165" t="s">
        <v>209</v>
      </c>
      <c r="DZ165" t="s">
        <v>355</v>
      </c>
      <c r="EA165" t="s">
        <v>4346</v>
      </c>
      <c r="EB165" t="s">
        <v>211</v>
      </c>
      <c r="EC165" t="s">
        <v>4345</v>
      </c>
      <c r="ED165" t="s">
        <v>246</v>
      </c>
      <c r="EE165" t="s">
        <v>1470</v>
      </c>
      <c r="EF165" t="s">
        <v>825</v>
      </c>
      <c r="EG165" t="s">
        <v>1596</v>
      </c>
      <c r="EH165" t="s">
        <v>4347</v>
      </c>
      <c r="EI165" t="s">
        <v>4348</v>
      </c>
      <c r="EJ165" t="s">
        <v>4345</v>
      </c>
      <c r="EK165" t="s">
        <v>207</v>
      </c>
      <c r="EL165" t="s">
        <v>1722</v>
      </c>
      <c r="EM165" t="s">
        <v>1346</v>
      </c>
      <c r="EN165" t="s">
        <v>265</v>
      </c>
      <c r="EO165" t="s">
        <v>4349</v>
      </c>
      <c r="EP165" t="s">
        <v>4350</v>
      </c>
      <c r="EQ165" t="s">
        <v>333</v>
      </c>
      <c r="ER165" t="s">
        <v>207</v>
      </c>
      <c r="ES165" t="s">
        <v>2135</v>
      </c>
      <c r="ET165" t="s">
        <v>4351</v>
      </c>
      <c r="EU165" t="s">
        <v>1592</v>
      </c>
      <c r="EV165" t="s">
        <v>4352</v>
      </c>
      <c r="EW165" t="s">
        <v>4353</v>
      </c>
      <c r="EX165" t="s">
        <v>2341</v>
      </c>
      <c r="EY165" t="s">
        <v>207</v>
      </c>
      <c r="EZ165" t="s">
        <v>689</v>
      </c>
      <c r="FA165" t="s">
        <v>864</v>
      </c>
      <c r="FB165" t="s">
        <v>906</v>
      </c>
    </row>
    <row r="166" spans="1:158">
      <c r="A166" t="s">
        <v>295</v>
      </c>
      <c r="B166" t="s">
        <v>211</v>
      </c>
      <c r="C166" t="s">
        <v>267</v>
      </c>
      <c r="D166" t="s">
        <v>296</v>
      </c>
      <c r="E166" t="s">
        <v>4354</v>
      </c>
      <c r="F166" t="s">
        <v>4355</v>
      </c>
      <c r="G166">
        <v>8624917891</v>
      </c>
      <c r="H166" t="s">
        <v>164</v>
      </c>
      <c r="I166" t="s">
        <v>4356</v>
      </c>
      <c r="J166" t="s">
        <v>166</v>
      </c>
      <c r="K166" t="s">
        <v>2824</v>
      </c>
      <c r="L166" t="s">
        <v>4357</v>
      </c>
      <c r="M166" t="s">
        <v>4358</v>
      </c>
      <c r="N166" t="s">
        <v>170</v>
      </c>
      <c r="AI166" t="s">
        <v>4359</v>
      </c>
      <c r="AJ166" t="s">
        <v>2384</v>
      </c>
      <c r="AK166" t="s">
        <v>4360</v>
      </c>
      <c r="AL166">
        <v>52.53</v>
      </c>
      <c r="AN166">
        <v>1997</v>
      </c>
      <c r="AO166" t="s">
        <v>174</v>
      </c>
      <c r="AP166" t="s">
        <v>4361</v>
      </c>
      <c r="AQ166" t="s">
        <v>2384</v>
      </c>
      <c r="AR166" t="s">
        <v>438</v>
      </c>
      <c r="AS166">
        <v>40.17</v>
      </c>
      <c r="AU166">
        <v>1999</v>
      </c>
      <c r="AV166" t="s">
        <v>170</v>
      </c>
      <c r="BC166" t="s">
        <v>174</v>
      </c>
      <c r="BD166" t="s">
        <v>2839</v>
      </c>
      <c r="BE166" t="s">
        <v>2840</v>
      </c>
      <c r="BF166" t="s">
        <v>4362</v>
      </c>
      <c r="BG166">
        <v>62</v>
      </c>
      <c r="BI166">
        <v>2009</v>
      </c>
      <c r="BJ166">
        <v>19</v>
      </c>
      <c r="BK166" t="s">
        <v>4363</v>
      </c>
      <c r="BL166">
        <v>52</v>
      </c>
      <c r="BM166" t="s">
        <v>762</v>
      </c>
      <c r="BN166" t="s">
        <v>174</v>
      </c>
      <c r="BO166" t="s">
        <v>2297</v>
      </c>
      <c r="BP166" t="s">
        <v>548</v>
      </c>
      <c r="BQ166" t="s">
        <v>1185</v>
      </c>
      <c r="BR166">
        <v>71.78</v>
      </c>
      <c r="BT166">
        <v>2012</v>
      </c>
      <c r="BU166">
        <v>4</v>
      </c>
      <c r="BW166">
        <v>33</v>
      </c>
      <c r="BY166" t="s">
        <v>170</v>
      </c>
      <c r="CF166" t="s">
        <v>174</v>
      </c>
      <c r="CG166" t="s">
        <v>1185</v>
      </c>
      <c r="CH166" t="s">
        <v>4364</v>
      </c>
      <c r="CI166" t="s">
        <v>373</v>
      </c>
      <c r="CK166" t="s">
        <v>170</v>
      </c>
      <c r="CL166" t="s">
        <v>174</v>
      </c>
      <c r="CM166" t="s">
        <v>4365</v>
      </c>
      <c r="CN166" t="s">
        <v>170</v>
      </c>
      <c r="CP166" t="s">
        <v>721</v>
      </c>
      <c r="CQ166" t="s">
        <v>174</v>
      </c>
      <c r="CR166">
        <v>2</v>
      </c>
      <c r="CS166">
        <v>4</v>
      </c>
      <c r="CT166">
        <v>0</v>
      </c>
      <c r="CV166" t="s">
        <v>170</v>
      </c>
      <c r="CZ166" t="s">
        <v>170</v>
      </c>
      <c r="DC166" t="s">
        <v>4366</v>
      </c>
      <c r="DD166" t="s">
        <v>170</v>
      </c>
      <c r="DF166" t="s">
        <v>170</v>
      </c>
      <c r="DL166" t="s">
        <v>170</v>
      </c>
      <c r="DN166" t="s">
        <v>170</v>
      </c>
      <c r="DP166" t="s">
        <v>4367</v>
      </c>
      <c r="DQ166" t="str">
        <f>HYPERLINK("https://nconnect.nicmar.ac.in/storage/profile/699755bc816b8.png","Download")</f>
        <v>0</v>
      </c>
      <c r="DR166" t="str">
        <f>HYPERLINK("https://nconnect.nicmar.ac.in/pdf/149_resume_1771525190.pdf/Y2FyZWVy","View Resume")</f>
        <v>0</v>
      </c>
      <c r="DS166" t="s">
        <v>1579</v>
      </c>
      <c r="DT166" t="s">
        <v>4368</v>
      </c>
      <c r="DU166" t="s">
        <v>211</v>
      </c>
      <c r="DV166" t="s">
        <v>4369</v>
      </c>
      <c r="DW166" t="s">
        <v>246</v>
      </c>
      <c r="DX166" t="s">
        <v>3108</v>
      </c>
      <c r="DY166" t="s">
        <v>209</v>
      </c>
      <c r="DZ166" t="s">
        <v>3549</v>
      </c>
      <c r="EA166" t="s">
        <v>4370</v>
      </c>
      <c r="EB166" t="s">
        <v>211</v>
      </c>
      <c r="EC166" t="s">
        <v>818</v>
      </c>
      <c r="ED166" t="s">
        <v>246</v>
      </c>
      <c r="EE166" t="s">
        <v>4371</v>
      </c>
      <c r="EF166" t="s">
        <v>3108</v>
      </c>
      <c r="EG166" t="s">
        <v>4372</v>
      </c>
      <c r="EH166" t="s">
        <v>4373</v>
      </c>
      <c r="EI166" t="s">
        <v>4374</v>
      </c>
      <c r="EJ166" t="s">
        <v>4375</v>
      </c>
      <c r="EK166" t="s">
        <v>207</v>
      </c>
      <c r="EL166" t="s">
        <v>4376</v>
      </c>
      <c r="EM166" t="s">
        <v>689</v>
      </c>
      <c r="EN166" t="s">
        <v>4377</v>
      </c>
    </row>
    <row r="167" spans="1:158">
      <c r="A167" t="s">
        <v>295</v>
      </c>
      <c r="B167" t="s">
        <v>211</v>
      </c>
      <c r="C167" t="s">
        <v>267</v>
      </c>
      <c r="D167" t="s">
        <v>296</v>
      </c>
      <c r="E167" t="s">
        <v>4378</v>
      </c>
      <c r="F167" t="s">
        <v>4379</v>
      </c>
      <c r="G167">
        <v>8638670752</v>
      </c>
      <c r="H167" t="s">
        <v>271</v>
      </c>
      <c r="I167" t="s">
        <v>4380</v>
      </c>
      <c r="J167" t="s">
        <v>217</v>
      </c>
      <c r="K167" t="s">
        <v>4381</v>
      </c>
      <c r="L167" t="s">
        <v>4382</v>
      </c>
      <c r="M167" t="s">
        <v>4383</v>
      </c>
      <c r="N167" t="s">
        <v>170</v>
      </c>
      <c r="AI167" t="s">
        <v>4384</v>
      </c>
      <c r="AJ167" t="s">
        <v>4385</v>
      </c>
      <c r="AK167" t="s">
        <v>4386</v>
      </c>
      <c r="AL167">
        <v>72.5</v>
      </c>
      <c r="AN167">
        <v>2012</v>
      </c>
      <c r="AO167" t="s">
        <v>174</v>
      </c>
      <c r="AP167" t="s">
        <v>4387</v>
      </c>
      <c r="AQ167" t="s">
        <v>4388</v>
      </c>
      <c r="AR167" t="s">
        <v>4389</v>
      </c>
      <c r="AS167">
        <v>73.4</v>
      </c>
      <c r="AU167">
        <v>2014</v>
      </c>
      <c r="AV167" t="s">
        <v>170</v>
      </c>
      <c r="BC167" t="s">
        <v>174</v>
      </c>
      <c r="BD167" t="s">
        <v>4390</v>
      </c>
      <c r="BE167" t="s">
        <v>4391</v>
      </c>
      <c r="BF167" t="s">
        <v>4392</v>
      </c>
      <c r="BG167">
        <v>73.2</v>
      </c>
      <c r="BI167">
        <v>2018</v>
      </c>
      <c r="BJ167">
        <v>19</v>
      </c>
      <c r="BK167" t="s">
        <v>4393</v>
      </c>
      <c r="BL167">
        <v>53</v>
      </c>
      <c r="BM167" t="s">
        <v>4394</v>
      </c>
      <c r="BN167" t="s">
        <v>174</v>
      </c>
      <c r="BO167" t="s">
        <v>4395</v>
      </c>
      <c r="BP167" t="s">
        <v>4396</v>
      </c>
      <c r="BQ167" t="s">
        <v>1941</v>
      </c>
      <c r="BR167">
        <v>82.8</v>
      </c>
      <c r="BT167">
        <v>2020</v>
      </c>
      <c r="BU167">
        <v>31</v>
      </c>
      <c r="BV167" t="s">
        <v>528</v>
      </c>
      <c r="BW167">
        <v>33</v>
      </c>
      <c r="BY167" t="s">
        <v>170</v>
      </c>
      <c r="CF167" t="s">
        <v>174</v>
      </c>
      <c r="CG167" t="s">
        <v>1941</v>
      </c>
      <c r="CH167" t="s">
        <v>4397</v>
      </c>
      <c r="CI167" t="s">
        <v>373</v>
      </c>
      <c r="CK167" t="s">
        <v>170</v>
      </c>
      <c r="CL167" t="s">
        <v>170</v>
      </c>
      <c r="CN167" t="s">
        <v>174</v>
      </c>
      <c r="CO167" t="s">
        <v>4398</v>
      </c>
      <c r="CP167" t="s">
        <v>4399</v>
      </c>
      <c r="CQ167" t="s">
        <v>174</v>
      </c>
      <c r="CR167">
        <v>0</v>
      </c>
      <c r="CS167">
        <v>7</v>
      </c>
      <c r="CT167">
        <v>3</v>
      </c>
      <c r="CU167" t="s">
        <v>4400</v>
      </c>
      <c r="CV167" t="s">
        <v>170</v>
      </c>
      <c r="CZ167" t="s">
        <v>170</v>
      </c>
      <c r="DB167" t="s">
        <v>4401</v>
      </c>
      <c r="DC167" t="s">
        <v>4402</v>
      </c>
      <c r="DD167" t="s">
        <v>174</v>
      </c>
      <c r="DE167" t="s">
        <v>4403</v>
      </c>
      <c r="DF167" t="s">
        <v>170</v>
      </c>
      <c r="DL167" t="s">
        <v>174</v>
      </c>
      <c r="DM167" t="s">
        <v>4404</v>
      </c>
      <c r="DN167" t="s">
        <v>170</v>
      </c>
      <c r="DP167" t="s">
        <v>4405</v>
      </c>
      <c r="DQ167" t="str">
        <f>HYPERLINK("https://nconnect.nicmar.ac.in/storage/profile/699747905c995.png","Download")</f>
        <v>0</v>
      </c>
      <c r="DR167" t="str">
        <f>HYPERLINK("https://nconnect.nicmar.ac.in/pdf/270_resume_1771525859.pdf/Y2FyZWVy","View Resume")</f>
        <v>0</v>
      </c>
      <c r="DS167" t="s">
        <v>2137</v>
      </c>
      <c r="DT167" t="s">
        <v>4406</v>
      </c>
      <c r="DU167" t="s">
        <v>255</v>
      </c>
      <c r="DV167" t="s">
        <v>206</v>
      </c>
      <c r="DW167" t="s">
        <v>246</v>
      </c>
      <c r="DX167" t="s">
        <v>463</v>
      </c>
      <c r="DY167" t="s">
        <v>209</v>
      </c>
      <c r="DZ167" t="s">
        <v>460</v>
      </c>
      <c r="EA167" t="s">
        <v>4407</v>
      </c>
      <c r="EB167" t="s">
        <v>255</v>
      </c>
      <c r="EC167" t="s">
        <v>206</v>
      </c>
      <c r="ED167" t="s">
        <v>246</v>
      </c>
      <c r="EE167" t="s">
        <v>820</v>
      </c>
      <c r="EF167" t="s">
        <v>463</v>
      </c>
      <c r="EG167" t="s">
        <v>1383</v>
      </c>
      <c r="EH167" t="s">
        <v>4397</v>
      </c>
      <c r="EI167" t="s">
        <v>249</v>
      </c>
      <c r="EJ167" t="s">
        <v>4408</v>
      </c>
      <c r="EK167" t="s">
        <v>246</v>
      </c>
      <c r="EL167" t="s">
        <v>1386</v>
      </c>
      <c r="EM167" t="s">
        <v>900</v>
      </c>
      <c r="EN167" t="s">
        <v>821</v>
      </c>
      <c r="EO167" t="s">
        <v>4409</v>
      </c>
      <c r="EP167" t="s">
        <v>4410</v>
      </c>
      <c r="EQ167" t="s">
        <v>4408</v>
      </c>
      <c r="ER167" t="s">
        <v>207</v>
      </c>
      <c r="ES167" t="s">
        <v>422</v>
      </c>
      <c r="ET167" t="s">
        <v>1322</v>
      </c>
      <c r="EU167" t="s">
        <v>265</v>
      </c>
      <c r="EV167" t="s">
        <v>4411</v>
      </c>
      <c r="EW167" t="s">
        <v>4412</v>
      </c>
      <c r="EX167" t="s">
        <v>4408</v>
      </c>
      <c r="EY167" t="s">
        <v>207</v>
      </c>
      <c r="EZ167" t="s">
        <v>3836</v>
      </c>
      <c r="FA167" t="s">
        <v>1548</v>
      </c>
      <c r="FB167" t="s">
        <v>945</v>
      </c>
    </row>
    <row r="168" spans="1:158">
      <c r="A168" t="s">
        <v>1348</v>
      </c>
      <c r="B168" t="s">
        <v>211</v>
      </c>
      <c r="C168" t="s">
        <v>267</v>
      </c>
      <c r="D168" t="s">
        <v>1349</v>
      </c>
      <c r="E168" t="s">
        <v>4413</v>
      </c>
      <c r="F168" t="s">
        <v>4414</v>
      </c>
      <c r="G168">
        <v>9595009328</v>
      </c>
      <c r="H168" t="s">
        <v>271</v>
      </c>
      <c r="I168" t="s">
        <v>4415</v>
      </c>
      <c r="J168" t="s">
        <v>166</v>
      </c>
      <c r="K168" t="s">
        <v>4416</v>
      </c>
      <c r="L168" t="s">
        <v>4417</v>
      </c>
      <c r="M168" t="s">
        <v>4418</v>
      </c>
      <c r="N168" t="s">
        <v>170</v>
      </c>
      <c r="AI168" t="s">
        <v>4419</v>
      </c>
      <c r="AJ168" t="s">
        <v>4420</v>
      </c>
      <c r="AK168" t="s">
        <v>4421</v>
      </c>
      <c r="AL168">
        <v>72</v>
      </c>
      <c r="AN168">
        <v>1990</v>
      </c>
      <c r="AO168" t="s">
        <v>174</v>
      </c>
      <c r="AP168" t="s">
        <v>4422</v>
      </c>
      <c r="AQ168" t="s">
        <v>4423</v>
      </c>
      <c r="AR168" t="s">
        <v>4424</v>
      </c>
      <c r="AS168">
        <v>69</v>
      </c>
      <c r="AU168">
        <v>1992</v>
      </c>
      <c r="AV168" t="s">
        <v>170</v>
      </c>
      <c r="BC168" t="s">
        <v>174</v>
      </c>
      <c r="BD168" t="s">
        <v>818</v>
      </c>
      <c r="BE168" t="s">
        <v>4425</v>
      </c>
      <c r="BF168" t="s">
        <v>762</v>
      </c>
      <c r="BG168">
        <v>70</v>
      </c>
      <c r="BI168">
        <v>1995</v>
      </c>
      <c r="BJ168">
        <v>19</v>
      </c>
      <c r="BK168" t="s">
        <v>4426</v>
      </c>
      <c r="BL168">
        <v>53</v>
      </c>
      <c r="BM168" t="s">
        <v>762</v>
      </c>
      <c r="BN168" t="s">
        <v>174</v>
      </c>
      <c r="BO168" t="s">
        <v>818</v>
      </c>
      <c r="BP168" t="s">
        <v>4427</v>
      </c>
      <c r="BQ168" t="s">
        <v>762</v>
      </c>
      <c r="BR168">
        <v>60</v>
      </c>
      <c r="BT168">
        <v>1997</v>
      </c>
      <c r="BU168">
        <v>31</v>
      </c>
      <c r="BV168" t="s">
        <v>528</v>
      </c>
      <c r="BW168">
        <v>53</v>
      </c>
      <c r="BY168" t="s">
        <v>174</v>
      </c>
      <c r="BZ168" t="s">
        <v>4428</v>
      </c>
      <c r="CA168" t="s">
        <v>4429</v>
      </c>
      <c r="CB168" t="s">
        <v>4430</v>
      </c>
      <c r="CC168">
        <v>68</v>
      </c>
      <c r="CE168">
        <v>2006</v>
      </c>
      <c r="CF168" t="s">
        <v>174</v>
      </c>
      <c r="CG168" t="s">
        <v>762</v>
      </c>
      <c r="CH168" t="s">
        <v>4431</v>
      </c>
      <c r="CI168" t="s">
        <v>193</v>
      </c>
      <c r="CJ168">
        <v>2014</v>
      </c>
      <c r="CL168" t="s">
        <v>174</v>
      </c>
      <c r="CM168" t="s">
        <v>4432</v>
      </c>
      <c r="CN168" t="s">
        <v>174</v>
      </c>
      <c r="CO168" t="s">
        <v>4433</v>
      </c>
      <c r="CP168" t="s">
        <v>2078</v>
      </c>
      <c r="CQ168" t="s">
        <v>170</v>
      </c>
      <c r="CV168" t="s">
        <v>170</v>
      </c>
      <c r="CZ168" t="s">
        <v>174</v>
      </c>
      <c r="DA168" t="s">
        <v>4434</v>
      </c>
      <c r="DB168" t="s">
        <v>1379</v>
      </c>
      <c r="DC168" t="s">
        <v>4435</v>
      </c>
      <c r="DD168" t="s">
        <v>174</v>
      </c>
      <c r="DE168" t="s">
        <v>4436</v>
      </c>
      <c r="DF168" t="s">
        <v>170</v>
      </c>
      <c r="DL168" t="s">
        <v>170</v>
      </c>
      <c r="DN168" t="s">
        <v>170</v>
      </c>
      <c r="DP168" t="s">
        <v>4437</v>
      </c>
      <c r="DQ168" t="s">
        <v>202</v>
      </c>
      <c r="DR168" t="str">
        <f>HYPERLINK("https://nconnect.nicmar.ac.in/pdf/274_resume_1771526313.pdf/Y2FyZWVy","View Resume")</f>
        <v>0</v>
      </c>
      <c r="DS168" t="s">
        <v>4438</v>
      </c>
      <c r="DT168" t="s">
        <v>4439</v>
      </c>
      <c r="DU168" t="s">
        <v>4440</v>
      </c>
      <c r="DV168" t="s">
        <v>4441</v>
      </c>
      <c r="DW168" t="s">
        <v>246</v>
      </c>
      <c r="DX168" t="s">
        <v>4442</v>
      </c>
      <c r="DY168" t="s">
        <v>648</v>
      </c>
      <c r="DZ168" t="s">
        <v>4438</v>
      </c>
    </row>
    <row r="169" spans="1:158">
      <c r="A169" t="s">
        <v>293</v>
      </c>
      <c r="B169" t="s">
        <v>211</v>
      </c>
      <c r="C169" t="s">
        <v>212</v>
      </c>
      <c r="D169" t="s">
        <v>294</v>
      </c>
      <c r="E169" t="s">
        <v>4443</v>
      </c>
      <c r="F169" t="s">
        <v>4444</v>
      </c>
      <c r="G169">
        <v>9996582115</v>
      </c>
      <c r="H169" t="s">
        <v>164</v>
      </c>
      <c r="I169" t="s">
        <v>4445</v>
      </c>
      <c r="J169" t="s">
        <v>217</v>
      </c>
      <c r="K169" t="s">
        <v>797</v>
      </c>
      <c r="L169" t="s">
        <v>4446</v>
      </c>
      <c r="M169" t="s">
        <v>4447</v>
      </c>
      <c r="N169" t="s">
        <v>170</v>
      </c>
      <c r="AI169" t="s">
        <v>4448</v>
      </c>
      <c r="AJ169" t="s">
        <v>4449</v>
      </c>
      <c r="AK169" t="s">
        <v>4450</v>
      </c>
      <c r="AL169">
        <v>66.5</v>
      </c>
      <c r="AM169">
        <v>7.0</v>
      </c>
      <c r="AN169">
        <v>2010</v>
      </c>
      <c r="AO169" t="s">
        <v>174</v>
      </c>
      <c r="AP169" t="s">
        <v>4448</v>
      </c>
      <c r="AQ169" t="s">
        <v>4449</v>
      </c>
      <c r="AR169" t="s">
        <v>4451</v>
      </c>
      <c r="AS169">
        <v>72.4</v>
      </c>
      <c r="AU169">
        <v>2012</v>
      </c>
      <c r="AV169" t="s">
        <v>170</v>
      </c>
      <c r="BC169" t="s">
        <v>174</v>
      </c>
      <c r="BD169" t="s">
        <v>4452</v>
      </c>
      <c r="BE169" t="s">
        <v>4453</v>
      </c>
      <c r="BF169" t="s">
        <v>2385</v>
      </c>
      <c r="BG169">
        <v>73.14</v>
      </c>
      <c r="BI169">
        <v>2015</v>
      </c>
      <c r="BJ169">
        <v>19</v>
      </c>
      <c r="BK169" t="s">
        <v>4454</v>
      </c>
      <c r="BL169">
        <v>53</v>
      </c>
      <c r="BM169" t="s">
        <v>4455</v>
      </c>
      <c r="BN169" t="s">
        <v>174</v>
      </c>
      <c r="BO169" t="s">
        <v>4452</v>
      </c>
      <c r="BP169" t="s">
        <v>4453</v>
      </c>
      <c r="BQ169" t="s">
        <v>4456</v>
      </c>
      <c r="BR169">
        <v>64.67</v>
      </c>
      <c r="BT169">
        <v>2017</v>
      </c>
      <c r="BU169">
        <v>31</v>
      </c>
      <c r="BV169" t="s">
        <v>4457</v>
      </c>
      <c r="BW169">
        <v>53</v>
      </c>
      <c r="BX169" t="s">
        <v>4456</v>
      </c>
      <c r="BY169" t="s">
        <v>174</v>
      </c>
      <c r="BZ169" t="s">
        <v>4458</v>
      </c>
      <c r="CA169" t="s">
        <v>4459</v>
      </c>
      <c r="CB169" t="s">
        <v>4460</v>
      </c>
      <c r="CC169">
        <v>75</v>
      </c>
      <c r="CD169">
        <v>7.9</v>
      </c>
      <c r="CE169">
        <v>2021</v>
      </c>
      <c r="CF169" t="s">
        <v>174</v>
      </c>
      <c r="CG169" t="s">
        <v>4461</v>
      </c>
      <c r="CH169" t="s">
        <v>4462</v>
      </c>
      <c r="CI169" t="s">
        <v>193</v>
      </c>
      <c r="CJ169">
        <v>2025</v>
      </c>
      <c r="CL169" t="s">
        <v>170</v>
      </c>
      <c r="CN169" t="s">
        <v>174</v>
      </c>
      <c r="CO169" t="s">
        <v>4463</v>
      </c>
      <c r="CP169" t="s">
        <v>4464</v>
      </c>
      <c r="CQ169" t="s">
        <v>174</v>
      </c>
      <c r="CR169">
        <v>8</v>
      </c>
      <c r="CS169">
        <v>2</v>
      </c>
      <c r="CT169">
        <v>1</v>
      </c>
      <c r="CU169" t="s">
        <v>4465</v>
      </c>
      <c r="CV169" t="s">
        <v>170</v>
      </c>
      <c r="CZ169" t="s">
        <v>170</v>
      </c>
      <c r="DB169" t="s">
        <v>4466</v>
      </c>
      <c r="DC169" t="s">
        <v>4467</v>
      </c>
      <c r="DD169" t="s">
        <v>174</v>
      </c>
      <c r="DE169" t="s">
        <v>4468</v>
      </c>
      <c r="DF169" t="s">
        <v>170</v>
      </c>
      <c r="DL169" t="s">
        <v>174</v>
      </c>
      <c r="DM169" t="s">
        <v>4469</v>
      </c>
      <c r="DN169" t="s">
        <v>170</v>
      </c>
      <c r="DP169" t="s">
        <v>4470</v>
      </c>
      <c r="DQ169" t="s">
        <v>202</v>
      </c>
      <c r="DR169" t="str">
        <f>HYPERLINK("https://nconnect.nicmar.ac.in/pdf/273_resume_1771528160.pdf/Y2FyZWVy","View Resume")</f>
        <v>0</v>
      </c>
      <c r="DS169" t="s">
        <v>985</v>
      </c>
      <c r="DT169" t="s">
        <v>4471</v>
      </c>
      <c r="DU169" t="s">
        <v>1283</v>
      </c>
      <c r="DV169" t="s">
        <v>4472</v>
      </c>
      <c r="DW169" t="s">
        <v>246</v>
      </c>
      <c r="DX169" t="s">
        <v>3390</v>
      </c>
      <c r="DY169" t="s">
        <v>209</v>
      </c>
      <c r="DZ169" t="s">
        <v>1388</v>
      </c>
      <c r="EA169" t="s">
        <v>4473</v>
      </c>
      <c r="EB169" t="s">
        <v>4474</v>
      </c>
      <c r="EC169" t="s">
        <v>4475</v>
      </c>
      <c r="ED169" t="s">
        <v>246</v>
      </c>
      <c r="EE169" t="s">
        <v>1502</v>
      </c>
      <c r="EF169" t="s">
        <v>505</v>
      </c>
      <c r="EG169" t="s">
        <v>344</v>
      </c>
      <c r="EH169" t="s">
        <v>4476</v>
      </c>
      <c r="EI169" t="s">
        <v>4474</v>
      </c>
      <c r="EJ169" t="s">
        <v>4475</v>
      </c>
      <c r="EK169" t="s">
        <v>246</v>
      </c>
      <c r="EL169" t="s">
        <v>984</v>
      </c>
      <c r="EM169" t="s">
        <v>4271</v>
      </c>
      <c r="EN169" t="s">
        <v>344</v>
      </c>
    </row>
    <row r="170" spans="1:158">
      <c r="A170" t="s">
        <v>210</v>
      </c>
      <c r="B170" t="s">
        <v>211</v>
      </c>
      <c r="C170" t="s">
        <v>212</v>
      </c>
      <c r="D170" t="s">
        <v>213</v>
      </c>
      <c r="E170" t="s">
        <v>4477</v>
      </c>
      <c r="F170" t="s">
        <v>4478</v>
      </c>
      <c r="G170">
        <v>9405670157</v>
      </c>
      <c r="H170" t="s">
        <v>164</v>
      </c>
      <c r="I170" t="s">
        <v>4479</v>
      </c>
      <c r="J170" t="s">
        <v>217</v>
      </c>
      <c r="K170" t="s">
        <v>2658</v>
      </c>
      <c r="L170" t="s">
        <v>4480</v>
      </c>
      <c r="M170" t="s">
        <v>4481</v>
      </c>
      <c r="N170" t="s">
        <v>170</v>
      </c>
      <c r="AI170" t="s">
        <v>4482</v>
      </c>
      <c r="AJ170" t="s">
        <v>4483</v>
      </c>
      <c r="AK170" t="s">
        <v>4484</v>
      </c>
      <c r="AL170">
        <v>89.27</v>
      </c>
      <c r="AN170">
        <v>2012</v>
      </c>
      <c r="AO170" t="s">
        <v>174</v>
      </c>
      <c r="AP170" t="s">
        <v>4485</v>
      </c>
      <c r="AQ170" t="s">
        <v>4483</v>
      </c>
      <c r="AR170" t="s">
        <v>4486</v>
      </c>
      <c r="AS170">
        <v>68.77</v>
      </c>
      <c r="AU170">
        <v>2014</v>
      </c>
      <c r="AV170" t="s">
        <v>170</v>
      </c>
      <c r="BC170" t="s">
        <v>174</v>
      </c>
      <c r="BD170" t="s">
        <v>4487</v>
      </c>
      <c r="BE170" t="s">
        <v>4488</v>
      </c>
      <c r="BF170" t="s">
        <v>4489</v>
      </c>
      <c r="BG170">
        <v>66.53</v>
      </c>
      <c r="BI170">
        <v>2018</v>
      </c>
      <c r="BJ170">
        <v>2</v>
      </c>
      <c r="BL170">
        <v>9</v>
      </c>
      <c r="BN170" t="s">
        <v>174</v>
      </c>
      <c r="BO170" t="s">
        <v>4490</v>
      </c>
      <c r="BP170" t="s">
        <v>4491</v>
      </c>
      <c r="BQ170" t="s">
        <v>213</v>
      </c>
      <c r="BR170">
        <v>92.6</v>
      </c>
      <c r="BT170">
        <v>2021</v>
      </c>
      <c r="BU170">
        <v>14</v>
      </c>
      <c r="BW170">
        <v>47</v>
      </c>
      <c r="BY170" t="s">
        <v>174</v>
      </c>
      <c r="BZ170" t="s">
        <v>4492</v>
      </c>
      <c r="CA170" t="s">
        <v>4493</v>
      </c>
      <c r="CB170" t="s">
        <v>485</v>
      </c>
      <c r="CC170">
        <v>0</v>
      </c>
      <c r="CE170">
        <v>2024</v>
      </c>
      <c r="CF170" t="s">
        <v>174</v>
      </c>
      <c r="CG170" t="s">
        <v>213</v>
      </c>
      <c r="CH170" t="s">
        <v>4494</v>
      </c>
      <c r="CI170" t="s">
        <v>373</v>
      </c>
      <c r="CK170" t="s">
        <v>174</v>
      </c>
      <c r="CL170" t="s">
        <v>174</v>
      </c>
      <c r="CM170" t="s">
        <v>4495</v>
      </c>
      <c r="CN170" t="s">
        <v>174</v>
      </c>
      <c r="CO170" t="s">
        <v>4496</v>
      </c>
      <c r="CP170" t="s">
        <v>4484</v>
      </c>
      <c r="CQ170" t="s">
        <v>174</v>
      </c>
      <c r="CR170">
        <v>6</v>
      </c>
      <c r="CS170">
        <v>2</v>
      </c>
      <c r="CU170" t="s">
        <v>4497</v>
      </c>
      <c r="CV170" t="s">
        <v>174</v>
      </c>
      <c r="CW170" t="s">
        <v>4498</v>
      </c>
      <c r="CX170" t="s">
        <v>193</v>
      </c>
      <c r="CY170">
        <v>2026</v>
      </c>
      <c r="CZ170" t="s">
        <v>170</v>
      </c>
      <c r="DC170" t="s">
        <v>2627</v>
      </c>
      <c r="DD170" t="s">
        <v>174</v>
      </c>
      <c r="DE170" t="s">
        <v>4499</v>
      </c>
      <c r="DF170" t="s">
        <v>174</v>
      </c>
      <c r="DG170">
        <v>7</v>
      </c>
      <c r="DH170">
        <v>1</v>
      </c>
      <c r="DI170">
        <v>2</v>
      </c>
      <c r="DJ170">
        <v>0</v>
      </c>
      <c r="DK170">
        <v>0</v>
      </c>
      <c r="DL170" t="s">
        <v>174</v>
      </c>
      <c r="DM170" t="s">
        <v>4500</v>
      </c>
      <c r="DN170" t="s">
        <v>174</v>
      </c>
      <c r="DO170" t="s">
        <v>4501</v>
      </c>
      <c r="DP170" t="s">
        <v>4502</v>
      </c>
      <c r="DQ170" t="s">
        <v>202</v>
      </c>
      <c r="DR170" t="str">
        <f>HYPERLINK("https://nconnect.nicmar.ac.in/pdf/278_resume_1771536996.pdf/Y2FyZWVy","View Resume")</f>
        <v>0</v>
      </c>
      <c r="DS170" t="s">
        <v>414</v>
      </c>
      <c r="DT170" t="s">
        <v>4494</v>
      </c>
      <c r="DU170" t="s">
        <v>4503</v>
      </c>
      <c r="DV170" t="s">
        <v>4504</v>
      </c>
      <c r="DW170" t="s">
        <v>246</v>
      </c>
      <c r="DX170" t="s">
        <v>1502</v>
      </c>
      <c r="DY170" t="s">
        <v>1199</v>
      </c>
      <c r="DZ170" t="s">
        <v>985</v>
      </c>
      <c r="EA170" t="s">
        <v>4505</v>
      </c>
      <c r="EB170" t="s">
        <v>4506</v>
      </c>
      <c r="EC170" t="s">
        <v>4507</v>
      </c>
      <c r="ED170" t="s">
        <v>207</v>
      </c>
      <c r="EE170" t="s">
        <v>1199</v>
      </c>
      <c r="EF170" t="s">
        <v>209</v>
      </c>
      <c r="EG170" t="s">
        <v>292</v>
      </c>
    </row>
    <row r="171" spans="1:158">
      <c r="A171" t="s">
        <v>210</v>
      </c>
      <c r="B171" t="s">
        <v>211</v>
      </c>
      <c r="C171" t="s">
        <v>212</v>
      </c>
      <c r="D171" t="s">
        <v>213</v>
      </c>
      <c r="E171" t="s">
        <v>4508</v>
      </c>
      <c r="F171" t="s">
        <v>4509</v>
      </c>
      <c r="G171">
        <v>7842397410</v>
      </c>
      <c r="H171" t="s">
        <v>164</v>
      </c>
      <c r="I171" t="s">
        <v>4510</v>
      </c>
      <c r="J171" t="s">
        <v>217</v>
      </c>
      <c r="K171" t="s">
        <v>4511</v>
      </c>
      <c r="L171" t="s">
        <v>4512</v>
      </c>
      <c r="M171" t="s">
        <v>4513</v>
      </c>
      <c r="N171" t="s">
        <v>170</v>
      </c>
      <c r="AI171" t="s">
        <v>4514</v>
      </c>
      <c r="AJ171" t="s">
        <v>4515</v>
      </c>
      <c r="AK171" t="s">
        <v>4516</v>
      </c>
      <c r="AL171">
        <v>73.83</v>
      </c>
      <c r="AN171">
        <v>2011</v>
      </c>
      <c r="AO171" t="s">
        <v>174</v>
      </c>
      <c r="AP171" t="s">
        <v>4517</v>
      </c>
      <c r="AQ171" t="s">
        <v>4518</v>
      </c>
      <c r="AR171" t="s">
        <v>283</v>
      </c>
      <c r="AS171">
        <v>85.55</v>
      </c>
      <c r="AU171">
        <v>2013</v>
      </c>
      <c r="AV171" t="s">
        <v>170</v>
      </c>
      <c r="BC171" t="s">
        <v>174</v>
      </c>
      <c r="BD171" t="s">
        <v>2776</v>
      </c>
      <c r="BE171" t="s">
        <v>4519</v>
      </c>
      <c r="BF171" t="s">
        <v>4520</v>
      </c>
      <c r="BG171">
        <v>79.4</v>
      </c>
      <c r="BH171">
        <v>7.94</v>
      </c>
      <c r="BI171">
        <v>2017</v>
      </c>
      <c r="BJ171">
        <v>1</v>
      </c>
      <c r="BL171">
        <v>9</v>
      </c>
      <c r="BN171" t="s">
        <v>174</v>
      </c>
      <c r="BO171" t="s">
        <v>4521</v>
      </c>
      <c r="BP171" t="s">
        <v>4522</v>
      </c>
      <c r="BQ171" t="s">
        <v>4523</v>
      </c>
      <c r="BR171">
        <v>97.3</v>
      </c>
      <c r="BS171">
        <v>9.73</v>
      </c>
      <c r="BT171">
        <v>2019</v>
      </c>
      <c r="BU171">
        <v>14</v>
      </c>
      <c r="BW171">
        <v>47</v>
      </c>
      <c r="BY171" t="s">
        <v>170</v>
      </c>
      <c r="CF171" t="s">
        <v>174</v>
      </c>
      <c r="CG171" t="s">
        <v>213</v>
      </c>
      <c r="CH171" t="s">
        <v>4524</v>
      </c>
      <c r="CI171" t="s">
        <v>373</v>
      </c>
      <c r="CK171" t="s">
        <v>174</v>
      </c>
      <c r="CL171" t="s">
        <v>174</v>
      </c>
      <c r="CM171" t="s">
        <v>4525</v>
      </c>
      <c r="CN171" t="s">
        <v>170</v>
      </c>
      <c r="CP171" t="s">
        <v>4526</v>
      </c>
      <c r="CQ171" t="s">
        <v>174</v>
      </c>
      <c r="CR171">
        <v>2</v>
      </c>
      <c r="CS171">
        <v>2</v>
      </c>
      <c r="CT171">
        <v>5</v>
      </c>
      <c r="CU171" t="s">
        <v>4527</v>
      </c>
      <c r="CV171" t="s">
        <v>170</v>
      </c>
      <c r="CZ171" t="s">
        <v>170</v>
      </c>
      <c r="DB171" t="s">
        <v>4528</v>
      </c>
      <c r="DC171" t="s">
        <v>4529</v>
      </c>
      <c r="DD171" t="s">
        <v>174</v>
      </c>
      <c r="DE171" t="s">
        <v>4530</v>
      </c>
      <c r="DF171" t="s">
        <v>174</v>
      </c>
      <c r="DG171">
        <v>3</v>
      </c>
      <c r="DH171">
        <v>1</v>
      </c>
      <c r="DI171">
        <v>0</v>
      </c>
      <c r="DJ171">
        <v>0</v>
      </c>
      <c r="DK171">
        <v>9</v>
      </c>
      <c r="DL171" t="s">
        <v>174</v>
      </c>
      <c r="DM171" t="s">
        <v>4531</v>
      </c>
      <c r="DN171" t="s">
        <v>170</v>
      </c>
      <c r="DP171" t="s">
        <v>4532</v>
      </c>
      <c r="DQ171" t="str">
        <f>HYPERLINK("https://nconnect.nicmar.ac.in/storage/profile/6997bb3f9daf8.png","Download")</f>
        <v>0</v>
      </c>
      <c r="DR171" t="str">
        <f>HYPERLINK("https://nconnect.nicmar.ac.in/pdf/281_resume_1771551333.pdf/Y2FyZWVy","View Resume")</f>
        <v>0</v>
      </c>
      <c r="DS171" t="s">
        <v>2927</v>
      </c>
      <c r="DT171" t="s">
        <v>4533</v>
      </c>
      <c r="DU171" t="s">
        <v>211</v>
      </c>
      <c r="DV171" t="s">
        <v>4534</v>
      </c>
      <c r="DW171" t="s">
        <v>246</v>
      </c>
      <c r="DX171" t="s">
        <v>2319</v>
      </c>
      <c r="DY171" t="s">
        <v>1809</v>
      </c>
      <c r="DZ171" t="s">
        <v>2927</v>
      </c>
    </row>
    <row r="172" spans="1:158">
      <c r="A172" t="s">
        <v>758</v>
      </c>
      <c r="B172" t="s">
        <v>159</v>
      </c>
      <c r="C172" t="s">
        <v>212</v>
      </c>
      <c r="D172" t="s">
        <v>213</v>
      </c>
      <c r="E172" t="s">
        <v>4535</v>
      </c>
      <c r="F172" t="s">
        <v>4536</v>
      </c>
      <c r="G172">
        <v>7206158334</v>
      </c>
      <c r="H172" t="s">
        <v>164</v>
      </c>
      <c r="I172" t="s">
        <v>4537</v>
      </c>
      <c r="J172" t="s">
        <v>1431</v>
      </c>
      <c r="K172" t="s">
        <v>831</v>
      </c>
      <c r="L172" t="s">
        <v>4538</v>
      </c>
      <c r="M172" t="s">
        <v>4539</v>
      </c>
      <c r="N172" t="s">
        <v>170</v>
      </c>
      <c r="AI172" t="s">
        <v>4540</v>
      </c>
      <c r="AJ172" t="s">
        <v>4541</v>
      </c>
      <c r="AK172" t="s">
        <v>4542</v>
      </c>
      <c r="AL172">
        <v>62.5</v>
      </c>
      <c r="AN172">
        <v>1987</v>
      </c>
      <c r="AO172" t="s">
        <v>174</v>
      </c>
      <c r="AP172" t="s">
        <v>4543</v>
      </c>
      <c r="AQ172" t="s">
        <v>4544</v>
      </c>
      <c r="AR172" t="s">
        <v>4545</v>
      </c>
      <c r="AS172">
        <v>80.5</v>
      </c>
      <c r="AU172">
        <v>1989</v>
      </c>
      <c r="AV172" t="s">
        <v>170</v>
      </c>
      <c r="BC172" t="s">
        <v>174</v>
      </c>
      <c r="BD172" t="s">
        <v>2040</v>
      </c>
      <c r="BE172" t="s">
        <v>4546</v>
      </c>
      <c r="BF172" t="s">
        <v>485</v>
      </c>
      <c r="BG172">
        <v>78.26</v>
      </c>
      <c r="BI172">
        <v>1993</v>
      </c>
      <c r="BJ172">
        <v>1</v>
      </c>
      <c r="BL172">
        <v>9</v>
      </c>
      <c r="BN172" t="s">
        <v>174</v>
      </c>
      <c r="BO172" t="s">
        <v>4547</v>
      </c>
      <c r="BP172" t="s">
        <v>4548</v>
      </c>
      <c r="BQ172" t="s">
        <v>4549</v>
      </c>
      <c r="BR172">
        <v>74.14</v>
      </c>
      <c r="BT172">
        <v>1995</v>
      </c>
      <c r="BU172">
        <v>14</v>
      </c>
      <c r="BW172">
        <v>47</v>
      </c>
      <c r="BY172" t="s">
        <v>174</v>
      </c>
      <c r="BZ172" t="s">
        <v>4550</v>
      </c>
      <c r="CA172" t="s">
        <v>4551</v>
      </c>
      <c r="CB172" t="s">
        <v>4552</v>
      </c>
      <c r="CC172">
        <v>100</v>
      </c>
      <c r="CE172">
        <v>2017</v>
      </c>
      <c r="CF172" t="s">
        <v>174</v>
      </c>
      <c r="CG172" t="s">
        <v>4553</v>
      </c>
      <c r="CH172" t="s">
        <v>4554</v>
      </c>
      <c r="CI172" t="s">
        <v>193</v>
      </c>
      <c r="CJ172">
        <v>2022</v>
      </c>
      <c r="CL172" t="s">
        <v>174</v>
      </c>
      <c r="CM172" t="s">
        <v>4555</v>
      </c>
      <c r="CN172" t="s">
        <v>174</v>
      </c>
      <c r="CO172" t="s">
        <v>4556</v>
      </c>
      <c r="CP172" t="s">
        <v>4557</v>
      </c>
      <c r="CQ172" t="s">
        <v>174</v>
      </c>
      <c r="CR172">
        <v>200</v>
      </c>
      <c r="CS172">
        <v>250</v>
      </c>
      <c r="CT172">
        <v>1000</v>
      </c>
      <c r="CU172" t="s">
        <v>4558</v>
      </c>
      <c r="CV172" t="s">
        <v>170</v>
      </c>
      <c r="CZ172" t="s">
        <v>174</v>
      </c>
      <c r="DA172" t="s">
        <v>4559</v>
      </c>
      <c r="DB172" t="s">
        <v>174</v>
      </c>
      <c r="DC172" t="s">
        <v>4560</v>
      </c>
      <c r="DD172" t="s">
        <v>174</v>
      </c>
      <c r="DE172" t="s">
        <v>4561</v>
      </c>
      <c r="DF172" t="s">
        <v>174</v>
      </c>
      <c r="DG172" t="s">
        <v>4562</v>
      </c>
      <c r="DH172" t="s">
        <v>4563</v>
      </c>
      <c r="DI172" t="s">
        <v>174</v>
      </c>
      <c r="DJ172" t="s">
        <v>4564</v>
      </c>
      <c r="DK172">
        <v>10</v>
      </c>
      <c r="DL172" t="s">
        <v>174</v>
      </c>
      <c r="DM172" t="s">
        <v>4565</v>
      </c>
      <c r="DN172" t="s">
        <v>174</v>
      </c>
      <c r="DO172" t="s">
        <v>4566</v>
      </c>
      <c r="DP172" t="s">
        <v>4532</v>
      </c>
      <c r="DQ172" t="s">
        <v>202</v>
      </c>
      <c r="DR172" t="str">
        <f>HYPERLINK("https://nconnect.nicmar.ac.in/pdf/280_resume_1771551360.pdf/Y2FyZWVy","View Resume")</f>
        <v>0</v>
      </c>
      <c r="DS172" t="s">
        <v>292</v>
      </c>
    </row>
    <row r="173" spans="1:158">
      <c r="A173" t="s">
        <v>3911</v>
      </c>
      <c r="B173" t="s">
        <v>211</v>
      </c>
      <c r="C173" t="s">
        <v>471</v>
      </c>
      <c r="D173" t="s">
        <v>3912</v>
      </c>
      <c r="E173" t="s">
        <v>4567</v>
      </c>
      <c r="F173" t="s">
        <v>4568</v>
      </c>
      <c r="G173">
        <v>9958119915</v>
      </c>
      <c r="H173" t="s">
        <v>164</v>
      </c>
      <c r="I173" t="s">
        <v>4569</v>
      </c>
      <c r="J173" t="s">
        <v>166</v>
      </c>
      <c r="K173" t="s">
        <v>2824</v>
      </c>
      <c r="L173" t="s">
        <v>4570</v>
      </c>
      <c r="M173" t="s">
        <v>333</v>
      </c>
      <c r="N173" t="s">
        <v>170</v>
      </c>
      <c r="AI173" t="s">
        <v>4571</v>
      </c>
      <c r="AJ173" t="s">
        <v>4572</v>
      </c>
      <c r="AK173" t="s">
        <v>3265</v>
      </c>
      <c r="AL173">
        <v>82.71</v>
      </c>
      <c r="AN173">
        <v>1993</v>
      </c>
      <c r="AO173" t="s">
        <v>174</v>
      </c>
      <c r="AP173" t="s">
        <v>4573</v>
      </c>
      <c r="AQ173" t="s">
        <v>4572</v>
      </c>
      <c r="AR173" t="s">
        <v>4090</v>
      </c>
      <c r="AS173">
        <v>71</v>
      </c>
      <c r="AU173">
        <v>1995</v>
      </c>
      <c r="AV173" t="s">
        <v>170</v>
      </c>
      <c r="BC173" t="s">
        <v>174</v>
      </c>
      <c r="BD173" t="s">
        <v>4574</v>
      </c>
      <c r="BE173" t="s">
        <v>4575</v>
      </c>
      <c r="BF173" t="s">
        <v>4576</v>
      </c>
      <c r="BG173">
        <v>62</v>
      </c>
      <c r="BI173">
        <v>1999</v>
      </c>
      <c r="BJ173">
        <v>19</v>
      </c>
      <c r="BK173" t="s">
        <v>4577</v>
      </c>
      <c r="BL173">
        <v>34</v>
      </c>
      <c r="BN173" t="s">
        <v>174</v>
      </c>
      <c r="BO173" t="s">
        <v>4578</v>
      </c>
      <c r="BP173" t="s">
        <v>4579</v>
      </c>
      <c r="BQ173" t="s">
        <v>4580</v>
      </c>
      <c r="BR173">
        <v>76</v>
      </c>
      <c r="BT173">
        <v>2012</v>
      </c>
      <c r="BU173">
        <v>31</v>
      </c>
      <c r="BV173" t="s">
        <v>4578</v>
      </c>
      <c r="BW173">
        <v>37</v>
      </c>
      <c r="BY173" t="s">
        <v>174</v>
      </c>
      <c r="BZ173" t="s">
        <v>4581</v>
      </c>
      <c r="CA173" t="s">
        <v>4582</v>
      </c>
      <c r="CB173" t="s">
        <v>4583</v>
      </c>
      <c r="CC173">
        <v>75</v>
      </c>
      <c r="CE173">
        <v>2018</v>
      </c>
      <c r="CF173" t="s">
        <v>170</v>
      </c>
      <c r="CL173" t="s">
        <v>174</v>
      </c>
      <c r="CM173" t="s">
        <v>4584</v>
      </c>
      <c r="CN173" t="s">
        <v>174</v>
      </c>
      <c r="CO173" t="s">
        <v>4585</v>
      </c>
      <c r="CP173" t="s">
        <v>4586</v>
      </c>
      <c r="CQ173" t="s">
        <v>170</v>
      </c>
      <c r="CV173" t="s">
        <v>170</v>
      </c>
      <c r="CZ173" t="s">
        <v>170</v>
      </c>
      <c r="DB173" t="s">
        <v>4587</v>
      </c>
      <c r="DC173" t="s">
        <v>4588</v>
      </c>
      <c r="DD173" t="s">
        <v>174</v>
      </c>
      <c r="DE173" t="s">
        <v>4589</v>
      </c>
      <c r="DF173" t="s">
        <v>174</v>
      </c>
      <c r="DG173" t="s">
        <v>4583</v>
      </c>
      <c r="DH173" t="s">
        <v>2453</v>
      </c>
      <c r="DI173" t="s">
        <v>4590</v>
      </c>
      <c r="DJ173" t="s">
        <v>378</v>
      </c>
      <c r="DK173">
        <v>9</v>
      </c>
      <c r="DL173" t="s">
        <v>174</v>
      </c>
      <c r="DM173" t="s">
        <v>4591</v>
      </c>
      <c r="DN173" t="s">
        <v>170</v>
      </c>
      <c r="DP173" t="s">
        <v>4592</v>
      </c>
      <c r="DQ173" t="s">
        <v>202</v>
      </c>
      <c r="DR173" t="str">
        <f>HYPERLINK("https://nconnect.nicmar.ac.in/pdf/284_resume_1771556113.pdf/Y2FyZWVy","View Resume")</f>
        <v>0</v>
      </c>
      <c r="DS173" t="s">
        <v>4593</v>
      </c>
      <c r="DT173" t="s">
        <v>4594</v>
      </c>
      <c r="DU173" t="s">
        <v>4595</v>
      </c>
      <c r="DV173" t="s">
        <v>4596</v>
      </c>
      <c r="DW173" t="s">
        <v>207</v>
      </c>
      <c r="DX173" t="s">
        <v>578</v>
      </c>
      <c r="DY173" t="s">
        <v>209</v>
      </c>
      <c r="DZ173" t="s">
        <v>4597</v>
      </c>
      <c r="EA173" t="s">
        <v>4598</v>
      </c>
      <c r="EB173" t="s">
        <v>4599</v>
      </c>
      <c r="EC173" t="s">
        <v>4600</v>
      </c>
      <c r="ED173" t="s">
        <v>207</v>
      </c>
      <c r="EE173" t="s">
        <v>4601</v>
      </c>
      <c r="EF173" t="s">
        <v>578</v>
      </c>
      <c r="EG173" t="s">
        <v>1027</v>
      </c>
      <c r="EH173" t="s">
        <v>4602</v>
      </c>
      <c r="EI173" t="s">
        <v>4603</v>
      </c>
      <c r="EJ173" t="s">
        <v>4596</v>
      </c>
      <c r="EK173" t="s">
        <v>207</v>
      </c>
      <c r="EL173" t="s">
        <v>1198</v>
      </c>
      <c r="EM173" t="s">
        <v>4601</v>
      </c>
      <c r="EN173" t="s">
        <v>1317</v>
      </c>
      <c r="EO173" t="s">
        <v>4604</v>
      </c>
      <c r="EP173" t="s">
        <v>4605</v>
      </c>
      <c r="EQ173" t="s">
        <v>4102</v>
      </c>
      <c r="ER173" t="s">
        <v>207</v>
      </c>
      <c r="ES173" t="s">
        <v>4606</v>
      </c>
      <c r="ET173" t="s">
        <v>1198</v>
      </c>
      <c r="EU173" t="s">
        <v>865</v>
      </c>
    </row>
    <row r="174" spans="1:158">
      <c r="A174" t="s">
        <v>1348</v>
      </c>
      <c r="B174" t="s">
        <v>211</v>
      </c>
      <c r="C174" t="s">
        <v>267</v>
      </c>
      <c r="D174" t="s">
        <v>1349</v>
      </c>
      <c r="E174" t="s">
        <v>4607</v>
      </c>
      <c r="F174" t="s">
        <v>4608</v>
      </c>
      <c r="G174">
        <v>8944907767</v>
      </c>
      <c r="H174" t="s">
        <v>271</v>
      </c>
      <c r="I174" t="s">
        <v>4609</v>
      </c>
      <c r="J174" t="s">
        <v>217</v>
      </c>
      <c r="K174" t="s">
        <v>4610</v>
      </c>
      <c r="L174" t="s">
        <v>4611</v>
      </c>
      <c r="M174" t="s">
        <v>4612</v>
      </c>
      <c r="N174" t="s">
        <v>170</v>
      </c>
      <c r="AI174" t="s">
        <v>4613</v>
      </c>
      <c r="AJ174" t="s">
        <v>4614</v>
      </c>
      <c r="AK174" t="s">
        <v>4615</v>
      </c>
      <c r="AL174">
        <v>81.7</v>
      </c>
      <c r="AM174">
        <v>8.6</v>
      </c>
      <c r="AN174">
        <v>2010</v>
      </c>
      <c r="AO174" t="s">
        <v>174</v>
      </c>
      <c r="AP174" t="s">
        <v>4616</v>
      </c>
      <c r="AQ174" t="s">
        <v>4617</v>
      </c>
      <c r="AR174" t="s">
        <v>4618</v>
      </c>
      <c r="AS174">
        <v>82.6</v>
      </c>
      <c r="AU174">
        <v>2012</v>
      </c>
      <c r="AV174" t="s">
        <v>170</v>
      </c>
      <c r="BC174" t="s">
        <v>174</v>
      </c>
      <c r="BD174" t="s">
        <v>4619</v>
      </c>
      <c r="BE174" t="s">
        <v>4620</v>
      </c>
      <c r="BF174" t="s">
        <v>4621</v>
      </c>
      <c r="BG174">
        <v>58</v>
      </c>
      <c r="BI174">
        <v>2016</v>
      </c>
      <c r="BJ174">
        <v>19</v>
      </c>
      <c r="BK174" t="s">
        <v>4622</v>
      </c>
      <c r="BL174">
        <v>27</v>
      </c>
      <c r="BN174" t="s">
        <v>174</v>
      </c>
      <c r="BO174" t="s">
        <v>4623</v>
      </c>
      <c r="BP174" t="s">
        <v>4624</v>
      </c>
      <c r="BQ174" t="s">
        <v>4625</v>
      </c>
      <c r="BR174">
        <v>75.5</v>
      </c>
      <c r="BT174">
        <v>2018</v>
      </c>
      <c r="BU174">
        <v>31</v>
      </c>
      <c r="BV174" t="s">
        <v>2161</v>
      </c>
      <c r="BW174">
        <v>53</v>
      </c>
      <c r="BX174" t="s">
        <v>4625</v>
      </c>
      <c r="BY174" t="s">
        <v>170</v>
      </c>
      <c r="CF174" t="s">
        <v>174</v>
      </c>
      <c r="CG174" t="s">
        <v>4625</v>
      </c>
      <c r="CH174" t="s">
        <v>4626</v>
      </c>
      <c r="CI174" t="s">
        <v>193</v>
      </c>
      <c r="CJ174">
        <v>2026</v>
      </c>
      <c r="CL174" t="s">
        <v>174</v>
      </c>
      <c r="CM174" t="s">
        <v>4627</v>
      </c>
      <c r="CN174" t="s">
        <v>174</v>
      </c>
      <c r="CO174" t="s">
        <v>4628</v>
      </c>
      <c r="CP174" t="s">
        <v>721</v>
      </c>
      <c r="DP174" t="s">
        <v>4629</v>
      </c>
      <c r="DQ174" t="str">
        <f>HYPERLINK("https://nconnect.nicmar.ac.in/storage/profile/6997559cc5a8f.png","Download")</f>
        <v>0</v>
      </c>
      <c r="DR174" t="str">
        <f>HYPERLINK("https://nconnect.nicmar.ac.in/pdf/285_resume_1771558431.pdf/Y2FyZWVy","View Resume")</f>
        <v>0</v>
      </c>
      <c r="DS174" t="s">
        <v>292</v>
      </c>
    </row>
    <row r="175" spans="1:158">
      <c r="A175" t="s">
        <v>539</v>
      </c>
      <c r="B175" t="s">
        <v>159</v>
      </c>
      <c r="C175" t="s">
        <v>471</v>
      </c>
      <c r="D175" t="s">
        <v>540</v>
      </c>
      <c r="E175" t="s">
        <v>4630</v>
      </c>
      <c r="F175" t="s">
        <v>4631</v>
      </c>
      <c r="G175">
        <v>9987468842</v>
      </c>
      <c r="H175" t="s">
        <v>164</v>
      </c>
      <c r="I175" t="s">
        <v>4632</v>
      </c>
      <c r="J175" t="s">
        <v>166</v>
      </c>
      <c r="K175" t="s">
        <v>831</v>
      </c>
      <c r="L175" t="s">
        <v>4633</v>
      </c>
      <c r="M175" t="s">
        <v>4634</v>
      </c>
      <c r="N175" t="s">
        <v>170</v>
      </c>
      <c r="AI175" t="s">
        <v>4635</v>
      </c>
      <c r="AJ175" t="s">
        <v>4636</v>
      </c>
      <c r="AK175" t="s">
        <v>2220</v>
      </c>
      <c r="AL175">
        <v>80.26</v>
      </c>
      <c r="AN175">
        <v>2001</v>
      </c>
      <c r="AO175" t="s">
        <v>174</v>
      </c>
      <c r="AP175" t="s">
        <v>4637</v>
      </c>
      <c r="AQ175" t="s">
        <v>4636</v>
      </c>
      <c r="AR175" t="s">
        <v>2220</v>
      </c>
      <c r="AS175">
        <v>63.67</v>
      </c>
      <c r="AU175">
        <v>2003</v>
      </c>
      <c r="AV175" t="s">
        <v>170</v>
      </c>
      <c r="BC175" t="s">
        <v>174</v>
      </c>
      <c r="BD175" t="s">
        <v>4638</v>
      </c>
      <c r="BE175" t="s">
        <v>4639</v>
      </c>
      <c r="BF175" t="s">
        <v>4640</v>
      </c>
      <c r="BG175">
        <v>61.83</v>
      </c>
      <c r="BI175">
        <v>2017</v>
      </c>
      <c r="BJ175">
        <v>19</v>
      </c>
      <c r="BK175" t="s">
        <v>4641</v>
      </c>
      <c r="BL175">
        <v>53</v>
      </c>
      <c r="BM175" t="s">
        <v>4642</v>
      </c>
      <c r="BN175" t="s">
        <v>174</v>
      </c>
      <c r="BO175" t="s">
        <v>4643</v>
      </c>
      <c r="BP175" t="s">
        <v>4644</v>
      </c>
      <c r="BQ175" t="s">
        <v>4645</v>
      </c>
      <c r="BR175">
        <v>0</v>
      </c>
      <c r="BS175">
        <v>7.34</v>
      </c>
      <c r="BT175">
        <v>2023</v>
      </c>
      <c r="BU175">
        <v>31</v>
      </c>
      <c r="BV175" t="s">
        <v>2999</v>
      </c>
      <c r="BW175">
        <v>53</v>
      </c>
      <c r="BX175" t="s">
        <v>4646</v>
      </c>
      <c r="BY175" t="s">
        <v>174</v>
      </c>
      <c r="BZ175" t="s">
        <v>4647</v>
      </c>
      <c r="CA175" t="s">
        <v>4639</v>
      </c>
      <c r="CB175" t="s">
        <v>4640</v>
      </c>
      <c r="CC175">
        <v>0</v>
      </c>
      <c r="CE175">
        <v>2017</v>
      </c>
      <c r="CF175" t="s">
        <v>170</v>
      </c>
      <c r="CJ175">
        <v>2026</v>
      </c>
      <c r="CL175" t="s">
        <v>170</v>
      </c>
      <c r="CN175" t="s">
        <v>170</v>
      </c>
      <c r="CP175" t="s">
        <v>4648</v>
      </c>
      <c r="CQ175" t="s">
        <v>170</v>
      </c>
      <c r="CU175" t="s">
        <v>2365</v>
      </c>
      <c r="CV175" t="s">
        <v>170</v>
      </c>
      <c r="CZ175" t="s">
        <v>170</v>
      </c>
      <c r="DB175" t="s">
        <v>4649</v>
      </c>
      <c r="DC175" t="s">
        <v>4650</v>
      </c>
      <c r="DD175" t="s">
        <v>174</v>
      </c>
      <c r="DE175" t="s">
        <v>4651</v>
      </c>
      <c r="DF175" t="s">
        <v>170</v>
      </c>
      <c r="DL175" t="s">
        <v>170</v>
      </c>
      <c r="DN175" t="s">
        <v>170</v>
      </c>
      <c r="DP175" t="s">
        <v>4652</v>
      </c>
      <c r="DQ175" t="s">
        <v>202</v>
      </c>
      <c r="DR175" t="str">
        <f>HYPERLINK("https://nconnect.nicmar.ac.in/pdf/260_resume_1771559458.pdf/Y2FyZWVy","View Resume")</f>
        <v>0</v>
      </c>
      <c r="DS175" t="s">
        <v>1027</v>
      </c>
      <c r="DT175" t="s">
        <v>4653</v>
      </c>
      <c r="DU175" t="s">
        <v>4654</v>
      </c>
      <c r="DV175" t="s">
        <v>818</v>
      </c>
      <c r="DW175" t="s">
        <v>246</v>
      </c>
      <c r="DX175" t="s">
        <v>1463</v>
      </c>
      <c r="DY175" t="s">
        <v>1544</v>
      </c>
      <c r="DZ175" t="s">
        <v>1027</v>
      </c>
    </row>
    <row r="176" spans="1:158">
      <c r="A176" t="s">
        <v>1063</v>
      </c>
      <c r="B176" t="s">
        <v>507</v>
      </c>
      <c r="C176" t="s">
        <v>212</v>
      </c>
      <c r="D176" t="s">
        <v>213</v>
      </c>
      <c r="E176" t="s">
        <v>4655</v>
      </c>
      <c r="F176" t="s">
        <v>4656</v>
      </c>
      <c r="G176">
        <v>9739779911</v>
      </c>
      <c r="H176" t="s">
        <v>164</v>
      </c>
      <c r="I176" t="s">
        <v>4657</v>
      </c>
      <c r="J176" t="s">
        <v>166</v>
      </c>
      <c r="K176" t="s">
        <v>4658</v>
      </c>
      <c r="L176" t="s">
        <v>4659</v>
      </c>
      <c r="M176" t="s">
        <v>4660</v>
      </c>
      <c r="N176" t="s">
        <v>170</v>
      </c>
      <c r="AI176" t="s">
        <v>4661</v>
      </c>
      <c r="AJ176" t="s">
        <v>1930</v>
      </c>
      <c r="AK176" t="s">
        <v>790</v>
      </c>
      <c r="AL176">
        <v>68.8</v>
      </c>
      <c r="AN176">
        <v>2005</v>
      </c>
      <c r="AO176" t="s">
        <v>174</v>
      </c>
      <c r="AP176" t="s">
        <v>4661</v>
      </c>
      <c r="AQ176" t="s">
        <v>1930</v>
      </c>
      <c r="AR176" t="s">
        <v>4662</v>
      </c>
      <c r="AS176">
        <v>73.2</v>
      </c>
      <c r="AU176">
        <v>2007</v>
      </c>
      <c r="AV176" t="s">
        <v>170</v>
      </c>
      <c r="BC176" t="s">
        <v>174</v>
      </c>
      <c r="BD176" t="s">
        <v>4663</v>
      </c>
      <c r="BE176" t="s">
        <v>4664</v>
      </c>
      <c r="BF176" t="s">
        <v>550</v>
      </c>
      <c r="BG176">
        <v>81.2</v>
      </c>
      <c r="BH176">
        <v>8.87</v>
      </c>
      <c r="BI176">
        <v>2011</v>
      </c>
      <c r="BJ176">
        <v>1</v>
      </c>
      <c r="BL176">
        <v>9</v>
      </c>
      <c r="BN176" t="s">
        <v>174</v>
      </c>
      <c r="BO176" t="s">
        <v>4663</v>
      </c>
      <c r="BP176" t="s">
        <v>4665</v>
      </c>
      <c r="BQ176" t="s">
        <v>3088</v>
      </c>
      <c r="BR176">
        <v>85.2</v>
      </c>
      <c r="BS176">
        <v>9.27</v>
      </c>
      <c r="BT176">
        <v>2013</v>
      </c>
      <c r="BU176">
        <v>14</v>
      </c>
      <c r="BW176">
        <v>7</v>
      </c>
      <c r="BY176" t="s">
        <v>170</v>
      </c>
      <c r="CF176" t="s">
        <v>174</v>
      </c>
      <c r="CG176" t="s">
        <v>4666</v>
      </c>
      <c r="CH176" t="s">
        <v>4667</v>
      </c>
      <c r="CI176" t="s">
        <v>193</v>
      </c>
      <c r="CJ176">
        <v>2024</v>
      </c>
      <c r="CL176" t="s">
        <v>170</v>
      </c>
      <c r="CM176" t="s">
        <v>4668</v>
      </c>
      <c r="CN176" t="s">
        <v>174</v>
      </c>
      <c r="CO176" t="s">
        <v>4669</v>
      </c>
      <c r="CP176" t="s">
        <v>4670</v>
      </c>
      <c r="CQ176" t="s">
        <v>174</v>
      </c>
      <c r="CR176">
        <v>17</v>
      </c>
      <c r="CS176">
        <v>2</v>
      </c>
      <c r="CT176">
        <v>2</v>
      </c>
      <c r="CV176" t="s">
        <v>174</v>
      </c>
      <c r="CW176" t="s">
        <v>4671</v>
      </c>
      <c r="CX176" t="s">
        <v>373</v>
      </c>
      <c r="CZ176" t="s">
        <v>170</v>
      </c>
      <c r="DB176" t="s">
        <v>4672</v>
      </c>
      <c r="DC176" t="s">
        <v>4673</v>
      </c>
      <c r="DD176" t="s">
        <v>174</v>
      </c>
      <c r="DE176" t="s">
        <v>4674</v>
      </c>
      <c r="DF176" t="s">
        <v>174</v>
      </c>
      <c r="DG176" t="s">
        <v>4675</v>
      </c>
      <c r="DH176">
        <v>1</v>
      </c>
      <c r="DI176">
        <v>1</v>
      </c>
      <c r="DJ176" t="s">
        <v>378</v>
      </c>
      <c r="DK176">
        <v>10</v>
      </c>
      <c r="DL176" t="s">
        <v>174</v>
      </c>
      <c r="DM176" t="s">
        <v>4676</v>
      </c>
      <c r="DN176" t="s">
        <v>170</v>
      </c>
      <c r="DP176" t="s">
        <v>4677</v>
      </c>
      <c r="DQ176" t="str">
        <f>HYPERLINK("https://nconnect.nicmar.ac.in/storage/profile/6997dd43ea14a.png","Download")</f>
        <v>0</v>
      </c>
      <c r="DR176" t="str">
        <f>HYPERLINK("https://nconnect.nicmar.ac.in/pdf/37_resume_1771561472.pdf/Y2FyZWVy","View Resume")</f>
        <v>0</v>
      </c>
      <c r="DS176" t="s">
        <v>1495</v>
      </c>
      <c r="DT176" t="s">
        <v>4678</v>
      </c>
      <c r="DU176" t="s">
        <v>211</v>
      </c>
      <c r="DV176" t="s">
        <v>818</v>
      </c>
      <c r="DW176" t="s">
        <v>246</v>
      </c>
      <c r="DX176" t="s">
        <v>423</v>
      </c>
      <c r="DY176" t="s">
        <v>209</v>
      </c>
      <c r="DZ176" t="s">
        <v>419</v>
      </c>
      <c r="EA176" t="s">
        <v>4679</v>
      </c>
      <c r="EB176" t="s">
        <v>211</v>
      </c>
      <c r="EC176" t="s">
        <v>818</v>
      </c>
      <c r="ED176" t="s">
        <v>246</v>
      </c>
      <c r="EE176" t="s">
        <v>900</v>
      </c>
      <c r="EF176" t="s">
        <v>423</v>
      </c>
      <c r="EG176" t="s">
        <v>460</v>
      </c>
      <c r="EH176" t="s">
        <v>4680</v>
      </c>
      <c r="EI176" t="s">
        <v>211</v>
      </c>
      <c r="EJ176" t="s">
        <v>4681</v>
      </c>
      <c r="EK176" t="s">
        <v>246</v>
      </c>
      <c r="EL176" t="s">
        <v>3203</v>
      </c>
      <c r="EM176" t="s">
        <v>383</v>
      </c>
      <c r="EN176" t="s">
        <v>1498</v>
      </c>
      <c r="EO176" t="s">
        <v>4682</v>
      </c>
      <c r="EP176" t="s">
        <v>211</v>
      </c>
      <c r="EQ176" t="s">
        <v>4683</v>
      </c>
      <c r="ER176" t="s">
        <v>246</v>
      </c>
      <c r="ES176" t="s">
        <v>4684</v>
      </c>
      <c r="ET176" t="s">
        <v>3203</v>
      </c>
      <c r="EU176" t="s">
        <v>4015</v>
      </c>
      <c r="EV176" t="s">
        <v>4685</v>
      </c>
      <c r="EW176" t="s">
        <v>4686</v>
      </c>
      <c r="EX176" t="s">
        <v>4687</v>
      </c>
      <c r="EY176" t="s">
        <v>246</v>
      </c>
      <c r="EZ176" t="s">
        <v>4688</v>
      </c>
      <c r="FA176" t="s">
        <v>4689</v>
      </c>
      <c r="FB176" t="s">
        <v>2054</v>
      </c>
    </row>
    <row r="177" spans="1:158">
      <c r="A177" t="s">
        <v>470</v>
      </c>
      <c r="B177" t="s">
        <v>211</v>
      </c>
      <c r="C177" t="s">
        <v>471</v>
      </c>
      <c r="D177" t="s">
        <v>472</v>
      </c>
      <c r="E177" t="s">
        <v>4690</v>
      </c>
      <c r="F177" t="s">
        <v>4691</v>
      </c>
      <c r="G177">
        <v>7204788896</v>
      </c>
      <c r="H177" t="s">
        <v>164</v>
      </c>
      <c r="I177" t="s">
        <v>4692</v>
      </c>
      <c r="J177" t="s">
        <v>166</v>
      </c>
      <c r="K177" t="s">
        <v>4693</v>
      </c>
      <c r="L177" t="s">
        <v>4694</v>
      </c>
      <c r="M177" t="s">
        <v>4695</v>
      </c>
      <c r="N177" t="s">
        <v>170</v>
      </c>
      <c r="AI177" t="s">
        <v>4696</v>
      </c>
      <c r="AJ177" t="s">
        <v>4697</v>
      </c>
      <c r="AK177" t="s">
        <v>4698</v>
      </c>
      <c r="AL177">
        <v>78.24</v>
      </c>
      <c r="AN177">
        <v>2007</v>
      </c>
      <c r="AO177" t="s">
        <v>170</v>
      </c>
      <c r="AV177" t="s">
        <v>174</v>
      </c>
      <c r="AW177" t="s">
        <v>1827</v>
      </c>
      <c r="AX177" t="s">
        <v>1393</v>
      </c>
      <c r="AY177" t="s">
        <v>485</v>
      </c>
      <c r="AZ177">
        <v>86.8</v>
      </c>
      <c r="BB177">
        <v>2010</v>
      </c>
      <c r="BC177" t="s">
        <v>174</v>
      </c>
      <c r="BD177" t="s">
        <v>4699</v>
      </c>
      <c r="BE177" t="s">
        <v>4700</v>
      </c>
      <c r="BF177" t="s">
        <v>4701</v>
      </c>
      <c r="BG177">
        <v>79.94</v>
      </c>
      <c r="BI177">
        <v>2013</v>
      </c>
      <c r="BJ177">
        <v>1</v>
      </c>
      <c r="BL177">
        <v>9</v>
      </c>
      <c r="BN177" t="s">
        <v>174</v>
      </c>
      <c r="BO177" t="s">
        <v>4699</v>
      </c>
      <c r="BP177" t="s">
        <v>4702</v>
      </c>
      <c r="BQ177" t="s">
        <v>213</v>
      </c>
      <c r="BR177">
        <v>73.62</v>
      </c>
      <c r="BT177">
        <v>2015</v>
      </c>
      <c r="BU177">
        <v>14</v>
      </c>
      <c r="BW177">
        <v>47</v>
      </c>
      <c r="BY177" t="s">
        <v>170</v>
      </c>
      <c r="CF177" t="s">
        <v>174</v>
      </c>
      <c r="CG177" t="s">
        <v>4703</v>
      </c>
      <c r="CH177" t="s">
        <v>4702</v>
      </c>
      <c r="CI177" t="s">
        <v>373</v>
      </c>
      <c r="CK177" t="s">
        <v>170</v>
      </c>
      <c r="CL177" t="s">
        <v>174</v>
      </c>
      <c r="CM177" t="s">
        <v>4704</v>
      </c>
      <c r="CN177" t="s">
        <v>174</v>
      </c>
      <c r="CO177" t="s">
        <v>4705</v>
      </c>
      <c r="CP177" t="s">
        <v>4706</v>
      </c>
      <c r="CQ177" t="s">
        <v>174</v>
      </c>
      <c r="CR177">
        <v>0</v>
      </c>
      <c r="CS177">
        <v>0</v>
      </c>
      <c r="CT177">
        <v>12</v>
      </c>
      <c r="CU177" t="s">
        <v>4707</v>
      </c>
      <c r="CV177" t="s">
        <v>174</v>
      </c>
      <c r="CW177" t="s">
        <v>4708</v>
      </c>
      <c r="CX177" t="s">
        <v>373</v>
      </c>
      <c r="CZ177" t="s">
        <v>170</v>
      </c>
      <c r="DB177" t="s">
        <v>4709</v>
      </c>
      <c r="DC177" t="s">
        <v>4710</v>
      </c>
      <c r="DD177" t="s">
        <v>174</v>
      </c>
      <c r="DE177" t="s">
        <v>4711</v>
      </c>
      <c r="DF177" t="s">
        <v>174</v>
      </c>
      <c r="DG177" t="s">
        <v>4712</v>
      </c>
      <c r="DH177" t="s">
        <v>4713</v>
      </c>
      <c r="DI177" t="s">
        <v>4714</v>
      </c>
      <c r="DJ177" t="s">
        <v>4715</v>
      </c>
      <c r="DK177">
        <v>9</v>
      </c>
      <c r="DL177" t="s">
        <v>174</v>
      </c>
      <c r="DM177" t="s">
        <v>4716</v>
      </c>
      <c r="DN177" t="s">
        <v>174</v>
      </c>
      <c r="DO177" t="s">
        <v>4717</v>
      </c>
      <c r="DP177" t="s">
        <v>4718</v>
      </c>
      <c r="DQ177" t="s">
        <v>202</v>
      </c>
      <c r="DR177" t="str">
        <f>HYPERLINK("https://nconnect.nicmar.ac.in/pdf/286_resume_1771561990.pdf/Y2FyZWVy","View Resume")</f>
        <v>0</v>
      </c>
      <c r="DS177" t="s">
        <v>990</v>
      </c>
      <c r="DT177" t="s">
        <v>4719</v>
      </c>
      <c r="DU177" t="s">
        <v>211</v>
      </c>
      <c r="DV177" t="s">
        <v>4720</v>
      </c>
      <c r="DW177" t="s">
        <v>246</v>
      </c>
      <c r="DX177" t="s">
        <v>1686</v>
      </c>
      <c r="DY177" t="s">
        <v>209</v>
      </c>
      <c r="DZ177" t="s">
        <v>990</v>
      </c>
    </row>
    <row r="178" spans="1:158">
      <c r="A178" t="s">
        <v>1063</v>
      </c>
      <c r="B178" t="s">
        <v>507</v>
      </c>
      <c r="C178" t="s">
        <v>212</v>
      </c>
      <c r="D178" t="s">
        <v>213</v>
      </c>
      <c r="E178" t="s">
        <v>4721</v>
      </c>
      <c r="F178" t="s">
        <v>4722</v>
      </c>
      <c r="G178">
        <v>9644802998</v>
      </c>
      <c r="H178" t="s">
        <v>164</v>
      </c>
      <c r="I178" t="s">
        <v>4723</v>
      </c>
      <c r="J178" t="s">
        <v>166</v>
      </c>
      <c r="K178" t="s">
        <v>657</v>
      </c>
      <c r="L178" t="s">
        <v>4724</v>
      </c>
      <c r="M178" t="s">
        <v>4725</v>
      </c>
      <c r="N178" t="s">
        <v>170</v>
      </c>
      <c r="AI178" t="s">
        <v>4726</v>
      </c>
      <c r="AJ178" t="s">
        <v>4727</v>
      </c>
      <c r="AK178" t="s">
        <v>1255</v>
      </c>
      <c r="AL178">
        <v>80.4</v>
      </c>
      <c r="AN178">
        <v>1996</v>
      </c>
      <c r="AO178" t="s">
        <v>174</v>
      </c>
      <c r="AP178" t="s">
        <v>4726</v>
      </c>
      <c r="AQ178" t="s">
        <v>4727</v>
      </c>
      <c r="AR178" t="s">
        <v>4728</v>
      </c>
      <c r="AS178">
        <v>72.4</v>
      </c>
      <c r="AU178">
        <v>1998</v>
      </c>
      <c r="AV178" t="s">
        <v>170</v>
      </c>
      <c r="BC178" t="s">
        <v>174</v>
      </c>
      <c r="BD178" t="s">
        <v>4729</v>
      </c>
      <c r="BE178" t="s">
        <v>4730</v>
      </c>
      <c r="BF178" t="s">
        <v>485</v>
      </c>
      <c r="BG178">
        <v>72.4</v>
      </c>
      <c r="BI178">
        <v>2002</v>
      </c>
      <c r="BJ178">
        <v>2</v>
      </c>
      <c r="BL178">
        <v>9</v>
      </c>
      <c r="BN178" t="s">
        <v>174</v>
      </c>
      <c r="BO178" t="s">
        <v>4731</v>
      </c>
      <c r="BP178" t="s">
        <v>4732</v>
      </c>
      <c r="BQ178" t="s">
        <v>213</v>
      </c>
      <c r="BR178">
        <v>79.91</v>
      </c>
      <c r="BT178">
        <v>2010</v>
      </c>
      <c r="BU178">
        <v>14</v>
      </c>
      <c r="BW178">
        <v>47</v>
      </c>
      <c r="BY178" t="s">
        <v>170</v>
      </c>
      <c r="CF178" t="s">
        <v>174</v>
      </c>
      <c r="CG178" t="s">
        <v>4733</v>
      </c>
      <c r="CH178" t="s">
        <v>4734</v>
      </c>
      <c r="CI178" t="s">
        <v>193</v>
      </c>
      <c r="CJ178">
        <v>2021</v>
      </c>
      <c r="CL178" t="s">
        <v>174</v>
      </c>
      <c r="CM178" t="s">
        <v>4735</v>
      </c>
      <c r="CN178" t="s">
        <v>174</v>
      </c>
      <c r="CO178" t="s">
        <v>4736</v>
      </c>
      <c r="CP178" t="s">
        <v>4737</v>
      </c>
      <c r="CQ178" t="s">
        <v>174</v>
      </c>
      <c r="CR178">
        <v>3</v>
      </c>
      <c r="CS178">
        <v>28</v>
      </c>
      <c r="CT178">
        <v>8</v>
      </c>
      <c r="CU178" t="s">
        <v>2365</v>
      </c>
      <c r="CV178" t="s">
        <v>170</v>
      </c>
      <c r="CZ178" t="s">
        <v>174</v>
      </c>
      <c r="DA178" t="s">
        <v>4738</v>
      </c>
      <c r="DB178" t="s">
        <v>4739</v>
      </c>
      <c r="DC178" t="s">
        <v>4740</v>
      </c>
      <c r="DD178" t="s">
        <v>170</v>
      </c>
      <c r="DF178" t="s">
        <v>170</v>
      </c>
      <c r="DL178" t="s">
        <v>170</v>
      </c>
      <c r="DN178" t="s">
        <v>174</v>
      </c>
      <c r="DO178" t="s">
        <v>4741</v>
      </c>
      <c r="DP178" t="s">
        <v>4742</v>
      </c>
      <c r="DQ178" t="s">
        <v>202</v>
      </c>
      <c r="DR178" t="str">
        <f>HYPERLINK("https://nconnect.nicmar.ac.in/pdf/287_resume_1771562732.pdf/Y2FyZWVy","View Resume")</f>
        <v>0</v>
      </c>
      <c r="DS178" t="s">
        <v>4743</v>
      </c>
      <c r="DT178" t="s">
        <v>4744</v>
      </c>
      <c r="DU178" t="s">
        <v>507</v>
      </c>
      <c r="DV178" t="s">
        <v>3389</v>
      </c>
      <c r="DW178" t="s">
        <v>246</v>
      </c>
      <c r="DX178" t="s">
        <v>996</v>
      </c>
      <c r="DY178" t="s">
        <v>209</v>
      </c>
      <c r="DZ178" t="s">
        <v>2054</v>
      </c>
      <c r="EA178" t="s">
        <v>4745</v>
      </c>
      <c r="EB178" t="s">
        <v>4746</v>
      </c>
      <c r="EC178" t="s">
        <v>4747</v>
      </c>
      <c r="ED178" t="s">
        <v>246</v>
      </c>
      <c r="EE178" t="s">
        <v>4748</v>
      </c>
      <c r="EF178" t="s">
        <v>996</v>
      </c>
      <c r="EG178" t="s">
        <v>2598</v>
      </c>
      <c r="EH178" t="s">
        <v>4749</v>
      </c>
      <c r="EI178" t="s">
        <v>4750</v>
      </c>
      <c r="EJ178" t="s">
        <v>4751</v>
      </c>
      <c r="EK178" t="s">
        <v>246</v>
      </c>
      <c r="EL178" t="s">
        <v>1022</v>
      </c>
      <c r="EM178" t="s">
        <v>334</v>
      </c>
      <c r="EN178" t="s">
        <v>1031</v>
      </c>
      <c r="EO178" t="s">
        <v>4752</v>
      </c>
      <c r="EP178" t="s">
        <v>507</v>
      </c>
      <c r="EQ178" t="s">
        <v>642</v>
      </c>
      <c r="ER178" t="s">
        <v>246</v>
      </c>
      <c r="ES178" t="s">
        <v>1198</v>
      </c>
      <c r="ET178" t="s">
        <v>4753</v>
      </c>
      <c r="EU178" t="s">
        <v>349</v>
      </c>
      <c r="EV178" t="s">
        <v>4754</v>
      </c>
      <c r="EW178" t="s">
        <v>4755</v>
      </c>
      <c r="EX178" t="s">
        <v>4756</v>
      </c>
      <c r="EY178" t="s">
        <v>207</v>
      </c>
      <c r="EZ178" t="s">
        <v>4757</v>
      </c>
      <c r="FA178" t="s">
        <v>3756</v>
      </c>
      <c r="FB178" t="s">
        <v>4212</v>
      </c>
    </row>
    <row r="179" spans="1:158">
      <c r="A179" t="s">
        <v>826</v>
      </c>
      <c r="B179" t="s">
        <v>211</v>
      </c>
      <c r="C179" t="s">
        <v>267</v>
      </c>
      <c r="D179" t="s">
        <v>827</v>
      </c>
      <c r="E179" t="s">
        <v>4758</v>
      </c>
      <c r="F179" t="s">
        <v>4759</v>
      </c>
      <c r="G179">
        <v>9021467941</v>
      </c>
      <c r="H179" t="s">
        <v>164</v>
      </c>
      <c r="I179" t="s">
        <v>4760</v>
      </c>
      <c r="J179" t="s">
        <v>166</v>
      </c>
      <c r="K179" t="s">
        <v>218</v>
      </c>
      <c r="L179" t="s">
        <v>4761</v>
      </c>
      <c r="M179" t="s">
        <v>4762</v>
      </c>
      <c r="N179" t="s">
        <v>170</v>
      </c>
      <c r="AI179" t="s">
        <v>4763</v>
      </c>
      <c r="AJ179" t="s">
        <v>4764</v>
      </c>
      <c r="AK179" t="s">
        <v>4765</v>
      </c>
      <c r="AL179">
        <v>87</v>
      </c>
      <c r="AN179">
        <v>2004</v>
      </c>
      <c r="AO179" t="s">
        <v>174</v>
      </c>
      <c r="AP179" t="s">
        <v>4766</v>
      </c>
      <c r="AQ179" t="s">
        <v>4764</v>
      </c>
      <c r="AR179" t="s">
        <v>4767</v>
      </c>
      <c r="AS179">
        <v>75</v>
      </c>
      <c r="AU179">
        <v>2006</v>
      </c>
      <c r="AV179" t="s">
        <v>170</v>
      </c>
      <c r="BC179" t="s">
        <v>174</v>
      </c>
      <c r="BD179" t="s">
        <v>4118</v>
      </c>
      <c r="BE179" t="s">
        <v>4768</v>
      </c>
      <c r="BF179" t="s">
        <v>399</v>
      </c>
      <c r="BG179">
        <v>63</v>
      </c>
      <c r="BI179">
        <v>2010</v>
      </c>
      <c r="BJ179">
        <v>19</v>
      </c>
      <c r="BK179" t="s">
        <v>4769</v>
      </c>
      <c r="BL179">
        <v>54</v>
      </c>
      <c r="BN179" t="s">
        <v>170</v>
      </c>
      <c r="BY179" t="s">
        <v>170</v>
      </c>
      <c r="CF179" t="s">
        <v>170</v>
      </c>
      <c r="CL179" t="s">
        <v>174</v>
      </c>
      <c r="CM179" t="s">
        <v>4770</v>
      </c>
      <c r="CN179" t="s">
        <v>174</v>
      </c>
      <c r="CO179" t="s">
        <v>4771</v>
      </c>
      <c r="CP179" t="s">
        <v>4772</v>
      </c>
      <c r="CQ179" t="s">
        <v>170</v>
      </c>
      <c r="CV179" t="s">
        <v>170</v>
      </c>
      <c r="CZ179" t="s">
        <v>170</v>
      </c>
      <c r="DB179" t="s">
        <v>4773</v>
      </c>
      <c r="DC179" t="s">
        <v>326</v>
      </c>
      <c r="DD179" t="s">
        <v>174</v>
      </c>
      <c r="DE179" t="s">
        <v>4774</v>
      </c>
      <c r="DF179" t="s">
        <v>170</v>
      </c>
      <c r="DL179" t="s">
        <v>174</v>
      </c>
      <c r="DM179" t="s">
        <v>4775</v>
      </c>
      <c r="DN179" t="s">
        <v>174</v>
      </c>
      <c r="DO179" t="s">
        <v>4776</v>
      </c>
      <c r="DP179" t="s">
        <v>4777</v>
      </c>
      <c r="DQ179" t="s">
        <v>202</v>
      </c>
      <c r="DR179" t="str">
        <f>HYPERLINK("https://nconnect.nicmar.ac.in/pdf/298_resume_1771564557.pdf/Y2FyZWVy","View Resume")</f>
        <v>0</v>
      </c>
      <c r="DS179" t="s">
        <v>4778</v>
      </c>
      <c r="DT179" t="s">
        <v>4779</v>
      </c>
      <c r="DU179" t="s">
        <v>4780</v>
      </c>
      <c r="DV179" t="s">
        <v>818</v>
      </c>
      <c r="DW179" t="s">
        <v>207</v>
      </c>
      <c r="DX179" t="s">
        <v>4781</v>
      </c>
      <c r="DY179" t="s">
        <v>648</v>
      </c>
      <c r="DZ179" t="s">
        <v>4778</v>
      </c>
    </row>
    <row r="180" spans="1:158">
      <c r="A180" t="s">
        <v>356</v>
      </c>
      <c r="B180" t="s">
        <v>211</v>
      </c>
      <c r="C180" t="s">
        <v>267</v>
      </c>
      <c r="D180" t="s">
        <v>357</v>
      </c>
      <c r="E180" t="s">
        <v>4782</v>
      </c>
      <c r="F180" t="s">
        <v>4783</v>
      </c>
      <c r="G180">
        <v>8454971645</v>
      </c>
      <c r="H180" t="s">
        <v>271</v>
      </c>
      <c r="I180" t="s">
        <v>4784</v>
      </c>
      <c r="J180" t="s">
        <v>217</v>
      </c>
      <c r="K180" t="s">
        <v>1995</v>
      </c>
      <c r="L180" t="s">
        <v>4785</v>
      </c>
      <c r="M180" t="s">
        <v>4786</v>
      </c>
      <c r="N180" t="s">
        <v>170</v>
      </c>
      <c r="AI180" t="s">
        <v>4787</v>
      </c>
      <c r="AJ180" t="s">
        <v>4788</v>
      </c>
      <c r="AK180" t="s">
        <v>4789</v>
      </c>
      <c r="AL180">
        <v>71</v>
      </c>
      <c r="AN180">
        <v>2018</v>
      </c>
      <c r="AO180" t="s">
        <v>174</v>
      </c>
      <c r="AP180" t="s">
        <v>4790</v>
      </c>
      <c r="AQ180" t="s">
        <v>4788</v>
      </c>
      <c r="AR180" t="s">
        <v>4791</v>
      </c>
      <c r="AS180">
        <v>71.2</v>
      </c>
      <c r="AU180">
        <v>2020</v>
      </c>
      <c r="AV180" t="s">
        <v>170</v>
      </c>
      <c r="BC180" t="s">
        <v>174</v>
      </c>
      <c r="BD180" t="s">
        <v>1441</v>
      </c>
      <c r="BE180" t="s">
        <v>4792</v>
      </c>
      <c r="BF180" t="s">
        <v>4793</v>
      </c>
      <c r="BG180">
        <v>80</v>
      </c>
      <c r="BI180">
        <v>2023</v>
      </c>
      <c r="BJ180">
        <v>9</v>
      </c>
      <c r="BL180">
        <v>53</v>
      </c>
      <c r="BM180" t="s">
        <v>4794</v>
      </c>
      <c r="BN180" t="s">
        <v>174</v>
      </c>
      <c r="BO180" t="s">
        <v>1441</v>
      </c>
      <c r="BP180" t="s">
        <v>4788</v>
      </c>
      <c r="BQ180" t="s">
        <v>4795</v>
      </c>
      <c r="BR180">
        <v>82</v>
      </c>
      <c r="BT180">
        <v>2025</v>
      </c>
      <c r="BU180">
        <v>31</v>
      </c>
      <c r="BV180" t="s">
        <v>4796</v>
      </c>
      <c r="BW180">
        <v>24</v>
      </c>
      <c r="BY180" t="s">
        <v>170</v>
      </c>
      <c r="CF180" t="s">
        <v>170</v>
      </c>
      <c r="CL180" t="s">
        <v>174</v>
      </c>
      <c r="CM180" t="s">
        <v>4797</v>
      </c>
      <c r="CN180" t="s">
        <v>174</v>
      </c>
      <c r="CO180" t="s">
        <v>4798</v>
      </c>
      <c r="CP180" t="s">
        <v>4799</v>
      </c>
      <c r="CQ180" t="s">
        <v>170</v>
      </c>
      <c r="CV180" t="s">
        <v>170</v>
      </c>
      <c r="CZ180" t="s">
        <v>170</v>
      </c>
      <c r="DB180" t="s">
        <v>378</v>
      </c>
      <c r="DC180" t="s">
        <v>326</v>
      </c>
      <c r="DD180" t="s">
        <v>170</v>
      </c>
      <c r="DF180" t="s">
        <v>170</v>
      </c>
      <c r="DL180" t="s">
        <v>170</v>
      </c>
      <c r="DN180" t="s">
        <v>170</v>
      </c>
      <c r="DP180" t="s">
        <v>4800</v>
      </c>
      <c r="DQ180" t="s">
        <v>202</v>
      </c>
      <c r="DR180" t="str">
        <f>HYPERLINK("https://nconnect.nicmar.ac.in/pdf/99_resume_1771565711.pdf/Y2FyZWVy","View Resume")</f>
        <v>0</v>
      </c>
      <c r="DS180" t="s">
        <v>990</v>
      </c>
      <c r="DT180" t="s">
        <v>4801</v>
      </c>
      <c r="DU180" t="s">
        <v>4802</v>
      </c>
      <c r="DV180" t="s">
        <v>4803</v>
      </c>
      <c r="DW180" t="s">
        <v>207</v>
      </c>
      <c r="DX180" t="s">
        <v>1686</v>
      </c>
      <c r="DY180" t="s">
        <v>209</v>
      </c>
      <c r="DZ180" t="s">
        <v>990</v>
      </c>
    </row>
    <row r="181" spans="1:158">
      <c r="A181" t="s">
        <v>1872</v>
      </c>
      <c r="B181" t="s">
        <v>507</v>
      </c>
      <c r="C181" t="s">
        <v>160</v>
      </c>
      <c r="D181" t="s">
        <v>1873</v>
      </c>
      <c r="E181" t="s">
        <v>4804</v>
      </c>
      <c r="F181" t="s">
        <v>4805</v>
      </c>
      <c r="G181">
        <v>9400077230</v>
      </c>
      <c r="H181" t="s">
        <v>164</v>
      </c>
      <c r="I181" t="s">
        <v>4806</v>
      </c>
      <c r="J181" t="s">
        <v>166</v>
      </c>
      <c r="K181" t="s">
        <v>4807</v>
      </c>
      <c r="L181" t="s">
        <v>4808</v>
      </c>
      <c r="M181" t="s">
        <v>4809</v>
      </c>
      <c r="N181" t="s">
        <v>170</v>
      </c>
      <c r="AI181" t="s">
        <v>4810</v>
      </c>
      <c r="AJ181" t="s">
        <v>4811</v>
      </c>
      <c r="AK181" t="s">
        <v>4812</v>
      </c>
      <c r="AL181">
        <v>85</v>
      </c>
      <c r="AN181">
        <v>2005</v>
      </c>
      <c r="AO181" t="s">
        <v>174</v>
      </c>
      <c r="AP181" t="s">
        <v>4813</v>
      </c>
      <c r="AQ181" t="s">
        <v>4811</v>
      </c>
      <c r="AR181" t="s">
        <v>4814</v>
      </c>
      <c r="AS181">
        <v>75</v>
      </c>
      <c r="AU181">
        <v>2007</v>
      </c>
      <c r="AV181" t="s">
        <v>174</v>
      </c>
      <c r="AW181" t="s">
        <v>4815</v>
      </c>
      <c r="AX181" t="s">
        <v>4816</v>
      </c>
      <c r="AY181" t="s">
        <v>4817</v>
      </c>
      <c r="AZ181">
        <v>75</v>
      </c>
      <c r="BB181">
        <v>2010</v>
      </c>
      <c r="BC181" t="s">
        <v>174</v>
      </c>
      <c r="BD181" t="s">
        <v>4818</v>
      </c>
      <c r="BE181" t="s">
        <v>4819</v>
      </c>
      <c r="BF181" t="s">
        <v>4820</v>
      </c>
      <c r="BG181">
        <v>65</v>
      </c>
      <c r="BI181">
        <v>2015</v>
      </c>
      <c r="BJ181">
        <v>8</v>
      </c>
      <c r="BL181">
        <v>2</v>
      </c>
      <c r="BN181" t="s">
        <v>174</v>
      </c>
      <c r="BO181" t="s">
        <v>1487</v>
      </c>
      <c r="BP181" t="s">
        <v>4821</v>
      </c>
      <c r="BQ181" t="s">
        <v>4820</v>
      </c>
      <c r="BR181">
        <v>75</v>
      </c>
      <c r="BT181">
        <v>2018</v>
      </c>
      <c r="BU181">
        <v>31</v>
      </c>
      <c r="BW181">
        <v>2</v>
      </c>
      <c r="BY181" t="s">
        <v>170</v>
      </c>
      <c r="CF181" t="s">
        <v>174</v>
      </c>
      <c r="CG181" t="s">
        <v>4822</v>
      </c>
      <c r="CH181" t="s">
        <v>1267</v>
      </c>
      <c r="CI181" t="s">
        <v>193</v>
      </c>
      <c r="CJ181">
        <v>2025</v>
      </c>
      <c r="CL181" t="s">
        <v>174</v>
      </c>
      <c r="CM181" t="s">
        <v>4823</v>
      </c>
      <c r="CN181" t="s">
        <v>174</v>
      </c>
      <c r="CO181" t="s">
        <v>4824</v>
      </c>
      <c r="CP181" t="s">
        <v>4812</v>
      </c>
      <c r="CQ181" t="s">
        <v>174</v>
      </c>
      <c r="CR181">
        <v>1</v>
      </c>
      <c r="CS181">
        <v>0</v>
      </c>
      <c r="CT181">
        <v>7</v>
      </c>
      <c r="CV181" t="s">
        <v>170</v>
      </c>
      <c r="CZ181" t="s">
        <v>170</v>
      </c>
      <c r="DC181" t="s">
        <v>411</v>
      </c>
      <c r="DD181" t="s">
        <v>174</v>
      </c>
      <c r="DE181" t="s">
        <v>4825</v>
      </c>
      <c r="DF181" t="s">
        <v>170</v>
      </c>
      <c r="DL181" t="s">
        <v>174</v>
      </c>
      <c r="DM181" t="s">
        <v>4826</v>
      </c>
      <c r="DN181" t="s">
        <v>174</v>
      </c>
      <c r="DO181" t="s">
        <v>4827</v>
      </c>
      <c r="DP181" t="s">
        <v>4828</v>
      </c>
      <c r="DQ181" t="str">
        <f>HYPERLINK("https://nconnect.nicmar.ac.in/storage/profile/6997eb76d2c45.png","Download")</f>
        <v>0</v>
      </c>
      <c r="DR181" t="str">
        <f>HYPERLINK("https://nconnect.nicmar.ac.in/pdf/301_resume_1771565857.pdf/Y2FyZWVy","View Resume")</f>
        <v>0</v>
      </c>
      <c r="DS181" t="s">
        <v>855</v>
      </c>
      <c r="DT181" t="s">
        <v>4829</v>
      </c>
      <c r="DU181" t="s">
        <v>2087</v>
      </c>
      <c r="DV181" t="s">
        <v>1497</v>
      </c>
      <c r="DW181" t="s">
        <v>246</v>
      </c>
      <c r="DX181" t="s">
        <v>989</v>
      </c>
      <c r="DY181" t="s">
        <v>4830</v>
      </c>
      <c r="DZ181" t="s">
        <v>2927</v>
      </c>
      <c r="EA181" t="s">
        <v>4831</v>
      </c>
      <c r="EB181" t="s">
        <v>2087</v>
      </c>
      <c r="EC181" t="s">
        <v>1497</v>
      </c>
      <c r="ED181" t="s">
        <v>246</v>
      </c>
      <c r="EE181" t="s">
        <v>251</v>
      </c>
      <c r="EF181" t="s">
        <v>4832</v>
      </c>
      <c r="EG181" t="s">
        <v>460</v>
      </c>
      <c r="EH181" t="s">
        <v>1267</v>
      </c>
      <c r="EI181" t="s">
        <v>2087</v>
      </c>
      <c r="EJ181" t="s">
        <v>2820</v>
      </c>
      <c r="EK181" t="s">
        <v>246</v>
      </c>
      <c r="EL181" t="s">
        <v>1983</v>
      </c>
      <c r="EM181" t="s">
        <v>209</v>
      </c>
      <c r="EN181" t="s">
        <v>1216</v>
      </c>
      <c r="EO181" t="s">
        <v>4833</v>
      </c>
      <c r="EP181" t="s">
        <v>2087</v>
      </c>
      <c r="EQ181" t="s">
        <v>4834</v>
      </c>
      <c r="ER181" t="s">
        <v>246</v>
      </c>
      <c r="ES181" t="s">
        <v>2523</v>
      </c>
      <c r="ET181" t="s">
        <v>2026</v>
      </c>
      <c r="EU181" t="s">
        <v>469</v>
      </c>
      <c r="EV181" t="s">
        <v>4835</v>
      </c>
      <c r="EW181" t="s">
        <v>4836</v>
      </c>
      <c r="EX181" t="s">
        <v>1497</v>
      </c>
      <c r="EY181" t="s">
        <v>207</v>
      </c>
      <c r="EZ181" t="s">
        <v>1136</v>
      </c>
      <c r="FA181" t="s">
        <v>2523</v>
      </c>
      <c r="FB181" t="s">
        <v>429</v>
      </c>
    </row>
    <row r="182" spans="1:158">
      <c r="A182" t="s">
        <v>1779</v>
      </c>
      <c r="B182" t="s">
        <v>159</v>
      </c>
      <c r="C182" t="s">
        <v>160</v>
      </c>
      <c r="D182" t="s">
        <v>1780</v>
      </c>
      <c r="E182" t="s">
        <v>4837</v>
      </c>
      <c r="F182" t="s">
        <v>4838</v>
      </c>
      <c r="G182">
        <v>8888999119</v>
      </c>
      <c r="H182" t="s">
        <v>271</v>
      </c>
      <c r="I182" t="s">
        <v>4839</v>
      </c>
      <c r="J182" t="s">
        <v>166</v>
      </c>
      <c r="K182" t="s">
        <v>361</v>
      </c>
      <c r="L182" t="s">
        <v>4840</v>
      </c>
      <c r="M182" t="s">
        <v>4841</v>
      </c>
      <c r="N182" t="s">
        <v>170</v>
      </c>
      <c r="AI182" t="s">
        <v>4842</v>
      </c>
      <c r="AJ182" t="s">
        <v>3880</v>
      </c>
      <c r="AK182" t="s">
        <v>4843</v>
      </c>
      <c r="AL182">
        <v>82.3</v>
      </c>
      <c r="AN182">
        <v>2008</v>
      </c>
      <c r="AO182" t="s">
        <v>174</v>
      </c>
      <c r="AP182" t="s">
        <v>4844</v>
      </c>
      <c r="AQ182" t="s">
        <v>4845</v>
      </c>
      <c r="AR182" t="s">
        <v>4846</v>
      </c>
      <c r="AS182">
        <v>68.3</v>
      </c>
      <c r="AU182">
        <v>2010</v>
      </c>
      <c r="AV182" t="s">
        <v>170</v>
      </c>
      <c r="BC182" t="s">
        <v>174</v>
      </c>
      <c r="BD182" t="s">
        <v>3884</v>
      </c>
      <c r="BE182" t="s">
        <v>4847</v>
      </c>
      <c r="BF182" t="s">
        <v>1794</v>
      </c>
      <c r="BG182">
        <v>68.15</v>
      </c>
      <c r="BI182">
        <v>2015</v>
      </c>
      <c r="BJ182">
        <v>8</v>
      </c>
      <c r="BL182">
        <v>2</v>
      </c>
      <c r="BN182" t="s">
        <v>174</v>
      </c>
      <c r="BO182" t="s">
        <v>4848</v>
      </c>
      <c r="BP182" t="s">
        <v>4848</v>
      </c>
      <c r="BQ182" t="s">
        <v>1780</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1163</v>
      </c>
      <c r="DI182" t="s">
        <v>4856</v>
      </c>
      <c r="DJ182" t="s">
        <v>4857</v>
      </c>
      <c r="DK182">
        <v>8</v>
      </c>
      <c r="DL182" t="s">
        <v>170</v>
      </c>
      <c r="DN182" t="s">
        <v>170</v>
      </c>
      <c r="DP182" t="s">
        <v>4858</v>
      </c>
      <c r="DQ182" t="s">
        <v>202</v>
      </c>
      <c r="DR182" t="str">
        <f>HYPERLINK("https://nconnect.nicmar.ac.in/pdf/309_resume_1771568857.pdf/Y2FyZWVy","View Resume")</f>
        <v>0</v>
      </c>
      <c r="DS182" t="s">
        <v>1216</v>
      </c>
      <c r="DT182" t="s">
        <v>4859</v>
      </c>
      <c r="DU182" t="s">
        <v>211</v>
      </c>
      <c r="DV182" t="s">
        <v>818</v>
      </c>
      <c r="DW182" t="s">
        <v>246</v>
      </c>
      <c r="DX182" t="s">
        <v>1983</v>
      </c>
      <c r="DY182" t="s">
        <v>209</v>
      </c>
      <c r="DZ182" t="s">
        <v>1216</v>
      </c>
    </row>
    <row r="183" spans="1:158">
      <c r="A183" t="s">
        <v>210</v>
      </c>
      <c r="B183" t="s">
        <v>211</v>
      </c>
      <c r="C183" t="s">
        <v>212</v>
      </c>
      <c r="D183" t="s">
        <v>213</v>
      </c>
      <c r="E183" t="s">
        <v>4860</v>
      </c>
      <c r="F183" t="s">
        <v>4861</v>
      </c>
      <c r="G183">
        <v>9970161759</v>
      </c>
      <c r="H183" t="s">
        <v>164</v>
      </c>
      <c r="I183" t="s">
        <v>4862</v>
      </c>
      <c r="J183" t="s">
        <v>166</v>
      </c>
      <c r="K183" t="s">
        <v>4195</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3570</v>
      </c>
      <c r="CI183" t="s">
        <v>373</v>
      </c>
      <c r="CK183" t="s">
        <v>170</v>
      </c>
      <c r="CL183" t="s">
        <v>170</v>
      </c>
      <c r="CN183" t="s">
        <v>174</v>
      </c>
      <c r="CO183" t="s">
        <v>4878</v>
      </c>
      <c r="CP183" t="s">
        <v>4879</v>
      </c>
      <c r="CQ183" t="s">
        <v>174</v>
      </c>
      <c r="CR183">
        <v>1</v>
      </c>
      <c r="CS183" t="s">
        <v>4880</v>
      </c>
      <c r="CT183" t="s">
        <v>676</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2695</v>
      </c>
      <c r="DT183" t="s">
        <v>4884</v>
      </c>
      <c r="DU183" t="s">
        <v>211</v>
      </c>
      <c r="DV183" t="s">
        <v>2129</v>
      </c>
      <c r="DW183" t="s">
        <v>246</v>
      </c>
      <c r="DX183" t="s">
        <v>953</v>
      </c>
      <c r="DY183" t="s">
        <v>1722</v>
      </c>
      <c r="DZ183" t="s">
        <v>265</v>
      </c>
      <c r="EA183" t="s">
        <v>4885</v>
      </c>
      <c r="EB183" t="s">
        <v>211</v>
      </c>
      <c r="EC183" t="s">
        <v>2129</v>
      </c>
      <c r="ED183" t="s">
        <v>246</v>
      </c>
      <c r="EE183" t="s">
        <v>573</v>
      </c>
      <c r="EF183" t="s">
        <v>2981</v>
      </c>
      <c r="EG183" t="s">
        <v>1027</v>
      </c>
      <c r="EH183" t="s">
        <v>4886</v>
      </c>
      <c r="EI183" t="s">
        <v>211</v>
      </c>
      <c r="EJ183" t="s">
        <v>2129</v>
      </c>
      <c r="EK183" t="s">
        <v>246</v>
      </c>
      <c r="EL183" t="s">
        <v>2319</v>
      </c>
      <c r="EM183" t="s">
        <v>1396</v>
      </c>
      <c r="EN183" t="s">
        <v>945</v>
      </c>
    </row>
    <row r="184" spans="1:158">
      <c r="A184" t="s">
        <v>266</v>
      </c>
      <c r="B184" t="s">
        <v>211</v>
      </c>
      <c r="C184" t="s">
        <v>267</v>
      </c>
      <c r="D184" t="s">
        <v>268</v>
      </c>
      <c r="E184" t="s">
        <v>4887</v>
      </c>
      <c r="F184" t="s">
        <v>4888</v>
      </c>
      <c r="G184">
        <v>8437065412</v>
      </c>
      <c r="H184" t="s">
        <v>164</v>
      </c>
      <c r="I184" t="s">
        <v>4889</v>
      </c>
      <c r="J184" t="s">
        <v>166</v>
      </c>
      <c r="K184" t="s">
        <v>797</v>
      </c>
      <c r="L184" t="s">
        <v>4890</v>
      </c>
      <c r="M184" t="s">
        <v>4891</v>
      </c>
      <c r="N184" t="s">
        <v>170</v>
      </c>
      <c r="AI184" t="s">
        <v>3950</v>
      </c>
      <c r="AJ184" t="s">
        <v>4892</v>
      </c>
      <c r="AK184" t="s">
        <v>4893</v>
      </c>
      <c r="AL184">
        <v>81.6</v>
      </c>
      <c r="AN184">
        <v>2009</v>
      </c>
      <c r="AO184" t="s">
        <v>174</v>
      </c>
      <c r="AP184" t="s">
        <v>4894</v>
      </c>
      <c r="AQ184" t="s">
        <v>4895</v>
      </c>
      <c r="AR184" t="s">
        <v>4896</v>
      </c>
      <c r="AS184">
        <v>86.8</v>
      </c>
      <c r="AU184">
        <v>2011</v>
      </c>
      <c r="AV184" t="s">
        <v>170</v>
      </c>
      <c r="BC184" t="s">
        <v>174</v>
      </c>
      <c r="BD184" t="s">
        <v>1740</v>
      </c>
      <c r="BE184" t="s">
        <v>3627</v>
      </c>
      <c r="BF184" t="s">
        <v>4897</v>
      </c>
      <c r="BG184">
        <v>80.64</v>
      </c>
      <c r="BH184">
        <v>8.96</v>
      </c>
      <c r="BI184">
        <v>2016</v>
      </c>
      <c r="BJ184">
        <v>19</v>
      </c>
      <c r="BK184" t="s">
        <v>4898</v>
      </c>
      <c r="BL184">
        <v>34</v>
      </c>
      <c r="BN184" t="s">
        <v>174</v>
      </c>
      <c r="BO184" t="s">
        <v>1740</v>
      </c>
      <c r="BP184" t="s">
        <v>3627</v>
      </c>
      <c r="BQ184" t="s">
        <v>4899</v>
      </c>
      <c r="BR184">
        <v>80.64</v>
      </c>
      <c r="BS184">
        <v>8.96</v>
      </c>
      <c r="BT184">
        <v>2016</v>
      </c>
      <c r="BU184">
        <v>31</v>
      </c>
      <c r="BV184" t="s">
        <v>4900</v>
      </c>
      <c r="BW184">
        <v>34</v>
      </c>
      <c r="BY184" t="s">
        <v>170</v>
      </c>
      <c r="CF184" t="s">
        <v>174</v>
      </c>
      <c r="CG184" t="s">
        <v>2231</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1683</v>
      </c>
      <c r="DT184" t="s">
        <v>4911</v>
      </c>
      <c r="DU184" t="s">
        <v>211</v>
      </c>
      <c r="DV184" t="s">
        <v>818</v>
      </c>
      <c r="DW184" t="s">
        <v>246</v>
      </c>
      <c r="DX184" t="s">
        <v>984</v>
      </c>
      <c r="DY184" t="s">
        <v>209</v>
      </c>
      <c r="DZ184" t="s">
        <v>1683</v>
      </c>
    </row>
    <row r="185" spans="1:158">
      <c r="A185" t="s">
        <v>586</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3322</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2685</v>
      </c>
      <c r="DV185" t="s">
        <v>818</v>
      </c>
      <c r="DW185" t="s">
        <v>246</v>
      </c>
      <c r="DX185" t="s">
        <v>4371</v>
      </c>
      <c r="DY185" t="s">
        <v>209</v>
      </c>
      <c r="DZ185" t="s">
        <v>4941</v>
      </c>
    </row>
    <row r="186" spans="1:158">
      <c r="A186" t="s">
        <v>506</v>
      </c>
      <c r="B186" t="s">
        <v>507</v>
      </c>
      <c r="C186" t="s">
        <v>267</v>
      </c>
      <c r="D186" t="s">
        <v>508</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3801</v>
      </c>
      <c r="BE186" t="s">
        <v>4953</v>
      </c>
      <c r="BF186" t="s">
        <v>4954</v>
      </c>
      <c r="BG186">
        <v>47</v>
      </c>
      <c r="BI186">
        <v>2003</v>
      </c>
      <c r="BJ186">
        <v>19</v>
      </c>
      <c r="BL186">
        <v>52</v>
      </c>
      <c r="BN186" t="s">
        <v>174</v>
      </c>
      <c r="BO186" t="s">
        <v>4955</v>
      </c>
      <c r="BP186" t="s">
        <v>4955</v>
      </c>
      <c r="BQ186" t="s">
        <v>4956</v>
      </c>
      <c r="BR186">
        <v>67</v>
      </c>
      <c r="BT186">
        <v>2005</v>
      </c>
      <c r="BU186">
        <v>31</v>
      </c>
      <c r="BV186" t="s">
        <v>3299</v>
      </c>
      <c r="BW186">
        <v>53</v>
      </c>
      <c r="BX186" t="s">
        <v>4957</v>
      </c>
      <c r="BY186" t="s">
        <v>174</v>
      </c>
      <c r="BZ186" t="s">
        <v>4958</v>
      </c>
      <c r="CA186" t="s">
        <v>4959</v>
      </c>
      <c r="CB186" t="s">
        <v>4960</v>
      </c>
      <c r="CC186">
        <v>60</v>
      </c>
      <c r="CE186">
        <v>2007</v>
      </c>
      <c r="CF186" t="s">
        <v>174</v>
      </c>
      <c r="CG186" t="s">
        <v>2359</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818</v>
      </c>
      <c r="DW186" t="s">
        <v>246</v>
      </c>
      <c r="DX186" t="s">
        <v>2206</v>
      </c>
      <c r="DY186" t="s">
        <v>209</v>
      </c>
      <c r="DZ186" t="s">
        <v>4973</v>
      </c>
      <c r="EA186" t="s">
        <v>4974</v>
      </c>
      <c r="EB186" t="s">
        <v>2761</v>
      </c>
      <c r="EC186" t="s">
        <v>818</v>
      </c>
      <c r="ED186" t="s">
        <v>207</v>
      </c>
      <c r="EE186" t="s">
        <v>3756</v>
      </c>
      <c r="EF186" t="s">
        <v>2206</v>
      </c>
      <c r="EG186" t="s">
        <v>3196</v>
      </c>
      <c r="EH186" t="s">
        <v>4975</v>
      </c>
      <c r="EI186" t="s">
        <v>4976</v>
      </c>
      <c r="EJ186" t="s">
        <v>818</v>
      </c>
      <c r="EK186" t="s">
        <v>207</v>
      </c>
      <c r="EL186" t="s">
        <v>4977</v>
      </c>
      <c r="EM186" t="s">
        <v>3756</v>
      </c>
      <c r="EN186" t="s">
        <v>574</v>
      </c>
    </row>
    <row r="187" spans="1:158">
      <c r="A187" t="s">
        <v>470</v>
      </c>
      <c r="B187" t="s">
        <v>211</v>
      </c>
      <c r="C187" t="s">
        <v>471</v>
      </c>
      <c r="D187" t="s">
        <v>472</v>
      </c>
      <c r="E187" t="s">
        <v>4978</v>
      </c>
      <c r="F187" t="s">
        <v>4979</v>
      </c>
      <c r="G187">
        <v>9921239269</v>
      </c>
      <c r="H187" t="s">
        <v>164</v>
      </c>
      <c r="I187" t="s">
        <v>4980</v>
      </c>
      <c r="J187" t="s">
        <v>166</v>
      </c>
      <c r="K187" t="s">
        <v>2378</v>
      </c>
      <c r="L187" t="s">
        <v>4981</v>
      </c>
      <c r="M187" t="s">
        <v>4982</v>
      </c>
      <c r="N187" t="s">
        <v>174</v>
      </c>
      <c r="O187" t="s">
        <v>4983</v>
      </c>
      <c r="P187" t="s">
        <v>4984</v>
      </c>
      <c r="AI187" t="s">
        <v>4985</v>
      </c>
      <c r="AJ187" t="s">
        <v>4986</v>
      </c>
      <c r="AK187" t="s">
        <v>4987</v>
      </c>
      <c r="AL187">
        <v>70.26</v>
      </c>
      <c r="AN187">
        <v>2003</v>
      </c>
      <c r="AO187" t="s">
        <v>170</v>
      </c>
      <c r="AV187" t="s">
        <v>174</v>
      </c>
      <c r="AW187" t="s">
        <v>485</v>
      </c>
      <c r="AX187" t="s">
        <v>4988</v>
      </c>
      <c r="AY187" t="s">
        <v>485</v>
      </c>
      <c r="AZ187">
        <v>75.85</v>
      </c>
      <c r="BB187">
        <v>2006</v>
      </c>
      <c r="BC187" t="s">
        <v>174</v>
      </c>
      <c r="BD187" t="s">
        <v>4118</v>
      </c>
      <c r="BE187" t="s">
        <v>4989</v>
      </c>
      <c r="BF187" t="s">
        <v>485</v>
      </c>
      <c r="BG187">
        <v>73.93</v>
      </c>
      <c r="BI187">
        <v>2009</v>
      </c>
      <c r="BJ187">
        <v>2</v>
      </c>
      <c r="BL187">
        <v>9</v>
      </c>
      <c r="BN187" t="s">
        <v>174</v>
      </c>
      <c r="BO187" t="s">
        <v>4118</v>
      </c>
      <c r="BP187" t="s">
        <v>4989</v>
      </c>
      <c r="BQ187" t="s">
        <v>3980</v>
      </c>
      <c r="BR187">
        <v>8.53</v>
      </c>
      <c r="BS187">
        <v>8.53</v>
      </c>
      <c r="BT187">
        <v>2013</v>
      </c>
      <c r="BU187">
        <v>12</v>
      </c>
      <c r="BW187">
        <v>9</v>
      </c>
      <c r="BY187" t="s">
        <v>170</v>
      </c>
      <c r="CF187" t="s">
        <v>174</v>
      </c>
      <c r="CG187" t="s">
        <v>485</v>
      </c>
      <c r="CH187" t="s">
        <v>4990</v>
      </c>
      <c r="CI187" t="s">
        <v>193</v>
      </c>
      <c r="CJ187">
        <v>2024</v>
      </c>
      <c r="CL187" t="s">
        <v>170</v>
      </c>
      <c r="CN187" t="s">
        <v>174</v>
      </c>
      <c r="CO187" t="s">
        <v>4991</v>
      </c>
      <c r="CP187" t="s">
        <v>4992</v>
      </c>
      <c r="CQ187" t="s">
        <v>174</v>
      </c>
      <c r="CR187" t="s">
        <v>677</v>
      </c>
      <c r="CS187" t="s">
        <v>676</v>
      </c>
      <c r="CU187" t="s">
        <v>4993</v>
      </c>
      <c r="CV187" t="s">
        <v>170</v>
      </c>
      <c r="CW187" t="s">
        <v>4994</v>
      </c>
      <c r="CX187" t="s">
        <v>193</v>
      </c>
      <c r="CY187">
        <v>2024</v>
      </c>
      <c r="CZ187" t="s">
        <v>170</v>
      </c>
      <c r="DB187" t="s">
        <v>4995</v>
      </c>
      <c r="DC187" t="s">
        <v>4996</v>
      </c>
      <c r="DD187" t="s">
        <v>174</v>
      </c>
      <c r="DE187" t="s">
        <v>4997</v>
      </c>
      <c r="DF187" t="s">
        <v>174</v>
      </c>
      <c r="DG187">
        <v>10</v>
      </c>
      <c r="DH187" t="s">
        <v>4998</v>
      </c>
      <c r="DI187" t="s">
        <v>678</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818</v>
      </c>
      <c r="DW187" t="s">
        <v>207</v>
      </c>
      <c r="DX187" t="s">
        <v>5004</v>
      </c>
      <c r="DY187" t="s">
        <v>2198</v>
      </c>
      <c r="DZ187" t="s">
        <v>419</v>
      </c>
      <c r="EA187" t="s">
        <v>5005</v>
      </c>
      <c r="EB187" t="s">
        <v>211</v>
      </c>
      <c r="EC187" t="s">
        <v>818</v>
      </c>
      <c r="ED187" t="s">
        <v>246</v>
      </c>
      <c r="EE187" t="s">
        <v>2198</v>
      </c>
      <c r="EF187" t="s">
        <v>209</v>
      </c>
      <c r="EG187" t="s">
        <v>5006</v>
      </c>
    </row>
    <row r="188" spans="1:158">
      <c r="A188" t="s">
        <v>584</v>
      </c>
      <c r="B188" t="s">
        <v>211</v>
      </c>
      <c r="C188" t="s">
        <v>471</v>
      </c>
      <c r="D188" t="s">
        <v>585</v>
      </c>
      <c r="E188" t="s">
        <v>4978</v>
      </c>
      <c r="F188" t="s">
        <v>4979</v>
      </c>
      <c r="G188">
        <v>9921239269</v>
      </c>
      <c r="H188" t="s">
        <v>164</v>
      </c>
      <c r="I188" t="s">
        <v>4980</v>
      </c>
      <c r="J188" t="s">
        <v>166</v>
      </c>
      <c r="K188" t="s">
        <v>2378</v>
      </c>
      <c r="L188" t="s">
        <v>4981</v>
      </c>
      <c r="M188" t="s">
        <v>4982</v>
      </c>
      <c r="N188" t="s">
        <v>174</v>
      </c>
      <c r="O188" t="s">
        <v>4983</v>
      </c>
      <c r="P188" t="s">
        <v>4984</v>
      </c>
      <c r="AI188" t="s">
        <v>4985</v>
      </c>
      <c r="AJ188" t="s">
        <v>4986</v>
      </c>
      <c r="AK188" t="s">
        <v>4987</v>
      </c>
      <c r="AL188">
        <v>70.26</v>
      </c>
      <c r="AN188">
        <v>2003</v>
      </c>
      <c r="AO188" t="s">
        <v>170</v>
      </c>
      <c r="AV188" t="s">
        <v>174</v>
      </c>
      <c r="AW188" t="s">
        <v>485</v>
      </c>
      <c r="AX188" t="s">
        <v>4988</v>
      </c>
      <c r="AY188" t="s">
        <v>485</v>
      </c>
      <c r="AZ188">
        <v>75.85</v>
      </c>
      <c r="BB188">
        <v>2006</v>
      </c>
      <c r="BC188" t="s">
        <v>174</v>
      </c>
      <c r="BD188" t="s">
        <v>4118</v>
      </c>
      <c r="BE188" t="s">
        <v>4989</v>
      </c>
      <c r="BF188" t="s">
        <v>485</v>
      </c>
      <c r="BG188">
        <v>73.93</v>
      </c>
      <c r="BI188">
        <v>2009</v>
      </c>
      <c r="BJ188">
        <v>2</v>
      </c>
      <c r="BL188">
        <v>9</v>
      </c>
      <c r="BN188" t="s">
        <v>174</v>
      </c>
      <c r="BO188" t="s">
        <v>4118</v>
      </c>
      <c r="BP188" t="s">
        <v>4989</v>
      </c>
      <c r="BQ188" t="s">
        <v>3980</v>
      </c>
      <c r="BR188">
        <v>8.53</v>
      </c>
      <c r="BS188">
        <v>8.53</v>
      </c>
      <c r="BT188">
        <v>2013</v>
      </c>
      <c r="BU188">
        <v>12</v>
      </c>
      <c r="BW188">
        <v>9</v>
      </c>
      <c r="BY188" t="s">
        <v>170</v>
      </c>
      <c r="CF188" t="s">
        <v>174</v>
      </c>
      <c r="CG188" t="s">
        <v>485</v>
      </c>
      <c r="CH188" t="s">
        <v>4990</v>
      </c>
      <c r="CI188" t="s">
        <v>193</v>
      </c>
      <c r="CJ188">
        <v>2024</v>
      </c>
      <c r="CL188" t="s">
        <v>170</v>
      </c>
      <c r="CN188" t="s">
        <v>174</v>
      </c>
      <c r="CO188" t="s">
        <v>4991</v>
      </c>
      <c r="CP188" t="s">
        <v>4992</v>
      </c>
      <c r="CQ188" t="s">
        <v>174</v>
      </c>
      <c r="CR188" t="s">
        <v>677</v>
      </c>
      <c r="CS188" t="s">
        <v>676</v>
      </c>
      <c r="CU188" t="s">
        <v>4993</v>
      </c>
      <c r="CV188" t="s">
        <v>170</v>
      </c>
      <c r="CW188" t="s">
        <v>4994</v>
      </c>
      <c r="CX188" t="s">
        <v>193</v>
      </c>
      <c r="CY188">
        <v>2024</v>
      </c>
      <c r="CZ188" t="s">
        <v>170</v>
      </c>
      <c r="DB188" t="s">
        <v>4995</v>
      </c>
      <c r="DC188" t="s">
        <v>4996</v>
      </c>
      <c r="DD188" t="s">
        <v>174</v>
      </c>
      <c r="DE188" t="s">
        <v>4997</v>
      </c>
      <c r="DF188" t="s">
        <v>174</v>
      </c>
      <c r="DG188">
        <v>10</v>
      </c>
      <c r="DH188" t="s">
        <v>4998</v>
      </c>
      <c r="DI188" t="s">
        <v>678</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818</v>
      </c>
      <c r="DW188" t="s">
        <v>207</v>
      </c>
      <c r="DX188" t="s">
        <v>5004</v>
      </c>
      <c r="DY188" t="s">
        <v>2198</v>
      </c>
      <c r="DZ188" t="s">
        <v>419</v>
      </c>
      <c r="EA188" t="s">
        <v>5005</v>
      </c>
      <c r="EB188" t="s">
        <v>211</v>
      </c>
      <c r="EC188" t="s">
        <v>818</v>
      </c>
      <c r="ED188" t="s">
        <v>246</v>
      </c>
      <c r="EE188" t="s">
        <v>2198</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2378</v>
      </c>
      <c r="L189" t="s">
        <v>4981</v>
      </c>
      <c r="M189" t="s">
        <v>4982</v>
      </c>
      <c r="N189" t="s">
        <v>174</v>
      </c>
      <c r="O189" t="s">
        <v>4983</v>
      </c>
      <c r="P189" t="s">
        <v>4984</v>
      </c>
      <c r="AI189" t="s">
        <v>4985</v>
      </c>
      <c r="AJ189" t="s">
        <v>4986</v>
      </c>
      <c r="AK189" t="s">
        <v>4987</v>
      </c>
      <c r="AL189">
        <v>70.26</v>
      </c>
      <c r="AN189">
        <v>2003</v>
      </c>
      <c r="AO189" t="s">
        <v>170</v>
      </c>
      <c r="AV189" t="s">
        <v>174</v>
      </c>
      <c r="AW189" t="s">
        <v>485</v>
      </c>
      <c r="AX189" t="s">
        <v>4988</v>
      </c>
      <c r="AY189" t="s">
        <v>485</v>
      </c>
      <c r="AZ189">
        <v>75.85</v>
      </c>
      <c r="BB189">
        <v>2006</v>
      </c>
      <c r="BC189" t="s">
        <v>174</v>
      </c>
      <c r="BD189" t="s">
        <v>4118</v>
      </c>
      <c r="BE189" t="s">
        <v>4989</v>
      </c>
      <c r="BF189" t="s">
        <v>485</v>
      </c>
      <c r="BG189">
        <v>73.93</v>
      </c>
      <c r="BI189">
        <v>2009</v>
      </c>
      <c r="BJ189">
        <v>2</v>
      </c>
      <c r="BL189">
        <v>9</v>
      </c>
      <c r="BN189" t="s">
        <v>174</v>
      </c>
      <c r="BO189" t="s">
        <v>4118</v>
      </c>
      <c r="BP189" t="s">
        <v>4989</v>
      </c>
      <c r="BQ189" t="s">
        <v>3980</v>
      </c>
      <c r="BR189">
        <v>8.53</v>
      </c>
      <c r="BS189">
        <v>8.53</v>
      </c>
      <c r="BT189">
        <v>2013</v>
      </c>
      <c r="BU189">
        <v>12</v>
      </c>
      <c r="BW189">
        <v>9</v>
      </c>
      <c r="BY189" t="s">
        <v>170</v>
      </c>
      <c r="CF189" t="s">
        <v>174</v>
      </c>
      <c r="CG189" t="s">
        <v>485</v>
      </c>
      <c r="CH189" t="s">
        <v>4990</v>
      </c>
      <c r="CI189" t="s">
        <v>193</v>
      </c>
      <c r="CJ189">
        <v>2024</v>
      </c>
      <c r="CL189" t="s">
        <v>170</v>
      </c>
      <c r="CN189" t="s">
        <v>174</v>
      </c>
      <c r="CO189" t="s">
        <v>4991</v>
      </c>
      <c r="CP189" t="s">
        <v>4992</v>
      </c>
      <c r="CQ189" t="s">
        <v>174</v>
      </c>
      <c r="CR189" t="s">
        <v>677</v>
      </c>
      <c r="CS189" t="s">
        <v>676</v>
      </c>
      <c r="CU189" t="s">
        <v>4993</v>
      </c>
      <c r="CV189" t="s">
        <v>170</v>
      </c>
      <c r="CW189" t="s">
        <v>4994</v>
      </c>
      <c r="CX189" t="s">
        <v>193</v>
      </c>
      <c r="CY189">
        <v>2024</v>
      </c>
      <c r="CZ189" t="s">
        <v>170</v>
      </c>
      <c r="DB189" t="s">
        <v>4995</v>
      </c>
      <c r="DC189" t="s">
        <v>4996</v>
      </c>
      <c r="DD189" t="s">
        <v>174</v>
      </c>
      <c r="DE189" t="s">
        <v>4997</v>
      </c>
      <c r="DF189" t="s">
        <v>174</v>
      </c>
      <c r="DG189">
        <v>10</v>
      </c>
      <c r="DH189" t="s">
        <v>4998</v>
      </c>
      <c r="DI189" t="s">
        <v>678</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818</v>
      </c>
      <c r="DW189" t="s">
        <v>207</v>
      </c>
      <c r="DX189" t="s">
        <v>5004</v>
      </c>
      <c r="DY189" t="s">
        <v>2198</v>
      </c>
      <c r="DZ189" t="s">
        <v>419</v>
      </c>
      <c r="EA189" t="s">
        <v>5005</v>
      </c>
      <c r="EB189" t="s">
        <v>211</v>
      </c>
      <c r="EC189" t="s">
        <v>818</v>
      </c>
      <c r="ED189" t="s">
        <v>246</v>
      </c>
      <c r="EE189" t="s">
        <v>2198</v>
      </c>
      <c r="EF189" t="s">
        <v>209</v>
      </c>
      <c r="EG189" t="s">
        <v>5006</v>
      </c>
    </row>
    <row r="190" spans="1:158">
      <c r="A190" t="s">
        <v>1471</v>
      </c>
      <c r="B190" t="s">
        <v>507</v>
      </c>
      <c r="C190" t="s">
        <v>212</v>
      </c>
      <c r="D190" t="s">
        <v>1472</v>
      </c>
      <c r="E190" t="s">
        <v>4978</v>
      </c>
      <c r="F190" t="s">
        <v>4979</v>
      </c>
      <c r="G190">
        <v>9921239269</v>
      </c>
      <c r="H190" t="s">
        <v>164</v>
      </c>
      <c r="I190" t="s">
        <v>4980</v>
      </c>
      <c r="J190" t="s">
        <v>166</v>
      </c>
      <c r="K190" t="s">
        <v>2378</v>
      </c>
      <c r="L190" t="s">
        <v>4981</v>
      </c>
      <c r="M190" t="s">
        <v>4982</v>
      </c>
      <c r="N190" t="s">
        <v>174</v>
      </c>
      <c r="O190" t="s">
        <v>4983</v>
      </c>
      <c r="P190" t="s">
        <v>4984</v>
      </c>
      <c r="AI190" t="s">
        <v>4985</v>
      </c>
      <c r="AJ190" t="s">
        <v>4986</v>
      </c>
      <c r="AK190" t="s">
        <v>4987</v>
      </c>
      <c r="AL190">
        <v>70.26</v>
      </c>
      <c r="AN190">
        <v>2003</v>
      </c>
      <c r="AO190" t="s">
        <v>170</v>
      </c>
      <c r="AV190" t="s">
        <v>174</v>
      </c>
      <c r="AW190" t="s">
        <v>485</v>
      </c>
      <c r="AX190" t="s">
        <v>4988</v>
      </c>
      <c r="AY190" t="s">
        <v>485</v>
      </c>
      <c r="AZ190">
        <v>75.85</v>
      </c>
      <c r="BB190">
        <v>2006</v>
      </c>
      <c r="BC190" t="s">
        <v>174</v>
      </c>
      <c r="BD190" t="s">
        <v>4118</v>
      </c>
      <c r="BE190" t="s">
        <v>4989</v>
      </c>
      <c r="BF190" t="s">
        <v>485</v>
      </c>
      <c r="BG190">
        <v>73.93</v>
      </c>
      <c r="BI190">
        <v>2009</v>
      </c>
      <c r="BJ190">
        <v>2</v>
      </c>
      <c r="BL190">
        <v>9</v>
      </c>
      <c r="BN190" t="s">
        <v>174</v>
      </c>
      <c r="BO190" t="s">
        <v>4118</v>
      </c>
      <c r="BP190" t="s">
        <v>4989</v>
      </c>
      <c r="BQ190" t="s">
        <v>3980</v>
      </c>
      <c r="BR190">
        <v>8.53</v>
      </c>
      <c r="BS190">
        <v>8.53</v>
      </c>
      <c r="BT190">
        <v>2013</v>
      </c>
      <c r="BU190">
        <v>12</v>
      </c>
      <c r="BW190">
        <v>9</v>
      </c>
      <c r="BY190" t="s">
        <v>170</v>
      </c>
      <c r="CF190" t="s">
        <v>174</v>
      </c>
      <c r="CG190" t="s">
        <v>485</v>
      </c>
      <c r="CH190" t="s">
        <v>4990</v>
      </c>
      <c r="CI190" t="s">
        <v>193</v>
      </c>
      <c r="CJ190">
        <v>2024</v>
      </c>
      <c r="CL190" t="s">
        <v>170</v>
      </c>
      <c r="CN190" t="s">
        <v>174</v>
      </c>
      <c r="CO190" t="s">
        <v>4991</v>
      </c>
      <c r="CP190" t="s">
        <v>4992</v>
      </c>
      <c r="CQ190" t="s">
        <v>174</v>
      </c>
      <c r="CR190" t="s">
        <v>677</v>
      </c>
      <c r="CS190" t="s">
        <v>676</v>
      </c>
      <c r="CU190" t="s">
        <v>4993</v>
      </c>
      <c r="CV190" t="s">
        <v>170</v>
      </c>
      <c r="CW190" t="s">
        <v>4994</v>
      </c>
      <c r="CX190" t="s">
        <v>193</v>
      </c>
      <c r="CY190">
        <v>2024</v>
      </c>
      <c r="CZ190" t="s">
        <v>170</v>
      </c>
      <c r="DB190" t="s">
        <v>4995</v>
      </c>
      <c r="DC190" t="s">
        <v>4996</v>
      </c>
      <c r="DD190" t="s">
        <v>174</v>
      </c>
      <c r="DE190" t="s">
        <v>4997</v>
      </c>
      <c r="DF190" t="s">
        <v>174</v>
      </c>
      <c r="DG190">
        <v>10</v>
      </c>
      <c r="DH190" t="s">
        <v>4998</v>
      </c>
      <c r="DI190" t="s">
        <v>678</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818</v>
      </c>
      <c r="DW190" t="s">
        <v>207</v>
      </c>
      <c r="DX190" t="s">
        <v>5004</v>
      </c>
      <c r="DY190" t="s">
        <v>2198</v>
      </c>
      <c r="DZ190" t="s">
        <v>419</v>
      </c>
      <c r="EA190" t="s">
        <v>5005</v>
      </c>
      <c r="EB190" t="s">
        <v>211</v>
      </c>
      <c r="EC190" t="s">
        <v>818</v>
      </c>
      <c r="ED190" t="s">
        <v>246</v>
      </c>
      <c r="EE190" t="s">
        <v>2198</v>
      </c>
      <c r="EF190" t="s">
        <v>209</v>
      </c>
      <c r="EG190" t="s">
        <v>5006</v>
      </c>
    </row>
    <row r="191" spans="1:158">
      <c r="A191" t="s">
        <v>1471</v>
      </c>
      <c r="B191" t="s">
        <v>507</v>
      </c>
      <c r="C191" t="s">
        <v>212</v>
      </c>
      <c r="D191" t="s">
        <v>1472</v>
      </c>
      <c r="E191" t="s">
        <v>5009</v>
      </c>
      <c r="F191" t="s">
        <v>5010</v>
      </c>
      <c r="G191">
        <v>9422417577</v>
      </c>
      <c r="H191" t="s">
        <v>164</v>
      </c>
      <c r="I191" t="s">
        <v>5011</v>
      </c>
      <c r="J191" t="s">
        <v>166</v>
      </c>
      <c r="K191" t="s">
        <v>797</v>
      </c>
      <c r="L191" t="s">
        <v>5012</v>
      </c>
      <c r="M191" t="s">
        <v>5013</v>
      </c>
      <c r="N191" t="s">
        <v>170</v>
      </c>
      <c r="AI191" t="s">
        <v>5014</v>
      </c>
      <c r="AJ191" t="s">
        <v>5015</v>
      </c>
      <c r="AK191" t="s">
        <v>442</v>
      </c>
      <c r="AL191">
        <v>79.8</v>
      </c>
      <c r="AN191">
        <v>1999</v>
      </c>
      <c r="AO191" t="s">
        <v>174</v>
      </c>
      <c r="AP191" t="s">
        <v>5016</v>
      </c>
      <c r="AQ191" t="s">
        <v>5017</v>
      </c>
      <c r="AR191" t="s">
        <v>438</v>
      </c>
      <c r="AS191">
        <v>76.5</v>
      </c>
      <c r="AU191">
        <v>2001</v>
      </c>
      <c r="AV191" t="s">
        <v>170</v>
      </c>
      <c r="BC191" t="s">
        <v>174</v>
      </c>
      <c r="BD191" t="s">
        <v>3884</v>
      </c>
      <c r="BE191" t="s">
        <v>5018</v>
      </c>
      <c r="BF191" t="s">
        <v>485</v>
      </c>
      <c r="BG191">
        <v>62.5</v>
      </c>
      <c r="BI191">
        <v>2005</v>
      </c>
      <c r="BJ191">
        <v>2</v>
      </c>
      <c r="BL191">
        <v>9</v>
      </c>
      <c r="BN191" t="s">
        <v>174</v>
      </c>
      <c r="BO191" t="s">
        <v>1909</v>
      </c>
      <c r="BP191" t="s">
        <v>566</v>
      </c>
      <c r="BQ191" t="s">
        <v>5019</v>
      </c>
      <c r="BR191">
        <v>82</v>
      </c>
      <c r="BS191">
        <v>8.7</v>
      </c>
      <c r="BT191">
        <v>2009</v>
      </c>
      <c r="BU191">
        <v>12</v>
      </c>
      <c r="BW191">
        <v>15</v>
      </c>
      <c r="BY191" t="s">
        <v>170</v>
      </c>
      <c r="CF191" t="s">
        <v>174</v>
      </c>
      <c r="CG191" t="s">
        <v>5020</v>
      </c>
      <c r="CH191" t="s">
        <v>566</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2677</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507</v>
      </c>
      <c r="DV191" t="s">
        <v>5017</v>
      </c>
      <c r="DW191" t="s">
        <v>246</v>
      </c>
      <c r="DX191" t="s">
        <v>2135</v>
      </c>
      <c r="DY191" t="s">
        <v>209</v>
      </c>
      <c r="DZ191" t="s">
        <v>3226</v>
      </c>
      <c r="EA191" t="s">
        <v>5037</v>
      </c>
      <c r="EB191" t="s">
        <v>5038</v>
      </c>
      <c r="EC191" t="s">
        <v>818</v>
      </c>
      <c r="ED191" t="s">
        <v>207</v>
      </c>
      <c r="EE191" t="s">
        <v>4601</v>
      </c>
      <c r="EF191" t="s">
        <v>5039</v>
      </c>
      <c r="EG191" t="s">
        <v>2927</v>
      </c>
      <c r="EH191" t="s">
        <v>5040</v>
      </c>
      <c r="EI191" t="s">
        <v>5041</v>
      </c>
      <c r="EJ191" t="s">
        <v>818</v>
      </c>
      <c r="EK191" t="s">
        <v>207</v>
      </c>
      <c r="EL191" t="s">
        <v>2207</v>
      </c>
      <c r="EM191" t="s">
        <v>5042</v>
      </c>
      <c r="EN191" t="s">
        <v>501</v>
      </c>
    </row>
    <row r="192" spans="1:158">
      <c r="A192" t="s">
        <v>1063</v>
      </c>
      <c r="B192" t="s">
        <v>507</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677</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5070</v>
      </c>
      <c r="DT192" t="s">
        <v>5071</v>
      </c>
      <c r="DU192" t="s">
        <v>2685</v>
      </c>
      <c r="DV192" t="s">
        <v>5072</v>
      </c>
      <c r="DW192" t="s">
        <v>246</v>
      </c>
      <c r="DX192" t="s">
        <v>2374</v>
      </c>
      <c r="DY192" t="s">
        <v>209</v>
      </c>
      <c r="DZ192" t="s">
        <v>2132</v>
      </c>
      <c r="EA192" t="s">
        <v>5073</v>
      </c>
      <c r="EB192" t="s">
        <v>255</v>
      </c>
      <c r="EC192" t="s">
        <v>5072</v>
      </c>
      <c r="ED192" t="s">
        <v>246</v>
      </c>
      <c r="EE192" t="s">
        <v>1025</v>
      </c>
      <c r="EF192" t="s">
        <v>2374</v>
      </c>
      <c r="EG192" t="s">
        <v>1495</v>
      </c>
    </row>
    <row r="193" spans="1:158">
      <c r="A193" t="s">
        <v>793</v>
      </c>
      <c r="B193" t="s">
        <v>211</v>
      </c>
      <c r="C193" t="s">
        <v>267</v>
      </c>
      <c r="D193" t="s">
        <v>508</v>
      </c>
      <c r="E193" t="s">
        <v>5074</v>
      </c>
      <c r="F193" t="s">
        <v>5075</v>
      </c>
      <c r="G193">
        <v>8329764547</v>
      </c>
      <c r="H193" t="s">
        <v>271</v>
      </c>
      <c r="I193" t="s">
        <v>5076</v>
      </c>
      <c r="J193" t="s">
        <v>166</v>
      </c>
      <c r="K193" t="s">
        <v>5077</v>
      </c>
      <c r="L193" t="s">
        <v>5078</v>
      </c>
      <c r="M193" t="s">
        <v>5079</v>
      </c>
      <c r="N193" t="s">
        <v>170</v>
      </c>
      <c r="AI193" t="s">
        <v>5080</v>
      </c>
      <c r="AJ193" t="s">
        <v>548</v>
      </c>
      <c r="AK193" t="s">
        <v>1515</v>
      </c>
      <c r="AL193">
        <v>60</v>
      </c>
      <c r="AN193">
        <v>2001</v>
      </c>
      <c r="AO193" t="s">
        <v>170</v>
      </c>
      <c r="AV193" t="s">
        <v>170</v>
      </c>
      <c r="BC193" t="s">
        <v>170</v>
      </c>
      <c r="BK193" t="s">
        <v>2334</v>
      </c>
      <c r="BM193" t="s">
        <v>5081</v>
      </c>
      <c r="BN193" t="s">
        <v>174</v>
      </c>
      <c r="BO193" t="s">
        <v>5082</v>
      </c>
      <c r="BP193" t="s">
        <v>5083</v>
      </c>
      <c r="BQ193" t="s">
        <v>5084</v>
      </c>
      <c r="BR193">
        <v>68</v>
      </c>
      <c r="BT193">
        <v>2008</v>
      </c>
      <c r="BU193">
        <v>31</v>
      </c>
      <c r="BV193" t="s">
        <v>5085</v>
      </c>
      <c r="BW193">
        <v>23</v>
      </c>
      <c r="BY193" t="s">
        <v>170</v>
      </c>
      <c r="CF193" t="s">
        <v>174</v>
      </c>
      <c r="CG193" t="s">
        <v>5086</v>
      </c>
      <c r="CH193" t="s">
        <v>5087</v>
      </c>
      <c r="CI193" t="s">
        <v>193</v>
      </c>
      <c r="CJ193">
        <v>2025</v>
      </c>
      <c r="CL193" t="s">
        <v>174</v>
      </c>
      <c r="CM193" t="s">
        <v>5088</v>
      </c>
      <c r="CN193" t="s">
        <v>174</v>
      </c>
      <c r="CO193" t="s">
        <v>5089</v>
      </c>
      <c r="CP193" t="s">
        <v>5090</v>
      </c>
      <c r="CQ193" t="s">
        <v>174</v>
      </c>
      <c r="CR193" t="s">
        <v>2453</v>
      </c>
      <c r="CS193" t="s">
        <v>3273</v>
      </c>
      <c r="CT193">
        <v>6</v>
      </c>
      <c r="CU193" t="s">
        <v>5091</v>
      </c>
      <c r="CV193" t="s">
        <v>170</v>
      </c>
      <c r="CZ193" t="s">
        <v>170</v>
      </c>
      <c r="DB193" t="s">
        <v>5092</v>
      </c>
      <c r="DC193" t="s">
        <v>5093</v>
      </c>
      <c r="DD193" t="s">
        <v>174</v>
      </c>
      <c r="DE193" t="s">
        <v>5094</v>
      </c>
      <c r="DF193" t="s">
        <v>174</v>
      </c>
      <c r="DG193" t="s">
        <v>5095</v>
      </c>
      <c r="DH193" t="s">
        <v>378</v>
      </c>
      <c r="DI193" t="s">
        <v>5096</v>
      </c>
      <c r="DJ193" t="s">
        <v>378</v>
      </c>
      <c r="DK193">
        <v>10</v>
      </c>
      <c r="DL193" t="s">
        <v>174</v>
      </c>
      <c r="DM193" t="s">
        <v>5097</v>
      </c>
      <c r="DN193" t="s">
        <v>170</v>
      </c>
      <c r="DP193" t="s">
        <v>5098</v>
      </c>
      <c r="DQ193" t="s">
        <v>202</v>
      </c>
      <c r="DR193" t="str">
        <f>HYPERLINK("https://nconnect.nicmar.ac.in/pdf/320_resume_1771571510.pdf/Y2FyZWVy","View Resume")</f>
        <v>0</v>
      </c>
      <c r="DS193" t="s">
        <v>898</v>
      </c>
      <c r="DT193" t="s">
        <v>5099</v>
      </c>
      <c r="DU193" t="s">
        <v>5100</v>
      </c>
      <c r="DV193" t="s">
        <v>5101</v>
      </c>
      <c r="DW193" t="s">
        <v>246</v>
      </c>
      <c r="DX193" t="s">
        <v>422</v>
      </c>
      <c r="DY193" t="s">
        <v>209</v>
      </c>
      <c r="DZ193" t="s">
        <v>898</v>
      </c>
    </row>
    <row r="194" spans="1:158">
      <c r="A194" t="s">
        <v>210</v>
      </c>
      <c r="B194" t="s">
        <v>211</v>
      </c>
      <c r="C194" t="s">
        <v>212</v>
      </c>
      <c r="D194" t="s">
        <v>213</v>
      </c>
      <c r="E194" t="s">
        <v>5102</v>
      </c>
      <c r="F194" t="s">
        <v>5103</v>
      </c>
      <c r="G194">
        <v>7667869704</v>
      </c>
      <c r="H194" t="s">
        <v>164</v>
      </c>
      <c r="I194" t="s">
        <v>5104</v>
      </c>
      <c r="J194" t="s">
        <v>217</v>
      </c>
      <c r="K194" t="s">
        <v>797</v>
      </c>
      <c r="L194" t="s">
        <v>5105</v>
      </c>
      <c r="M194" t="s">
        <v>5106</v>
      </c>
      <c r="N194" t="s">
        <v>170</v>
      </c>
      <c r="AI194" t="s">
        <v>5107</v>
      </c>
      <c r="AJ194" t="s">
        <v>352</v>
      </c>
      <c r="AK194" t="s">
        <v>5108</v>
      </c>
      <c r="AL194">
        <v>64.6</v>
      </c>
      <c r="AM194">
        <v>6.8</v>
      </c>
      <c r="AN194">
        <v>2011</v>
      </c>
      <c r="AO194" t="s">
        <v>174</v>
      </c>
      <c r="AP194" t="s">
        <v>5109</v>
      </c>
      <c r="AQ194" t="s">
        <v>352</v>
      </c>
      <c r="AR194" t="s">
        <v>5110</v>
      </c>
      <c r="AS194">
        <v>73.6</v>
      </c>
      <c r="AU194">
        <v>2013</v>
      </c>
      <c r="AV194" t="s">
        <v>170</v>
      </c>
      <c r="BC194" t="s">
        <v>174</v>
      </c>
      <c r="BD194" t="s">
        <v>5111</v>
      </c>
      <c r="BE194" t="s">
        <v>980</v>
      </c>
      <c r="BF194" t="s">
        <v>485</v>
      </c>
      <c r="BG194">
        <v>85.3</v>
      </c>
      <c r="BH194">
        <v>8.53</v>
      </c>
      <c r="BI194">
        <v>2018</v>
      </c>
      <c r="BJ194">
        <v>1</v>
      </c>
      <c r="BL194">
        <v>9</v>
      </c>
      <c r="BN194" t="s">
        <v>174</v>
      </c>
      <c r="BO194" t="s">
        <v>5112</v>
      </c>
      <c r="BP194" t="s">
        <v>352</v>
      </c>
      <c r="BQ194" t="s">
        <v>213</v>
      </c>
      <c r="BR194">
        <v>86.9</v>
      </c>
      <c r="BS194">
        <v>8.69</v>
      </c>
      <c r="BT194">
        <v>2020</v>
      </c>
      <c r="BU194">
        <v>14</v>
      </c>
      <c r="BW194">
        <v>47</v>
      </c>
      <c r="BY194" t="s">
        <v>170</v>
      </c>
      <c r="CF194" t="s">
        <v>174</v>
      </c>
      <c r="CG194" t="s">
        <v>5113</v>
      </c>
      <c r="CH194" t="s">
        <v>5112</v>
      </c>
      <c r="CI194" t="s">
        <v>193</v>
      </c>
      <c r="CJ194">
        <v>2023</v>
      </c>
      <c r="CL194" t="s">
        <v>170</v>
      </c>
      <c r="CN194" t="s">
        <v>174</v>
      </c>
      <c r="CO194" t="s">
        <v>5114</v>
      </c>
      <c r="CP194" t="s">
        <v>5115</v>
      </c>
      <c r="CQ194" t="s">
        <v>174</v>
      </c>
      <c r="CR194" t="s">
        <v>5116</v>
      </c>
      <c r="CS194" t="s">
        <v>5117</v>
      </c>
      <c r="CU194" t="s">
        <v>5118</v>
      </c>
      <c r="CV194" t="s">
        <v>170</v>
      </c>
      <c r="CZ194" t="s">
        <v>170</v>
      </c>
      <c r="DC194" t="s">
        <v>5119</v>
      </c>
      <c r="DD194" t="s">
        <v>170</v>
      </c>
      <c r="DF194" t="s">
        <v>170</v>
      </c>
      <c r="DL194" t="s">
        <v>170</v>
      </c>
      <c r="DN194" t="s">
        <v>170</v>
      </c>
      <c r="DP194" t="s">
        <v>5120</v>
      </c>
      <c r="DQ194" t="s">
        <v>202</v>
      </c>
      <c r="DR194" t="str">
        <f>HYPERLINK("https://nconnect.nicmar.ac.in/pdf/327_resume_1771572719.pdf/Y2FyZWVy","View Resume")</f>
        <v>0</v>
      </c>
      <c r="DS194" t="s">
        <v>292</v>
      </c>
    </row>
    <row r="195" spans="1:158">
      <c r="A195" t="s">
        <v>293</v>
      </c>
      <c r="B195" t="s">
        <v>211</v>
      </c>
      <c r="C195" t="s">
        <v>212</v>
      </c>
      <c r="D195" t="s">
        <v>294</v>
      </c>
      <c r="E195" t="s">
        <v>5121</v>
      </c>
      <c r="F195" t="s">
        <v>5122</v>
      </c>
      <c r="G195">
        <v>9411916462</v>
      </c>
      <c r="H195" t="s">
        <v>271</v>
      </c>
      <c r="I195" t="s">
        <v>5123</v>
      </c>
      <c r="J195" t="s">
        <v>166</v>
      </c>
      <c r="K195" t="s">
        <v>797</v>
      </c>
      <c r="L195" t="s">
        <v>5124</v>
      </c>
      <c r="M195" t="s">
        <v>5125</v>
      </c>
      <c r="N195" t="s">
        <v>170</v>
      </c>
      <c r="AI195" t="s">
        <v>5126</v>
      </c>
      <c r="AJ195" t="s">
        <v>5127</v>
      </c>
      <c r="AK195" t="s">
        <v>5128</v>
      </c>
      <c r="AL195">
        <v>63.66</v>
      </c>
      <c r="AN195">
        <v>1991</v>
      </c>
      <c r="AO195" t="s">
        <v>174</v>
      </c>
      <c r="AP195" t="s">
        <v>5126</v>
      </c>
      <c r="AQ195" t="s">
        <v>5127</v>
      </c>
      <c r="AR195" t="s">
        <v>5129</v>
      </c>
      <c r="AS195">
        <v>51</v>
      </c>
      <c r="AU195">
        <v>1993</v>
      </c>
      <c r="AV195" t="s">
        <v>170</v>
      </c>
      <c r="BC195" t="s">
        <v>174</v>
      </c>
      <c r="BD195" t="s">
        <v>5130</v>
      </c>
      <c r="BE195" t="s">
        <v>5131</v>
      </c>
      <c r="BF195" t="s">
        <v>5132</v>
      </c>
      <c r="BG195">
        <v>59.62</v>
      </c>
      <c r="BI195">
        <v>1996</v>
      </c>
      <c r="BJ195">
        <v>19</v>
      </c>
      <c r="BK195" t="s">
        <v>5133</v>
      </c>
      <c r="BL195">
        <v>53</v>
      </c>
      <c r="BM195" t="s">
        <v>442</v>
      </c>
      <c r="BN195" t="s">
        <v>174</v>
      </c>
      <c r="BO195" t="s">
        <v>5130</v>
      </c>
      <c r="BP195" t="s">
        <v>5134</v>
      </c>
      <c r="BQ195" t="s">
        <v>5135</v>
      </c>
      <c r="BR195">
        <v>74.6</v>
      </c>
      <c r="BT195">
        <v>1998</v>
      </c>
      <c r="BU195">
        <v>31</v>
      </c>
      <c r="BV195" t="s">
        <v>5136</v>
      </c>
      <c r="BW195">
        <v>53</v>
      </c>
      <c r="BX195" t="s">
        <v>5137</v>
      </c>
      <c r="BY195" t="s">
        <v>170</v>
      </c>
      <c r="CF195" t="s">
        <v>174</v>
      </c>
      <c r="CG195" t="s">
        <v>5138</v>
      </c>
      <c r="CH195" t="s">
        <v>5139</v>
      </c>
      <c r="CI195" t="s">
        <v>193</v>
      </c>
      <c r="CJ195">
        <v>2006</v>
      </c>
      <c r="CL195" t="s">
        <v>174</v>
      </c>
      <c r="CM195" t="s">
        <v>2627</v>
      </c>
      <c r="CN195" t="s">
        <v>174</v>
      </c>
      <c r="CO195" t="s">
        <v>5140</v>
      </c>
      <c r="CP195" t="s">
        <v>5141</v>
      </c>
      <c r="CQ195" t="s">
        <v>174</v>
      </c>
      <c r="CR195">
        <v>5</v>
      </c>
      <c r="CS195">
        <v>12</v>
      </c>
      <c r="CT195">
        <v>47</v>
      </c>
      <c r="CU195" t="s">
        <v>5142</v>
      </c>
      <c r="CV195" t="s">
        <v>170</v>
      </c>
      <c r="CZ195" t="s">
        <v>174</v>
      </c>
      <c r="DA195" t="s">
        <v>5143</v>
      </c>
      <c r="DB195" t="s">
        <v>5144</v>
      </c>
      <c r="DC195" t="s">
        <v>5145</v>
      </c>
      <c r="DD195" t="s">
        <v>174</v>
      </c>
      <c r="DE195" t="s">
        <v>5146</v>
      </c>
      <c r="DF195" t="s">
        <v>170</v>
      </c>
      <c r="DL195" t="s">
        <v>174</v>
      </c>
      <c r="DM195" t="s">
        <v>5147</v>
      </c>
      <c r="DN195" t="s">
        <v>170</v>
      </c>
      <c r="DP195" t="s">
        <v>5148</v>
      </c>
      <c r="DQ195" t="s">
        <v>202</v>
      </c>
      <c r="DR195" t="str">
        <f>HYPERLINK("https://nconnect.nicmar.ac.in/pdf/314_resume_1771572868.pdf/Y2FyZWVy","View Resume")</f>
        <v>0</v>
      </c>
      <c r="DS195" t="s">
        <v>5149</v>
      </c>
      <c r="DT195" t="s">
        <v>2246</v>
      </c>
      <c r="DU195" t="s">
        <v>507</v>
      </c>
      <c r="DV195" t="s">
        <v>818</v>
      </c>
      <c r="DW195" t="s">
        <v>246</v>
      </c>
      <c r="DX195" t="s">
        <v>505</v>
      </c>
      <c r="DY195" t="s">
        <v>209</v>
      </c>
      <c r="DZ195" t="s">
        <v>691</v>
      </c>
      <c r="EA195" t="s">
        <v>5150</v>
      </c>
      <c r="EB195" t="s">
        <v>507</v>
      </c>
      <c r="EC195" t="s">
        <v>5151</v>
      </c>
      <c r="ED195" t="s">
        <v>246</v>
      </c>
      <c r="EE195" t="s">
        <v>5152</v>
      </c>
      <c r="EF195" t="s">
        <v>2858</v>
      </c>
      <c r="EG195" t="s">
        <v>3445</v>
      </c>
      <c r="EH195" t="s">
        <v>5130</v>
      </c>
      <c r="EI195" t="s">
        <v>351</v>
      </c>
      <c r="EJ195" t="s">
        <v>5153</v>
      </c>
      <c r="EK195" t="s">
        <v>246</v>
      </c>
      <c r="EL195" t="s">
        <v>5154</v>
      </c>
      <c r="EM195" t="s">
        <v>5152</v>
      </c>
      <c r="EN195" t="s">
        <v>816</v>
      </c>
    </row>
    <row r="196" spans="1:158">
      <c r="A196" t="s">
        <v>356</v>
      </c>
      <c r="B196" t="s">
        <v>211</v>
      </c>
      <c r="C196" t="s">
        <v>267</v>
      </c>
      <c r="D196" t="s">
        <v>357</v>
      </c>
      <c r="E196" t="s">
        <v>5155</v>
      </c>
      <c r="F196" t="s">
        <v>5156</v>
      </c>
      <c r="G196">
        <v>9763235691</v>
      </c>
      <c r="H196" t="s">
        <v>164</v>
      </c>
      <c r="I196" t="s">
        <v>5157</v>
      </c>
      <c r="J196" t="s">
        <v>217</v>
      </c>
      <c r="K196" t="s">
        <v>2378</v>
      </c>
      <c r="L196" t="s">
        <v>5158</v>
      </c>
      <c r="M196" t="s">
        <v>5159</v>
      </c>
      <c r="N196" t="s">
        <v>170</v>
      </c>
      <c r="AI196" t="s">
        <v>5160</v>
      </c>
      <c r="AJ196" t="s">
        <v>5161</v>
      </c>
      <c r="AK196" t="s">
        <v>5162</v>
      </c>
      <c r="AL196">
        <v>88.8</v>
      </c>
      <c r="AN196">
        <v>2005</v>
      </c>
      <c r="AO196" t="s">
        <v>174</v>
      </c>
      <c r="AP196" t="s">
        <v>5160</v>
      </c>
      <c r="AQ196" t="s">
        <v>5163</v>
      </c>
      <c r="AR196" t="s">
        <v>5164</v>
      </c>
      <c r="AS196">
        <v>65.5</v>
      </c>
      <c r="AU196">
        <v>2007</v>
      </c>
      <c r="AV196" t="s">
        <v>170</v>
      </c>
      <c r="AW196" t="s">
        <v>5165</v>
      </c>
      <c r="AX196" t="s">
        <v>2875</v>
      </c>
      <c r="AY196" t="s">
        <v>5166</v>
      </c>
      <c r="BC196" t="s">
        <v>174</v>
      </c>
      <c r="BD196" t="s">
        <v>5167</v>
      </c>
      <c r="BE196" t="s">
        <v>5168</v>
      </c>
      <c r="BF196" t="s">
        <v>5169</v>
      </c>
      <c r="BG196">
        <v>58.33</v>
      </c>
      <c r="BI196">
        <v>2008</v>
      </c>
      <c r="BJ196">
        <v>19</v>
      </c>
      <c r="BK196" t="s">
        <v>1364</v>
      </c>
      <c r="BL196">
        <v>17</v>
      </c>
      <c r="BN196" t="s">
        <v>174</v>
      </c>
      <c r="BO196" t="s">
        <v>4933</v>
      </c>
      <c r="BP196" t="s">
        <v>5170</v>
      </c>
      <c r="BQ196" t="s">
        <v>5171</v>
      </c>
      <c r="BR196">
        <v>63.31</v>
      </c>
      <c r="BT196">
        <v>2013</v>
      </c>
      <c r="BU196">
        <v>31</v>
      </c>
      <c r="BV196" t="s">
        <v>3022</v>
      </c>
      <c r="BW196">
        <v>17</v>
      </c>
      <c r="BY196" t="s">
        <v>174</v>
      </c>
      <c r="BZ196" t="s">
        <v>4933</v>
      </c>
      <c r="CA196" t="s">
        <v>3245</v>
      </c>
      <c r="CB196" t="s">
        <v>5172</v>
      </c>
      <c r="CC196">
        <v>78</v>
      </c>
      <c r="CD196">
        <v>7.8</v>
      </c>
      <c r="CE196">
        <v>2026</v>
      </c>
      <c r="CF196" t="s">
        <v>170</v>
      </c>
      <c r="CL196" t="s">
        <v>174</v>
      </c>
      <c r="CM196" t="s">
        <v>5173</v>
      </c>
      <c r="CN196" t="s">
        <v>170</v>
      </c>
      <c r="CP196" t="s">
        <v>5174</v>
      </c>
      <c r="CQ196" t="s">
        <v>170</v>
      </c>
      <c r="CV196" t="s">
        <v>170</v>
      </c>
      <c r="CZ196" t="s">
        <v>170</v>
      </c>
      <c r="DB196" t="s">
        <v>1704</v>
      </c>
      <c r="DC196" t="s">
        <v>5175</v>
      </c>
      <c r="DD196" t="s">
        <v>174</v>
      </c>
      <c r="DE196" t="s">
        <v>5176</v>
      </c>
      <c r="DF196" t="s">
        <v>170</v>
      </c>
      <c r="DL196" t="s">
        <v>170</v>
      </c>
      <c r="DN196" t="s">
        <v>170</v>
      </c>
      <c r="DP196" t="s">
        <v>5177</v>
      </c>
      <c r="DQ196" t="s">
        <v>202</v>
      </c>
      <c r="DR196" t="str">
        <f>HYPERLINK("https://nconnect.nicmar.ac.in/pdf/324_resume_1772368526.pdf/Y2FyZWVy","View Resume")</f>
        <v>0</v>
      </c>
      <c r="DS196" t="s">
        <v>5070</v>
      </c>
      <c r="DT196" t="s">
        <v>5178</v>
      </c>
      <c r="DU196" t="s">
        <v>1283</v>
      </c>
      <c r="DV196" t="s">
        <v>818</v>
      </c>
      <c r="DW196" t="s">
        <v>246</v>
      </c>
      <c r="DX196" t="s">
        <v>569</v>
      </c>
      <c r="DY196" t="s">
        <v>209</v>
      </c>
      <c r="DZ196" t="s">
        <v>5179</v>
      </c>
      <c r="EA196" t="s">
        <v>5180</v>
      </c>
      <c r="EB196" t="s">
        <v>5181</v>
      </c>
      <c r="EC196" t="s">
        <v>568</v>
      </c>
      <c r="ED196" t="s">
        <v>246</v>
      </c>
      <c r="EE196" t="s">
        <v>5182</v>
      </c>
      <c r="EF196" t="s">
        <v>1585</v>
      </c>
      <c r="EG196" t="s">
        <v>906</v>
      </c>
      <c r="EH196" t="s">
        <v>5183</v>
      </c>
      <c r="EI196" t="s">
        <v>1283</v>
      </c>
      <c r="EJ196" t="s">
        <v>4441</v>
      </c>
      <c r="EK196" t="s">
        <v>246</v>
      </c>
      <c r="EL196" t="s">
        <v>1025</v>
      </c>
      <c r="EM196" t="s">
        <v>3868</v>
      </c>
      <c r="EN196" t="s">
        <v>419</v>
      </c>
      <c r="EO196" t="s">
        <v>5184</v>
      </c>
      <c r="EP196" t="s">
        <v>5185</v>
      </c>
      <c r="EQ196" t="s">
        <v>5186</v>
      </c>
      <c r="ER196" t="s">
        <v>207</v>
      </c>
      <c r="ES196" t="s">
        <v>1023</v>
      </c>
      <c r="ET196" t="s">
        <v>5187</v>
      </c>
      <c r="EU196" t="s">
        <v>292</v>
      </c>
      <c r="EV196" t="s">
        <v>5188</v>
      </c>
      <c r="EW196" t="s">
        <v>5189</v>
      </c>
      <c r="EX196" t="s">
        <v>568</v>
      </c>
      <c r="EY196" t="s">
        <v>207</v>
      </c>
      <c r="EZ196" t="s">
        <v>4684</v>
      </c>
      <c r="FA196" t="s">
        <v>4442</v>
      </c>
      <c r="FB196" t="s">
        <v>248</v>
      </c>
    </row>
    <row r="197" spans="1:158">
      <c r="A197" t="s">
        <v>210</v>
      </c>
      <c r="B197" t="s">
        <v>211</v>
      </c>
      <c r="C197" t="s">
        <v>212</v>
      </c>
      <c r="D197" t="s">
        <v>213</v>
      </c>
      <c r="E197" t="s">
        <v>5190</v>
      </c>
      <c r="F197" t="s">
        <v>5191</v>
      </c>
      <c r="G197">
        <v>7057210311</v>
      </c>
      <c r="H197" t="s">
        <v>164</v>
      </c>
      <c r="I197" t="s">
        <v>5192</v>
      </c>
      <c r="J197" t="s">
        <v>217</v>
      </c>
      <c r="K197" t="s">
        <v>2378</v>
      </c>
      <c r="L197" t="s">
        <v>5193</v>
      </c>
      <c r="M197" t="s">
        <v>5194</v>
      </c>
      <c r="N197" t="s">
        <v>170</v>
      </c>
      <c r="AI197" t="s">
        <v>5195</v>
      </c>
      <c r="AJ197" t="s">
        <v>5196</v>
      </c>
      <c r="AK197" t="s">
        <v>5197</v>
      </c>
      <c r="AL197">
        <v>85.2</v>
      </c>
      <c r="AN197">
        <v>2015</v>
      </c>
      <c r="AO197" t="s">
        <v>170</v>
      </c>
      <c r="AV197" t="s">
        <v>174</v>
      </c>
      <c r="AW197" t="s">
        <v>5198</v>
      </c>
      <c r="AX197" t="s">
        <v>5199</v>
      </c>
      <c r="AY197" t="s">
        <v>485</v>
      </c>
      <c r="AZ197">
        <v>80.48</v>
      </c>
      <c r="BB197">
        <v>2018</v>
      </c>
      <c r="BC197" t="s">
        <v>174</v>
      </c>
      <c r="BD197" t="s">
        <v>440</v>
      </c>
      <c r="BE197" t="s">
        <v>5200</v>
      </c>
      <c r="BF197" t="s">
        <v>485</v>
      </c>
      <c r="BG197">
        <v>79.56</v>
      </c>
      <c r="BH197">
        <v>8.94</v>
      </c>
      <c r="BI197">
        <v>2021</v>
      </c>
      <c r="BJ197">
        <v>1</v>
      </c>
      <c r="BL197">
        <v>9</v>
      </c>
      <c r="BN197" t="s">
        <v>174</v>
      </c>
      <c r="BO197" t="s">
        <v>440</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2529</v>
      </c>
      <c r="DY197" t="s">
        <v>209</v>
      </c>
      <c r="DZ197" t="s">
        <v>942</v>
      </c>
      <c r="EA197" t="s">
        <v>5209</v>
      </c>
      <c r="EB197" t="s">
        <v>572</v>
      </c>
      <c r="EC197" t="s">
        <v>3990</v>
      </c>
      <c r="ED197" t="s">
        <v>246</v>
      </c>
      <c r="EE197" t="s">
        <v>1030</v>
      </c>
      <c r="EF197" t="s">
        <v>2758</v>
      </c>
      <c r="EG197" t="s">
        <v>248</v>
      </c>
      <c r="EH197" t="s">
        <v>5209</v>
      </c>
      <c r="EI197" t="s">
        <v>5210</v>
      </c>
      <c r="EJ197" t="s">
        <v>3990</v>
      </c>
      <c r="EK197" t="s">
        <v>246</v>
      </c>
      <c r="EL197" t="s">
        <v>1719</v>
      </c>
      <c r="EM197" t="s">
        <v>2374</v>
      </c>
      <c r="EN197" t="s">
        <v>574</v>
      </c>
    </row>
    <row r="198" spans="1:158">
      <c r="A198" t="s">
        <v>1137</v>
      </c>
      <c r="B198" t="s">
        <v>211</v>
      </c>
      <c r="C198" t="s">
        <v>1138</v>
      </c>
      <c r="D198" t="s">
        <v>1139</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1805</v>
      </c>
      <c r="DT198" t="s">
        <v>466</v>
      </c>
      <c r="DU198" t="s">
        <v>211</v>
      </c>
      <c r="DV198" t="s">
        <v>1002</v>
      </c>
      <c r="DW198" t="s">
        <v>246</v>
      </c>
      <c r="DX198" t="s">
        <v>418</v>
      </c>
      <c r="DY198" t="s">
        <v>209</v>
      </c>
      <c r="DZ198" t="s">
        <v>419</v>
      </c>
      <c r="EA198" t="s">
        <v>5244</v>
      </c>
      <c r="EB198" t="s">
        <v>5245</v>
      </c>
      <c r="EC198" t="s">
        <v>2892</v>
      </c>
      <c r="ED198" t="s">
        <v>207</v>
      </c>
      <c r="EE198" t="s">
        <v>984</v>
      </c>
      <c r="EF198" t="s">
        <v>423</v>
      </c>
      <c r="EG198" t="s">
        <v>821</v>
      </c>
      <c r="EH198" t="s">
        <v>5246</v>
      </c>
      <c r="EI198" t="s">
        <v>5247</v>
      </c>
      <c r="EJ198" t="s">
        <v>5248</v>
      </c>
      <c r="EK198" t="s">
        <v>207</v>
      </c>
      <c r="EL198" t="s">
        <v>1386</v>
      </c>
      <c r="EM198" t="s">
        <v>505</v>
      </c>
      <c r="EN198" t="s">
        <v>949</v>
      </c>
      <c r="EO198" t="s">
        <v>5249</v>
      </c>
      <c r="EP198" t="s">
        <v>5250</v>
      </c>
      <c r="EQ198" t="s">
        <v>5248</v>
      </c>
      <c r="ER198" t="s">
        <v>207</v>
      </c>
      <c r="ES198" t="s">
        <v>422</v>
      </c>
      <c r="ET198" t="s">
        <v>1322</v>
      </c>
      <c r="EU198" t="s">
        <v>265</v>
      </c>
      <c r="EV198" t="s">
        <v>5251</v>
      </c>
      <c r="EW198" t="s">
        <v>5252</v>
      </c>
      <c r="EX198" t="s">
        <v>5253</v>
      </c>
      <c r="EY198" t="s">
        <v>207</v>
      </c>
      <c r="EZ198" t="s">
        <v>2858</v>
      </c>
      <c r="FA198" t="s">
        <v>2854</v>
      </c>
      <c r="FB198" t="s">
        <v>469</v>
      </c>
    </row>
    <row r="199" spans="1:158">
      <c r="A199" t="s">
        <v>1348</v>
      </c>
      <c r="B199" t="s">
        <v>211</v>
      </c>
      <c r="C199" t="s">
        <v>267</v>
      </c>
      <c r="D199" t="s">
        <v>1349</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3022</v>
      </c>
      <c r="BW199">
        <v>53</v>
      </c>
      <c r="BX199" t="s">
        <v>5269</v>
      </c>
      <c r="BY199" t="s">
        <v>170</v>
      </c>
      <c r="CF199" t="s">
        <v>174</v>
      </c>
      <c r="CG199" t="s">
        <v>5270</v>
      </c>
      <c r="CH199" t="s">
        <v>5271</v>
      </c>
      <c r="CI199" t="s">
        <v>373</v>
      </c>
      <c r="CK199" t="s">
        <v>174</v>
      </c>
      <c r="CL199" t="s">
        <v>174</v>
      </c>
      <c r="CM199" t="s">
        <v>5272</v>
      </c>
      <c r="CN199" t="s">
        <v>174</v>
      </c>
      <c r="CO199" t="s">
        <v>5273</v>
      </c>
      <c r="CP199" t="s">
        <v>721</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2245</v>
      </c>
      <c r="DT199" t="s">
        <v>5271</v>
      </c>
      <c r="DU199" t="s">
        <v>952</v>
      </c>
      <c r="DV199" t="s">
        <v>1214</v>
      </c>
      <c r="DW199" t="s">
        <v>246</v>
      </c>
      <c r="DX199" t="s">
        <v>951</v>
      </c>
      <c r="DY199" t="s">
        <v>209</v>
      </c>
      <c r="DZ199" t="s">
        <v>2245</v>
      </c>
    </row>
    <row r="200" spans="1:158">
      <c r="A200" t="s">
        <v>1137</v>
      </c>
      <c r="B200" t="s">
        <v>211</v>
      </c>
      <c r="C200" t="s">
        <v>1138</v>
      </c>
      <c r="D200" t="s">
        <v>1139</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1701</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409</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418</v>
      </c>
      <c r="DY200" t="s">
        <v>1199</v>
      </c>
      <c r="DZ200" t="s">
        <v>865</v>
      </c>
    </row>
    <row r="201" spans="1:158">
      <c r="A201" t="s">
        <v>5303</v>
      </c>
      <c r="B201" t="s">
        <v>507</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1701</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409</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418</v>
      </c>
      <c r="DY201" t="s">
        <v>1199</v>
      </c>
      <c r="DZ201" t="s">
        <v>865</v>
      </c>
    </row>
    <row r="202" spans="1:158">
      <c r="A202" t="s">
        <v>506</v>
      </c>
      <c r="B202" t="s">
        <v>507</v>
      </c>
      <c r="C202" t="s">
        <v>267</v>
      </c>
      <c r="D202" t="s">
        <v>508</v>
      </c>
      <c r="E202" t="s">
        <v>5306</v>
      </c>
      <c r="F202" t="s">
        <v>5307</v>
      </c>
      <c r="G202">
        <v>7621904363</v>
      </c>
      <c r="H202" t="s">
        <v>271</v>
      </c>
      <c r="I202" t="s">
        <v>5308</v>
      </c>
      <c r="J202" t="s">
        <v>166</v>
      </c>
      <c r="K202" t="s">
        <v>5309</v>
      </c>
      <c r="L202" t="s">
        <v>5310</v>
      </c>
      <c r="M202" t="s">
        <v>5311</v>
      </c>
      <c r="N202" t="s">
        <v>170</v>
      </c>
      <c r="AI202" t="s">
        <v>5312</v>
      </c>
      <c r="AJ202" t="s">
        <v>1930</v>
      </c>
      <c r="AK202" t="s">
        <v>5313</v>
      </c>
      <c r="AL202">
        <v>61</v>
      </c>
      <c r="AN202">
        <v>1999</v>
      </c>
      <c r="AO202" t="s">
        <v>174</v>
      </c>
      <c r="AP202" t="s">
        <v>5312</v>
      </c>
      <c r="AQ202" t="s">
        <v>1930</v>
      </c>
      <c r="AR202" t="s">
        <v>5314</v>
      </c>
      <c r="AS202">
        <v>86.4</v>
      </c>
      <c r="AU202">
        <v>2001</v>
      </c>
      <c r="AV202" t="s">
        <v>170</v>
      </c>
      <c r="BC202" t="s">
        <v>174</v>
      </c>
      <c r="BD202" t="s">
        <v>5315</v>
      </c>
      <c r="BE202" t="s">
        <v>5316</v>
      </c>
      <c r="BF202" t="s">
        <v>2351</v>
      </c>
      <c r="BG202">
        <v>59</v>
      </c>
      <c r="BI202">
        <v>2004</v>
      </c>
      <c r="BJ202">
        <v>19</v>
      </c>
      <c r="BK202" t="s">
        <v>5317</v>
      </c>
      <c r="BL202">
        <v>53</v>
      </c>
      <c r="BM202" t="s">
        <v>5318</v>
      </c>
      <c r="BN202" t="s">
        <v>174</v>
      </c>
      <c r="BO202" t="s">
        <v>5315</v>
      </c>
      <c r="BP202" t="s">
        <v>5316</v>
      </c>
      <c r="BQ202" t="s">
        <v>2351</v>
      </c>
      <c r="BR202">
        <v>58</v>
      </c>
      <c r="BT202">
        <v>2006</v>
      </c>
      <c r="BU202">
        <v>31</v>
      </c>
      <c r="BV202" t="s">
        <v>5319</v>
      </c>
      <c r="BW202">
        <v>53</v>
      </c>
      <c r="BX202" t="s">
        <v>5320</v>
      </c>
      <c r="BY202" t="s">
        <v>174</v>
      </c>
      <c r="BZ202" t="s">
        <v>5321</v>
      </c>
      <c r="CA202" t="s">
        <v>5321</v>
      </c>
      <c r="CB202" t="s">
        <v>5322</v>
      </c>
      <c r="CC202">
        <v>56.25</v>
      </c>
      <c r="CE202">
        <v>2008</v>
      </c>
      <c r="CF202" t="s">
        <v>174</v>
      </c>
      <c r="CG202" t="s">
        <v>2351</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818</v>
      </c>
      <c r="DW202" t="s">
        <v>246</v>
      </c>
      <c r="DX202" t="s">
        <v>820</v>
      </c>
      <c r="DY202" t="s">
        <v>209</v>
      </c>
      <c r="DZ202" t="s">
        <v>344</v>
      </c>
    </row>
    <row r="203" spans="1:158">
      <c r="A203" t="s">
        <v>266</v>
      </c>
      <c r="B203" t="s">
        <v>211</v>
      </c>
      <c r="C203" t="s">
        <v>267</v>
      </c>
      <c r="D203" t="s">
        <v>268</v>
      </c>
      <c r="E203" t="s">
        <v>5332</v>
      </c>
      <c r="F203" t="s">
        <v>5333</v>
      </c>
      <c r="G203">
        <v>9163772344</v>
      </c>
      <c r="H203" t="s">
        <v>164</v>
      </c>
      <c r="I203" t="s">
        <v>5334</v>
      </c>
      <c r="J203" t="s">
        <v>166</v>
      </c>
      <c r="K203" t="s">
        <v>388</v>
      </c>
      <c r="L203" t="s">
        <v>5335</v>
      </c>
      <c r="M203" t="s">
        <v>5336</v>
      </c>
      <c r="N203" t="s">
        <v>170</v>
      </c>
      <c r="AI203" t="s">
        <v>5337</v>
      </c>
      <c r="AJ203" t="s">
        <v>1930</v>
      </c>
      <c r="AK203" t="s">
        <v>5338</v>
      </c>
      <c r="AL203">
        <v>83.2</v>
      </c>
      <c r="AN203">
        <v>2008</v>
      </c>
      <c r="AO203" t="s">
        <v>174</v>
      </c>
      <c r="AP203" t="s">
        <v>5337</v>
      </c>
      <c r="AQ203" t="s">
        <v>1930</v>
      </c>
      <c r="AR203" t="s">
        <v>5339</v>
      </c>
      <c r="AS203">
        <v>75.6</v>
      </c>
      <c r="AU203">
        <v>2010</v>
      </c>
      <c r="AV203" t="s">
        <v>170</v>
      </c>
      <c r="BC203" t="s">
        <v>174</v>
      </c>
      <c r="BD203" t="s">
        <v>397</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528</v>
      </c>
      <c r="BW203">
        <v>23</v>
      </c>
      <c r="BY203" t="s">
        <v>170</v>
      </c>
      <c r="CF203" t="s">
        <v>170</v>
      </c>
      <c r="CL203" t="s">
        <v>170</v>
      </c>
      <c r="CN203" t="s">
        <v>174</v>
      </c>
      <c r="CO203" t="s">
        <v>5345</v>
      </c>
      <c r="CP203" t="s">
        <v>721</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429</v>
      </c>
      <c r="DT203" t="s">
        <v>5350</v>
      </c>
      <c r="DU203" t="s">
        <v>211</v>
      </c>
      <c r="DV203" t="s">
        <v>818</v>
      </c>
      <c r="DW203" t="s">
        <v>246</v>
      </c>
      <c r="DX203" t="s">
        <v>2434</v>
      </c>
      <c r="DY203" t="s">
        <v>209</v>
      </c>
      <c r="DZ203" t="s">
        <v>429</v>
      </c>
    </row>
    <row r="204" spans="1:158">
      <c r="A204" t="s">
        <v>581</v>
      </c>
      <c r="B204" t="s">
        <v>211</v>
      </c>
      <c r="C204" t="s">
        <v>471</v>
      </c>
      <c r="D204" t="s">
        <v>582</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3460</v>
      </c>
      <c r="DY204" t="s">
        <v>1987</v>
      </c>
      <c r="DZ204" t="s">
        <v>501</v>
      </c>
      <c r="EA204" t="s">
        <v>5381</v>
      </c>
      <c r="EB204" t="s">
        <v>5379</v>
      </c>
      <c r="EC204" t="s">
        <v>5382</v>
      </c>
      <c r="ED204" t="s">
        <v>246</v>
      </c>
      <c r="EE204" t="s">
        <v>3870</v>
      </c>
      <c r="EF204" t="s">
        <v>3460</v>
      </c>
      <c r="EG204" t="s">
        <v>691</v>
      </c>
      <c r="EH204" t="s">
        <v>5383</v>
      </c>
      <c r="EI204" t="s">
        <v>5384</v>
      </c>
      <c r="EJ204" t="s">
        <v>5385</v>
      </c>
      <c r="EK204" t="s">
        <v>207</v>
      </c>
      <c r="EL204" t="s">
        <v>5386</v>
      </c>
      <c r="EM204" t="s">
        <v>2198</v>
      </c>
      <c r="EN204" t="s">
        <v>3196</v>
      </c>
    </row>
    <row r="205" spans="1:158">
      <c r="A205" t="s">
        <v>584</v>
      </c>
      <c r="B205" t="s">
        <v>211</v>
      </c>
      <c r="C205" t="s">
        <v>471</v>
      </c>
      <c r="D205" t="s">
        <v>585</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1909</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1042</v>
      </c>
      <c r="BW205">
        <v>53</v>
      </c>
      <c r="BX205" t="s">
        <v>4328</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537</v>
      </c>
      <c r="DW205" t="s">
        <v>207</v>
      </c>
      <c r="DX205" t="s">
        <v>757</v>
      </c>
      <c r="DY205" t="s">
        <v>3626</v>
      </c>
      <c r="DZ205" t="s">
        <v>1383</v>
      </c>
      <c r="EA205" t="s">
        <v>5416</v>
      </c>
      <c r="EB205" t="s">
        <v>5417</v>
      </c>
      <c r="EC205" t="s">
        <v>5418</v>
      </c>
      <c r="ED205" t="s">
        <v>207</v>
      </c>
      <c r="EE205" t="s">
        <v>5419</v>
      </c>
      <c r="EF205" t="s">
        <v>757</v>
      </c>
      <c r="EG205" t="s">
        <v>816</v>
      </c>
      <c r="EH205" t="s">
        <v>5420</v>
      </c>
      <c r="EI205" t="s">
        <v>5421</v>
      </c>
      <c r="EJ205" t="s">
        <v>2341</v>
      </c>
      <c r="EK205" t="s">
        <v>207</v>
      </c>
      <c r="EL205" t="s">
        <v>2590</v>
      </c>
      <c r="EM205" t="s">
        <v>2108</v>
      </c>
      <c r="EN205" t="s">
        <v>5179</v>
      </c>
      <c r="EO205" t="s">
        <v>5422</v>
      </c>
      <c r="EP205" t="s">
        <v>5423</v>
      </c>
      <c r="EQ205" t="s">
        <v>2341</v>
      </c>
      <c r="ER205" t="s">
        <v>207</v>
      </c>
      <c r="ES205" t="s">
        <v>5424</v>
      </c>
      <c r="ET205" t="s">
        <v>5425</v>
      </c>
      <c r="EU205" t="s">
        <v>4377</v>
      </c>
      <c r="EV205" t="s">
        <v>5426</v>
      </c>
      <c r="EW205" t="s">
        <v>5427</v>
      </c>
      <c r="EX205" t="s">
        <v>2341</v>
      </c>
      <c r="EY205" t="s">
        <v>207</v>
      </c>
      <c r="EZ205" t="s">
        <v>3760</v>
      </c>
      <c r="FA205" t="s">
        <v>4606</v>
      </c>
      <c r="FB205" t="s">
        <v>821</v>
      </c>
    </row>
    <row r="206" spans="1:158">
      <c r="A206" t="s">
        <v>1245</v>
      </c>
      <c r="B206" t="s">
        <v>159</v>
      </c>
      <c r="C206" t="s">
        <v>1138</v>
      </c>
      <c r="D206" t="s">
        <v>1246</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1909</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1042</v>
      </c>
      <c r="BW206">
        <v>53</v>
      </c>
      <c r="BX206" t="s">
        <v>4328</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537</v>
      </c>
      <c r="DW206" t="s">
        <v>207</v>
      </c>
      <c r="DX206" t="s">
        <v>757</v>
      </c>
      <c r="DY206" t="s">
        <v>3626</v>
      </c>
      <c r="DZ206" t="s">
        <v>1383</v>
      </c>
      <c r="EA206" t="s">
        <v>5416</v>
      </c>
      <c r="EB206" t="s">
        <v>5417</v>
      </c>
      <c r="EC206" t="s">
        <v>5418</v>
      </c>
      <c r="ED206" t="s">
        <v>207</v>
      </c>
      <c r="EE206" t="s">
        <v>5419</v>
      </c>
      <c r="EF206" t="s">
        <v>757</v>
      </c>
      <c r="EG206" t="s">
        <v>816</v>
      </c>
      <c r="EH206" t="s">
        <v>5420</v>
      </c>
      <c r="EI206" t="s">
        <v>5421</v>
      </c>
      <c r="EJ206" t="s">
        <v>2341</v>
      </c>
      <c r="EK206" t="s">
        <v>207</v>
      </c>
      <c r="EL206" t="s">
        <v>2590</v>
      </c>
      <c r="EM206" t="s">
        <v>2108</v>
      </c>
      <c r="EN206" t="s">
        <v>5179</v>
      </c>
      <c r="EO206" t="s">
        <v>5422</v>
      </c>
      <c r="EP206" t="s">
        <v>5423</v>
      </c>
      <c r="EQ206" t="s">
        <v>2341</v>
      </c>
      <c r="ER206" t="s">
        <v>207</v>
      </c>
      <c r="ES206" t="s">
        <v>5424</v>
      </c>
      <c r="ET206" t="s">
        <v>5425</v>
      </c>
      <c r="EU206" t="s">
        <v>4377</v>
      </c>
      <c r="EV206" t="s">
        <v>5426</v>
      </c>
      <c r="EW206" t="s">
        <v>5427</v>
      </c>
      <c r="EX206" t="s">
        <v>2341</v>
      </c>
      <c r="EY206" t="s">
        <v>207</v>
      </c>
      <c r="EZ206" t="s">
        <v>3760</v>
      </c>
      <c r="FA206" t="s">
        <v>4606</v>
      </c>
      <c r="FB206" t="s">
        <v>821</v>
      </c>
    </row>
    <row r="207" spans="1:158">
      <c r="A207" t="s">
        <v>5429</v>
      </c>
      <c r="B207" t="s">
        <v>5430</v>
      </c>
      <c r="C207" t="s">
        <v>471</v>
      </c>
      <c r="D207" t="s">
        <v>472</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1909</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1042</v>
      </c>
      <c r="BW207">
        <v>53</v>
      </c>
      <c r="BX207" t="s">
        <v>4328</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537</v>
      </c>
      <c r="DW207" t="s">
        <v>207</v>
      </c>
      <c r="DX207" t="s">
        <v>757</v>
      </c>
      <c r="DY207" t="s">
        <v>3626</v>
      </c>
      <c r="DZ207" t="s">
        <v>1383</v>
      </c>
      <c r="EA207" t="s">
        <v>5416</v>
      </c>
      <c r="EB207" t="s">
        <v>5417</v>
      </c>
      <c r="EC207" t="s">
        <v>5418</v>
      </c>
      <c r="ED207" t="s">
        <v>207</v>
      </c>
      <c r="EE207" t="s">
        <v>5419</v>
      </c>
      <c r="EF207" t="s">
        <v>757</v>
      </c>
      <c r="EG207" t="s">
        <v>816</v>
      </c>
      <c r="EH207" t="s">
        <v>5420</v>
      </c>
      <c r="EI207" t="s">
        <v>5421</v>
      </c>
      <c r="EJ207" t="s">
        <v>2341</v>
      </c>
      <c r="EK207" t="s">
        <v>207</v>
      </c>
      <c r="EL207" t="s">
        <v>2590</v>
      </c>
      <c r="EM207" t="s">
        <v>2108</v>
      </c>
      <c r="EN207" t="s">
        <v>5179</v>
      </c>
      <c r="EO207" t="s">
        <v>5422</v>
      </c>
      <c r="EP207" t="s">
        <v>5423</v>
      </c>
      <c r="EQ207" t="s">
        <v>2341</v>
      </c>
      <c r="ER207" t="s">
        <v>207</v>
      </c>
      <c r="ES207" t="s">
        <v>5424</v>
      </c>
      <c r="ET207" t="s">
        <v>5425</v>
      </c>
      <c r="EU207" t="s">
        <v>4377</v>
      </c>
      <c r="EV207" t="s">
        <v>5426</v>
      </c>
      <c r="EW207" t="s">
        <v>5427</v>
      </c>
      <c r="EX207" t="s">
        <v>2341</v>
      </c>
      <c r="EY207" t="s">
        <v>207</v>
      </c>
      <c r="EZ207" t="s">
        <v>3760</v>
      </c>
      <c r="FA207" t="s">
        <v>4606</v>
      </c>
      <c r="FB207" t="s">
        <v>821</v>
      </c>
    </row>
    <row r="208" spans="1:158">
      <c r="A208" t="s">
        <v>793</v>
      </c>
      <c r="B208" t="s">
        <v>211</v>
      </c>
      <c r="C208" t="s">
        <v>267</v>
      </c>
      <c r="D208" t="s">
        <v>508</v>
      </c>
      <c r="E208" t="s">
        <v>5431</v>
      </c>
      <c r="F208" t="s">
        <v>5432</v>
      </c>
      <c r="G208">
        <v>7417342642</v>
      </c>
      <c r="H208" t="s">
        <v>164</v>
      </c>
      <c r="I208" t="s">
        <v>1660</v>
      </c>
      <c r="J208" t="s">
        <v>217</v>
      </c>
      <c r="K208" t="s">
        <v>657</v>
      </c>
      <c r="L208" t="s">
        <v>5433</v>
      </c>
      <c r="M208" t="s">
        <v>5434</v>
      </c>
      <c r="N208" t="s">
        <v>170</v>
      </c>
      <c r="AI208" t="s">
        <v>5435</v>
      </c>
      <c r="AJ208" t="s">
        <v>5436</v>
      </c>
      <c r="AK208" t="s">
        <v>438</v>
      </c>
      <c r="AL208">
        <v>53</v>
      </c>
      <c r="AN208">
        <v>2008</v>
      </c>
      <c r="AO208" t="s">
        <v>174</v>
      </c>
      <c r="AP208" t="s">
        <v>5437</v>
      </c>
      <c r="AQ208" t="s">
        <v>5436</v>
      </c>
      <c r="AR208" t="s">
        <v>1335</v>
      </c>
      <c r="AS208">
        <v>71.8</v>
      </c>
      <c r="AU208">
        <v>2010</v>
      </c>
      <c r="AV208" t="s">
        <v>170</v>
      </c>
      <c r="BC208" t="s">
        <v>174</v>
      </c>
      <c r="BD208" t="s">
        <v>5438</v>
      </c>
      <c r="BE208" t="s">
        <v>5439</v>
      </c>
      <c r="BF208" t="s">
        <v>1704</v>
      </c>
      <c r="BG208">
        <v>62.67</v>
      </c>
      <c r="BI208">
        <v>2013</v>
      </c>
      <c r="BJ208">
        <v>19</v>
      </c>
      <c r="BK208" t="s">
        <v>5440</v>
      </c>
      <c r="BL208">
        <v>17</v>
      </c>
      <c r="BN208" t="s">
        <v>174</v>
      </c>
      <c r="BO208" t="s">
        <v>5438</v>
      </c>
      <c r="BP208" t="s">
        <v>5439</v>
      </c>
      <c r="BQ208" t="s">
        <v>2359</v>
      </c>
      <c r="BR208">
        <v>74</v>
      </c>
      <c r="BS208">
        <v>7.4</v>
      </c>
      <c r="BT208">
        <v>2017</v>
      </c>
      <c r="BU208">
        <v>31</v>
      </c>
      <c r="BV208" t="s">
        <v>528</v>
      </c>
      <c r="BW208">
        <v>23</v>
      </c>
      <c r="BY208" t="s">
        <v>174</v>
      </c>
      <c r="BZ208" t="s">
        <v>5438</v>
      </c>
      <c r="CA208" t="s">
        <v>5439</v>
      </c>
      <c r="CB208" t="s">
        <v>1704</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248</v>
      </c>
      <c r="DT208" t="s">
        <v>5450</v>
      </c>
      <c r="DU208" t="s">
        <v>211</v>
      </c>
      <c r="DV208" t="s">
        <v>5451</v>
      </c>
      <c r="DW208" t="s">
        <v>246</v>
      </c>
      <c r="DX208" t="s">
        <v>3626</v>
      </c>
      <c r="DY208" t="s">
        <v>209</v>
      </c>
      <c r="DZ208" t="s">
        <v>248</v>
      </c>
    </row>
    <row r="209" spans="1:158">
      <c r="A209" t="s">
        <v>3204</v>
      </c>
      <c r="B209" t="s">
        <v>211</v>
      </c>
      <c r="C209" t="s">
        <v>160</v>
      </c>
      <c r="D209" t="s">
        <v>3205</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1829</v>
      </c>
      <c r="BE209" t="s">
        <v>5463</v>
      </c>
      <c r="BF209" t="s">
        <v>229</v>
      </c>
      <c r="BG209">
        <v>67.2</v>
      </c>
      <c r="BI209">
        <v>2016</v>
      </c>
      <c r="BJ209">
        <v>1</v>
      </c>
      <c r="BL209">
        <v>9</v>
      </c>
      <c r="BN209" t="s">
        <v>174</v>
      </c>
      <c r="BO209" t="s">
        <v>5464</v>
      </c>
      <c r="BP209" t="s">
        <v>2037</v>
      </c>
      <c r="BQ209" t="s">
        <v>3375</v>
      </c>
      <c r="BR209">
        <v>75.6</v>
      </c>
      <c r="BS209">
        <v>7.99</v>
      </c>
      <c r="BT209">
        <v>2019</v>
      </c>
      <c r="BU209">
        <v>31</v>
      </c>
      <c r="BW209">
        <v>52</v>
      </c>
      <c r="BY209" t="s">
        <v>170</v>
      </c>
      <c r="CF209" t="s">
        <v>174</v>
      </c>
      <c r="CG209" t="s">
        <v>3375</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355</v>
      </c>
      <c r="DT209" t="s">
        <v>3373</v>
      </c>
      <c r="DU209" t="s">
        <v>5469</v>
      </c>
      <c r="DV209" t="s">
        <v>2037</v>
      </c>
      <c r="DW209" t="s">
        <v>246</v>
      </c>
      <c r="DX209" t="s">
        <v>468</v>
      </c>
      <c r="DY209" t="s">
        <v>209</v>
      </c>
      <c r="DZ209" t="s">
        <v>469</v>
      </c>
      <c r="EA209" t="s">
        <v>5291</v>
      </c>
      <c r="EB209" t="s">
        <v>5470</v>
      </c>
      <c r="EC209" t="s">
        <v>1818</v>
      </c>
      <c r="ED209" t="s">
        <v>246</v>
      </c>
      <c r="EE209" t="s">
        <v>757</v>
      </c>
      <c r="EF209" t="s">
        <v>468</v>
      </c>
      <c r="EG209" t="s">
        <v>4015</v>
      </c>
    </row>
    <row r="210" spans="1:158">
      <c r="A210" t="s">
        <v>266</v>
      </c>
      <c r="B210" t="s">
        <v>211</v>
      </c>
      <c r="C210" t="s">
        <v>267</v>
      </c>
      <c r="D210" t="s">
        <v>268</v>
      </c>
      <c r="E210" t="s">
        <v>5471</v>
      </c>
      <c r="F210" t="s">
        <v>5472</v>
      </c>
      <c r="G210">
        <v>7994224685</v>
      </c>
      <c r="H210" t="s">
        <v>271</v>
      </c>
      <c r="I210" t="s">
        <v>5473</v>
      </c>
      <c r="J210" t="s">
        <v>166</v>
      </c>
      <c r="K210" t="s">
        <v>657</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1441</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2858</v>
      </c>
      <c r="DY210" t="s">
        <v>209</v>
      </c>
      <c r="DZ210" t="s">
        <v>534</v>
      </c>
      <c r="EA210" t="s">
        <v>5505</v>
      </c>
      <c r="EB210" t="s">
        <v>5506</v>
      </c>
      <c r="EC210" t="s">
        <v>818</v>
      </c>
      <c r="ED210" t="s">
        <v>207</v>
      </c>
      <c r="EE210" t="s">
        <v>5507</v>
      </c>
      <c r="EF210" t="s">
        <v>3203</v>
      </c>
      <c r="EG210" t="s">
        <v>649</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2385</v>
      </c>
      <c r="AS211">
        <v>77.2</v>
      </c>
      <c r="AU211">
        <v>2011</v>
      </c>
      <c r="AV211" t="s">
        <v>170</v>
      </c>
      <c r="BC211" t="s">
        <v>174</v>
      </c>
      <c r="BD211" t="s">
        <v>5519</v>
      </c>
      <c r="BE211" t="s">
        <v>5520</v>
      </c>
      <c r="BF211" t="s">
        <v>485</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691</v>
      </c>
      <c r="DT211" t="s">
        <v>5532</v>
      </c>
      <c r="DU211" t="s">
        <v>211</v>
      </c>
      <c r="DV211" t="s">
        <v>5533</v>
      </c>
      <c r="DW211" t="s">
        <v>246</v>
      </c>
      <c r="DX211" t="s">
        <v>2758</v>
      </c>
      <c r="DY211" t="s">
        <v>209</v>
      </c>
      <c r="DZ211" t="s">
        <v>942</v>
      </c>
      <c r="EA211" t="s">
        <v>5534</v>
      </c>
      <c r="EB211" t="s">
        <v>211</v>
      </c>
      <c r="EC211" t="s">
        <v>5535</v>
      </c>
      <c r="ED211" t="s">
        <v>246</v>
      </c>
      <c r="EE211" t="s">
        <v>1813</v>
      </c>
      <c r="EF211" t="s">
        <v>995</v>
      </c>
      <c r="EG211" t="s">
        <v>821</v>
      </c>
      <c r="EH211" t="s">
        <v>5536</v>
      </c>
      <c r="EI211" t="s">
        <v>211</v>
      </c>
      <c r="EJ211" t="s">
        <v>5537</v>
      </c>
      <c r="EK211" t="s">
        <v>246</v>
      </c>
      <c r="EL211" t="s">
        <v>988</v>
      </c>
      <c r="EM211" t="s">
        <v>1392</v>
      </c>
      <c r="EN211" t="s">
        <v>460</v>
      </c>
    </row>
    <row r="212" spans="1:158">
      <c r="A212" t="s">
        <v>1471</v>
      </c>
      <c r="B212" t="s">
        <v>507</v>
      </c>
      <c r="C212" t="s">
        <v>212</v>
      </c>
      <c r="D212" t="s">
        <v>1472</v>
      </c>
      <c r="E212" t="s">
        <v>5538</v>
      </c>
      <c r="F212" t="s">
        <v>5539</v>
      </c>
      <c r="G212">
        <v>6375598209</v>
      </c>
      <c r="H212" t="s">
        <v>164</v>
      </c>
      <c r="I212" t="s">
        <v>5540</v>
      </c>
      <c r="J212" t="s">
        <v>166</v>
      </c>
      <c r="K212" t="s">
        <v>2324</v>
      </c>
      <c r="L212" t="s">
        <v>5541</v>
      </c>
      <c r="M212" t="s">
        <v>5542</v>
      </c>
      <c r="N212" t="s">
        <v>170</v>
      </c>
      <c r="AI212" t="s">
        <v>5543</v>
      </c>
      <c r="AJ212" t="s">
        <v>1930</v>
      </c>
      <c r="AK212" t="s">
        <v>5544</v>
      </c>
      <c r="AL212">
        <v>81.6</v>
      </c>
      <c r="AN212">
        <v>2007</v>
      </c>
      <c r="AO212" t="s">
        <v>174</v>
      </c>
      <c r="AP212" t="s">
        <v>5545</v>
      </c>
      <c r="AQ212" t="s">
        <v>1930</v>
      </c>
      <c r="AR212" t="s">
        <v>5546</v>
      </c>
      <c r="AS212">
        <v>72.2</v>
      </c>
      <c r="AU212">
        <v>2009</v>
      </c>
      <c r="AV212" t="s">
        <v>170</v>
      </c>
      <c r="BC212" t="s">
        <v>174</v>
      </c>
      <c r="BD212" t="s">
        <v>5547</v>
      </c>
      <c r="BE212" t="s">
        <v>5547</v>
      </c>
      <c r="BF212" t="s">
        <v>485</v>
      </c>
      <c r="BG212">
        <v>91.57</v>
      </c>
      <c r="BI212">
        <v>2013</v>
      </c>
      <c r="BJ212">
        <v>1</v>
      </c>
      <c r="BL212">
        <v>9</v>
      </c>
      <c r="BN212" t="s">
        <v>174</v>
      </c>
      <c r="BO212" t="s">
        <v>5548</v>
      </c>
      <c r="BP212" t="s">
        <v>5548</v>
      </c>
      <c r="BQ212" t="s">
        <v>2102</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818</v>
      </c>
      <c r="DW212" t="s">
        <v>246</v>
      </c>
      <c r="DX212" t="s">
        <v>901</v>
      </c>
      <c r="DY212" t="s">
        <v>209</v>
      </c>
      <c r="DZ212" t="s">
        <v>2054</v>
      </c>
      <c r="EA212" t="s">
        <v>5564</v>
      </c>
      <c r="EB212" t="s">
        <v>211</v>
      </c>
      <c r="EC212" t="s">
        <v>417</v>
      </c>
      <c r="ED212" t="s">
        <v>246</v>
      </c>
      <c r="EE212" t="s">
        <v>1983</v>
      </c>
      <c r="EF212" t="s">
        <v>981</v>
      </c>
      <c r="EG212" t="s">
        <v>414</v>
      </c>
      <c r="EH212" t="s">
        <v>5565</v>
      </c>
      <c r="EI212" t="s">
        <v>211</v>
      </c>
      <c r="EJ212" t="s">
        <v>5566</v>
      </c>
      <c r="EK212" t="s">
        <v>246</v>
      </c>
      <c r="EL212" t="s">
        <v>5567</v>
      </c>
      <c r="EM212" t="s">
        <v>1463</v>
      </c>
      <c r="EN212" t="s">
        <v>691</v>
      </c>
      <c r="EO212" t="s">
        <v>5568</v>
      </c>
      <c r="EP212" t="s">
        <v>5569</v>
      </c>
      <c r="EQ212" t="s">
        <v>1209</v>
      </c>
      <c r="ER212" t="s">
        <v>246</v>
      </c>
      <c r="ES212" t="s">
        <v>2022</v>
      </c>
      <c r="ET212" t="s">
        <v>1392</v>
      </c>
      <c r="EU212" t="s">
        <v>942</v>
      </c>
      <c r="EV212" t="s">
        <v>5570</v>
      </c>
      <c r="EW212" t="s">
        <v>5571</v>
      </c>
      <c r="EX212" t="s">
        <v>5572</v>
      </c>
      <c r="EY212" t="s">
        <v>246</v>
      </c>
      <c r="EZ212" t="s">
        <v>4748</v>
      </c>
      <c r="FA212" t="s">
        <v>2026</v>
      </c>
      <c r="FB212" t="s">
        <v>248</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807</v>
      </c>
      <c r="BL213">
        <v>52</v>
      </c>
      <c r="BN213" t="s">
        <v>174</v>
      </c>
      <c r="BO213" t="s">
        <v>5583</v>
      </c>
      <c r="BP213" t="s">
        <v>5586</v>
      </c>
      <c r="BQ213" t="s">
        <v>5587</v>
      </c>
      <c r="BR213">
        <v>77.25</v>
      </c>
      <c r="BT213">
        <v>2016</v>
      </c>
      <c r="BU213">
        <v>31</v>
      </c>
      <c r="BV213" t="s">
        <v>810</v>
      </c>
      <c r="BW213">
        <v>33</v>
      </c>
      <c r="BY213" t="s">
        <v>174</v>
      </c>
      <c r="BZ213" t="s">
        <v>5588</v>
      </c>
      <c r="CA213" t="s">
        <v>5586</v>
      </c>
      <c r="CB213" t="s">
        <v>5171</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2124</v>
      </c>
      <c r="DD213" t="s">
        <v>170</v>
      </c>
      <c r="DF213" t="s">
        <v>170</v>
      </c>
      <c r="DL213" t="s">
        <v>170</v>
      </c>
      <c r="DN213" t="s">
        <v>174</v>
      </c>
      <c r="DO213" t="s">
        <v>5594</v>
      </c>
      <c r="DP213" t="s">
        <v>5595</v>
      </c>
      <c r="DQ213" t="s">
        <v>202</v>
      </c>
      <c r="DR213" t="str">
        <f>HYPERLINK("https://nconnect.nicmar.ac.in/pdf/262_resume_1771580297.pdf/Y2FyZWVy","View Resume")</f>
        <v>0</v>
      </c>
      <c r="DS213" t="s">
        <v>649</v>
      </c>
      <c r="DT213" t="s">
        <v>5596</v>
      </c>
      <c r="DU213" t="s">
        <v>1283</v>
      </c>
      <c r="DV213" t="s">
        <v>818</v>
      </c>
      <c r="DW213" t="s">
        <v>246</v>
      </c>
      <c r="DX213" t="s">
        <v>644</v>
      </c>
      <c r="DY213" t="s">
        <v>901</v>
      </c>
      <c r="DZ213" t="s">
        <v>816</v>
      </c>
      <c r="EA213" t="s">
        <v>5597</v>
      </c>
      <c r="EB213" t="s">
        <v>1283</v>
      </c>
      <c r="EC213" t="s">
        <v>818</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1559</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528</v>
      </c>
      <c r="BW214">
        <v>33</v>
      </c>
      <c r="BY214" t="s">
        <v>174</v>
      </c>
      <c r="BZ214" t="s">
        <v>5616</v>
      </c>
      <c r="CA214" t="s">
        <v>5616</v>
      </c>
      <c r="CB214" t="s">
        <v>5617</v>
      </c>
      <c r="CC214">
        <v>100</v>
      </c>
      <c r="CD214">
        <v>10</v>
      </c>
      <c r="CE214">
        <v>2021</v>
      </c>
      <c r="CF214" t="s">
        <v>174</v>
      </c>
      <c r="CG214" t="s">
        <v>1185</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1018</v>
      </c>
      <c r="DT214" t="s">
        <v>5627</v>
      </c>
      <c r="DU214" t="s">
        <v>5628</v>
      </c>
      <c r="DV214" t="s">
        <v>5629</v>
      </c>
      <c r="DW214" t="s">
        <v>246</v>
      </c>
      <c r="DX214" t="s">
        <v>504</v>
      </c>
      <c r="DY214" t="s">
        <v>209</v>
      </c>
      <c r="DZ214" t="s">
        <v>1498</v>
      </c>
      <c r="EA214" t="s">
        <v>5630</v>
      </c>
      <c r="EB214" t="s">
        <v>5631</v>
      </c>
      <c r="EC214" t="s">
        <v>1818</v>
      </c>
      <c r="ED214" t="s">
        <v>246</v>
      </c>
      <c r="EE214" t="s">
        <v>757</v>
      </c>
      <c r="EF214" t="s">
        <v>995</v>
      </c>
      <c r="EG214" t="s">
        <v>248</v>
      </c>
      <c r="EH214" t="s">
        <v>5632</v>
      </c>
      <c r="EI214" t="s">
        <v>5633</v>
      </c>
      <c r="EJ214" t="s">
        <v>1818</v>
      </c>
      <c r="EK214" t="s">
        <v>207</v>
      </c>
      <c r="EL214" t="s">
        <v>1463</v>
      </c>
      <c r="EM214" t="s">
        <v>3836</v>
      </c>
      <c r="EN214" t="s">
        <v>2054</v>
      </c>
      <c r="EO214" t="s">
        <v>5634</v>
      </c>
      <c r="EP214" t="s">
        <v>5635</v>
      </c>
      <c r="EQ214" t="s">
        <v>1630</v>
      </c>
      <c r="ER214" t="s">
        <v>207</v>
      </c>
      <c r="ES214" t="s">
        <v>1099</v>
      </c>
      <c r="ET214" t="s">
        <v>993</v>
      </c>
      <c r="EU214" t="s">
        <v>1317</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1559</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528</v>
      </c>
      <c r="BW215">
        <v>33</v>
      </c>
      <c r="BY215" t="s">
        <v>174</v>
      </c>
      <c r="BZ215" t="s">
        <v>5616</v>
      </c>
      <c r="CA215" t="s">
        <v>5616</v>
      </c>
      <c r="CB215" t="s">
        <v>5617</v>
      </c>
      <c r="CC215">
        <v>100</v>
      </c>
      <c r="CD215">
        <v>10</v>
      </c>
      <c r="CE215">
        <v>2021</v>
      </c>
      <c r="CF215" t="s">
        <v>174</v>
      </c>
      <c r="CG215" t="s">
        <v>1185</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1018</v>
      </c>
      <c r="DT215" t="s">
        <v>5627</v>
      </c>
      <c r="DU215" t="s">
        <v>5628</v>
      </c>
      <c r="DV215" t="s">
        <v>5629</v>
      </c>
      <c r="DW215" t="s">
        <v>246</v>
      </c>
      <c r="DX215" t="s">
        <v>504</v>
      </c>
      <c r="DY215" t="s">
        <v>209</v>
      </c>
      <c r="DZ215" t="s">
        <v>1498</v>
      </c>
      <c r="EA215" t="s">
        <v>5630</v>
      </c>
      <c r="EB215" t="s">
        <v>5631</v>
      </c>
      <c r="EC215" t="s">
        <v>1818</v>
      </c>
      <c r="ED215" t="s">
        <v>246</v>
      </c>
      <c r="EE215" t="s">
        <v>757</v>
      </c>
      <c r="EF215" t="s">
        <v>995</v>
      </c>
      <c r="EG215" t="s">
        <v>248</v>
      </c>
      <c r="EH215" t="s">
        <v>5632</v>
      </c>
      <c r="EI215" t="s">
        <v>5633</v>
      </c>
      <c r="EJ215" t="s">
        <v>1818</v>
      </c>
      <c r="EK215" t="s">
        <v>207</v>
      </c>
      <c r="EL215" t="s">
        <v>1463</v>
      </c>
      <c r="EM215" t="s">
        <v>3836</v>
      </c>
      <c r="EN215" t="s">
        <v>2054</v>
      </c>
      <c r="EO215" t="s">
        <v>5634</v>
      </c>
      <c r="EP215" t="s">
        <v>5635</v>
      </c>
      <c r="EQ215" t="s">
        <v>1630</v>
      </c>
      <c r="ER215" t="s">
        <v>207</v>
      </c>
      <c r="ES215" t="s">
        <v>1099</v>
      </c>
      <c r="ET215" t="s">
        <v>993</v>
      </c>
      <c r="EU215" t="s">
        <v>1317</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2384</v>
      </c>
      <c r="AK216" t="s">
        <v>5642</v>
      </c>
      <c r="AL216">
        <v>83.71</v>
      </c>
      <c r="AN216">
        <v>1992</v>
      </c>
      <c r="AO216" t="s">
        <v>174</v>
      </c>
      <c r="AP216" t="s">
        <v>5643</v>
      </c>
      <c r="AQ216" t="s">
        <v>2384</v>
      </c>
      <c r="AR216" t="s">
        <v>5644</v>
      </c>
      <c r="AS216">
        <v>83.83</v>
      </c>
      <c r="AU216">
        <v>1994</v>
      </c>
      <c r="AV216" t="s">
        <v>170</v>
      </c>
      <c r="BC216" t="s">
        <v>174</v>
      </c>
      <c r="BD216" t="s">
        <v>440</v>
      </c>
      <c r="BE216" t="s">
        <v>5643</v>
      </c>
      <c r="BF216" t="s">
        <v>5645</v>
      </c>
      <c r="BG216">
        <v>62</v>
      </c>
      <c r="BI216">
        <v>1997</v>
      </c>
      <c r="BJ216">
        <v>19</v>
      </c>
      <c r="BK216" t="s">
        <v>5646</v>
      </c>
      <c r="BL216">
        <v>24</v>
      </c>
      <c r="BN216" t="s">
        <v>174</v>
      </c>
      <c r="BO216" t="s">
        <v>440</v>
      </c>
      <c r="BP216" t="s">
        <v>5647</v>
      </c>
      <c r="BQ216" t="s">
        <v>296</v>
      </c>
      <c r="BR216">
        <v>64</v>
      </c>
      <c r="BT216">
        <v>2009</v>
      </c>
      <c r="BU216">
        <v>31</v>
      </c>
      <c r="BV216" t="s">
        <v>5648</v>
      </c>
      <c r="BW216">
        <v>33</v>
      </c>
      <c r="BY216" t="s">
        <v>174</v>
      </c>
      <c r="BZ216" t="s">
        <v>440</v>
      </c>
      <c r="CA216" t="s">
        <v>440</v>
      </c>
      <c r="CB216" t="s">
        <v>5649</v>
      </c>
      <c r="CC216">
        <v>65.6</v>
      </c>
      <c r="CE216">
        <v>1999</v>
      </c>
      <c r="CF216" t="s">
        <v>174</v>
      </c>
      <c r="CG216" t="s">
        <v>296</v>
      </c>
      <c r="CH216" t="s">
        <v>5650</v>
      </c>
      <c r="CI216" t="s">
        <v>193</v>
      </c>
      <c r="CJ216">
        <v>2023</v>
      </c>
      <c r="CL216" t="s">
        <v>174</v>
      </c>
      <c r="CN216" t="s">
        <v>170</v>
      </c>
      <c r="CP216" t="s">
        <v>721</v>
      </c>
      <c r="CQ216" t="s">
        <v>174</v>
      </c>
      <c r="CR216">
        <v>0</v>
      </c>
      <c r="CS216">
        <v>0</v>
      </c>
      <c r="CT216">
        <v>21</v>
      </c>
      <c r="CU216" t="s">
        <v>5651</v>
      </c>
      <c r="CV216" t="s">
        <v>170</v>
      </c>
      <c r="CZ216" t="s">
        <v>170</v>
      </c>
      <c r="DB216" t="s">
        <v>5652</v>
      </c>
      <c r="DC216" t="s">
        <v>3158</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732</v>
      </c>
      <c r="DW216" t="s">
        <v>246</v>
      </c>
      <c r="DX216" t="s">
        <v>1686</v>
      </c>
      <c r="DY216" t="s">
        <v>209</v>
      </c>
      <c r="DZ216" t="s">
        <v>990</v>
      </c>
      <c r="EA216" t="s">
        <v>5657</v>
      </c>
      <c r="EB216" t="s">
        <v>211</v>
      </c>
      <c r="EC216" t="s">
        <v>818</v>
      </c>
      <c r="ED216" t="s">
        <v>246</v>
      </c>
      <c r="EE216" t="s">
        <v>820</v>
      </c>
      <c r="EF216" t="s">
        <v>1686</v>
      </c>
      <c r="EG216" t="s">
        <v>248</v>
      </c>
      <c r="EH216" t="s">
        <v>5658</v>
      </c>
      <c r="EI216" t="s">
        <v>211</v>
      </c>
      <c r="EJ216" t="s">
        <v>818</v>
      </c>
      <c r="EK216" t="s">
        <v>246</v>
      </c>
      <c r="EL216" t="s">
        <v>907</v>
      </c>
      <c r="EM216" t="s">
        <v>1094</v>
      </c>
      <c r="EN216" t="s">
        <v>2927</v>
      </c>
      <c r="EO216" t="s">
        <v>5659</v>
      </c>
      <c r="EP216" t="s">
        <v>211</v>
      </c>
      <c r="EQ216" t="s">
        <v>818</v>
      </c>
      <c r="ER216" t="s">
        <v>246</v>
      </c>
      <c r="ES216" t="s">
        <v>5660</v>
      </c>
      <c r="ET216" t="s">
        <v>907</v>
      </c>
      <c r="EU216" t="s">
        <v>5661</v>
      </c>
      <c r="EV216" t="s">
        <v>5662</v>
      </c>
      <c r="EW216" t="s">
        <v>211</v>
      </c>
      <c r="EX216" t="s">
        <v>818</v>
      </c>
      <c r="EY216" t="s">
        <v>246</v>
      </c>
      <c r="EZ216" t="s">
        <v>5663</v>
      </c>
      <c r="FA216" t="s">
        <v>5004</v>
      </c>
      <c r="FB216" t="s">
        <v>3196</v>
      </c>
    </row>
    <row r="217" spans="1:158">
      <c r="A217" t="s">
        <v>1348</v>
      </c>
      <c r="B217" t="s">
        <v>211</v>
      </c>
      <c r="C217" t="s">
        <v>267</v>
      </c>
      <c r="D217" t="s">
        <v>1349</v>
      </c>
      <c r="E217" t="s">
        <v>5664</v>
      </c>
      <c r="F217" t="s">
        <v>5665</v>
      </c>
      <c r="G217">
        <v>9400655875</v>
      </c>
      <c r="H217" t="s">
        <v>164</v>
      </c>
      <c r="I217" t="s">
        <v>5666</v>
      </c>
      <c r="J217" t="s">
        <v>217</v>
      </c>
      <c r="K217" t="s">
        <v>5667</v>
      </c>
      <c r="L217" t="s">
        <v>2681</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2681</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1317</v>
      </c>
      <c r="DT217" t="s">
        <v>5699</v>
      </c>
      <c r="DU217" t="s">
        <v>5700</v>
      </c>
      <c r="DV217" t="s">
        <v>980</v>
      </c>
      <c r="DW217" t="s">
        <v>246</v>
      </c>
      <c r="DX217" t="s">
        <v>644</v>
      </c>
      <c r="DY217" t="s">
        <v>2529</v>
      </c>
      <c r="DZ217" t="s">
        <v>1317</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3460</v>
      </c>
      <c r="DY218" t="s">
        <v>1987</v>
      </c>
      <c r="DZ218" t="s">
        <v>501</v>
      </c>
      <c r="EA218" t="s">
        <v>5381</v>
      </c>
      <c r="EB218" t="s">
        <v>5379</v>
      </c>
      <c r="EC218" t="s">
        <v>5382</v>
      </c>
      <c r="ED218" t="s">
        <v>246</v>
      </c>
      <c r="EE218" t="s">
        <v>3870</v>
      </c>
      <c r="EF218" t="s">
        <v>3460</v>
      </c>
      <c r="EG218" t="s">
        <v>691</v>
      </c>
      <c r="EH218" t="s">
        <v>5383</v>
      </c>
      <c r="EI218" t="s">
        <v>5384</v>
      </c>
      <c r="EJ218" t="s">
        <v>5385</v>
      </c>
      <c r="EK218" t="s">
        <v>207</v>
      </c>
      <c r="EL218" t="s">
        <v>5386</v>
      </c>
      <c r="EM218" t="s">
        <v>2198</v>
      </c>
      <c r="EN218" t="s">
        <v>3196</v>
      </c>
    </row>
    <row r="219" spans="1:158">
      <c r="A219" t="s">
        <v>793</v>
      </c>
      <c r="B219" t="s">
        <v>211</v>
      </c>
      <c r="C219" t="s">
        <v>267</v>
      </c>
      <c r="D219" t="s">
        <v>508</v>
      </c>
      <c r="E219" t="s">
        <v>5702</v>
      </c>
      <c r="F219" t="s">
        <v>5703</v>
      </c>
      <c r="G219">
        <v>6386295597</v>
      </c>
      <c r="H219" t="s">
        <v>271</v>
      </c>
      <c r="I219" t="s">
        <v>5704</v>
      </c>
      <c r="J219" t="s">
        <v>217</v>
      </c>
      <c r="K219" t="s">
        <v>797</v>
      </c>
      <c r="L219" t="s">
        <v>5705</v>
      </c>
      <c r="M219" t="s">
        <v>5706</v>
      </c>
      <c r="N219" t="s">
        <v>170</v>
      </c>
      <c r="AI219" t="s">
        <v>5707</v>
      </c>
      <c r="AJ219" t="s">
        <v>5708</v>
      </c>
      <c r="AK219" t="s">
        <v>5709</v>
      </c>
      <c r="AL219">
        <v>78</v>
      </c>
      <c r="AN219">
        <v>2012</v>
      </c>
      <c r="AO219" t="s">
        <v>174</v>
      </c>
      <c r="AP219" t="s">
        <v>5707</v>
      </c>
      <c r="AQ219" t="s">
        <v>5708</v>
      </c>
      <c r="AR219" t="s">
        <v>1335</v>
      </c>
      <c r="AS219">
        <v>76</v>
      </c>
      <c r="AU219">
        <v>2014</v>
      </c>
      <c r="AV219" t="s">
        <v>174</v>
      </c>
      <c r="AW219" t="s">
        <v>5710</v>
      </c>
      <c r="AX219" t="s">
        <v>2447</v>
      </c>
      <c r="AY219" t="s">
        <v>5711</v>
      </c>
      <c r="AZ219">
        <v>74</v>
      </c>
      <c r="BB219">
        <v>2018</v>
      </c>
      <c r="BC219" t="s">
        <v>174</v>
      </c>
      <c r="BD219" t="s">
        <v>2447</v>
      </c>
      <c r="BE219" t="s">
        <v>5712</v>
      </c>
      <c r="BF219" t="s">
        <v>5713</v>
      </c>
      <c r="BG219">
        <v>78</v>
      </c>
      <c r="BH219">
        <v>8.19</v>
      </c>
      <c r="BI219">
        <v>2017</v>
      </c>
      <c r="BJ219">
        <v>19</v>
      </c>
      <c r="BK219" t="s">
        <v>5714</v>
      </c>
      <c r="BL219">
        <v>23</v>
      </c>
      <c r="BN219" t="s">
        <v>174</v>
      </c>
      <c r="BO219" t="s">
        <v>185</v>
      </c>
      <c r="BP219" t="s">
        <v>5715</v>
      </c>
      <c r="BQ219" t="s">
        <v>2074</v>
      </c>
      <c r="BR219">
        <v>65</v>
      </c>
      <c r="BT219">
        <v>2020</v>
      </c>
      <c r="BU219">
        <v>31</v>
      </c>
      <c r="BV219" t="s">
        <v>5082</v>
      </c>
      <c r="BW219">
        <v>23</v>
      </c>
      <c r="BY219" t="s">
        <v>170</v>
      </c>
      <c r="CF219" t="s">
        <v>174</v>
      </c>
      <c r="CG219" t="s">
        <v>527</v>
      </c>
      <c r="CH219" t="s">
        <v>5716</v>
      </c>
      <c r="CI219" t="s">
        <v>373</v>
      </c>
      <c r="CK219" t="s">
        <v>170</v>
      </c>
      <c r="CL219" t="s">
        <v>174</v>
      </c>
      <c r="CM219" t="s">
        <v>5717</v>
      </c>
      <c r="CN219" t="s">
        <v>174</v>
      </c>
      <c r="CO219" t="s">
        <v>5718</v>
      </c>
      <c r="CP219" t="s">
        <v>721</v>
      </c>
      <c r="CQ219" t="s">
        <v>174</v>
      </c>
      <c r="CR219" t="s">
        <v>2454</v>
      </c>
      <c r="CS219" t="s">
        <v>5719</v>
      </c>
      <c r="CT219">
        <v>2</v>
      </c>
      <c r="CU219" t="s">
        <v>5720</v>
      </c>
      <c r="CV219" t="s">
        <v>170</v>
      </c>
      <c r="CZ219" t="s">
        <v>170</v>
      </c>
      <c r="DC219" t="s">
        <v>5721</v>
      </c>
      <c r="DD219" t="s">
        <v>170</v>
      </c>
      <c r="DF219" t="s">
        <v>174</v>
      </c>
      <c r="DG219" t="s">
        <v>5722</v>
      </c>
      <c r="DH219" t="s">
        <v>3131</v>
      </c>
      <c r="DI219" t="s">
        <v>3131</v>
      </c>
      <c r="DJ219" t="s">
        <v>3131</v>
      </c>
      <c r="DK219">
        <v>10</v>
      </c>
      <c r="DL219" t="s">
        <v>174</v>
      </c>
      <c r="DM219" t="s">
        <v>5723</v>
      </c>
      <c r="DN219" t="s">
        <v>170</v>
      </c>
      <c r="DP219" t="s">
        <v>5724</v>
      </c>
      <c r="DQ219" t="s">
        <v>202</v>
      </c>
      <c r="DR219" t="str">
        <f>HYPERLINK("https://nconnect.nicmar.ac.in/pdf/347_resume_1771583543.pdf/Y2FyZWVy","View Resume")</f>
        <v>0</v>
      </c>
      <c r="DS219" t="s">
        <v>1689</v>
      </c>
      <c r="DT219" t="s">
        <v>730</v>
      </c>
      <c r="DU219" t="s">
        <v>211</v>
      </c>
      <c r="DV219" t="s">
        <v>818</v>
      </c>
      <c r="DW219" t="s">
        <v>246</v>
      </c>
      <c r="DX219" t="s">
        <v>1094</v>
      </c>
      <c r="DY219" t="s">
        <v>209</v>
      </c>
      <c r="DZ219" t="s">
        <v>1689</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4118</v>
      </c>
      <c r="BE220" t="s">
        <v>5737</v>
      </c>
      <c r="BF220" t="s">
        <v>5738</v>
      </c>
      <c r="BG220">
        <v>62</v>
      </c>
      <c r="BI220">
        <v>2003</v>
      </c>
      <c r="BJ220">
        <v>19</v>
      </c>
      <c r="BK220" t="s">
        <v>5739</v>
      </c>
      <c r="BL220">
        <v>52</v>
      </c>
      <c r="BN220" t="s">
        <v>174</v>
      </c>
      <c r="BO220" t="s">
        <v>4118</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507</v>
      </c>
      <c r="DV220" t="s">
        <v>818</v>
      </c>
      <c r="DW220" t="s">
        <v>246</v>
      </c>
      <c r="DX220" t="s">
        <v>5755</v>
      </c>
      <c r="DY220" t="s">
        <v>209</v>
      </c>
      <c r="DZ220" t="s">
        <v>2527</v>
      </c>
      <c r="EA220" t="s">
        <v>5756</v>
      </c>
      <c r="EB220" t="s">
        <v>211</v>
      </c>
      <c r="EC220" t="s">
        <v>818</v>
      </c>
      <c r="ED220" t="s">
        <v>246</v>
      </c>
      <c r="EE220" t="s">
        <v>5757</v>
      </c>
      <c r="EF220" t="s">
        <v>3459</v>
      </c>
      <c r="EG220" t="s">
        <v>5758</v>
      </c>
      <c r="EH220" t="s">
        <v>5756</v>
      </c>
      <c r="EI220" t="s">
        <v>351</v>
      </c>
      <c r="EJ220" t="s">
        <v>818</v>
      </c>
      <c r="EK220" t="s">
        <v>246</v>
      </c>
      <c r="EL220" t="s">
        <v>2694</v>
      </c>
      <c r="EM220" t="s">
        <v>2025</v>
      </c>
      <c r="EN220" t="s">
        <v>1383</v>
      </c>
      <c r="EO220" t="s">
        <v>5759</v>
      </c>
      <c r="EP220" t="s">
        <v>5760</v>
      </c>
      <c r="EQ220" t="s">
        <v>818</v>
      </c>
      <c r="ER220" t="s">
        <v>207</v>
      </c>
      <c r="ES220" t="s">
        <v>5761</v>
      </c>
      <c r="ET220" t="s">
        <v>2694</v>
      </c>
      <c r="EU220" t="s">
        <v>4015</v>
      </c>
      <c r="EV220" t="s">
        <v>5762</v>
      </c>
      <c r="EW220" t="s">
        <v>5763</v>
      </c>
      <c r="EX220" t="s">
        <v>3835</v>
      </c>
      <c r="EY220" t="s">
        <v>207</v>
      </c>
      <c r="EZ220" t="s">
        <v>3760</v>
      </c>
      <c r="FA220" t="s">
        <v>5761</v>
      </c>
      <c r="FB220" t="s">
        <v>945</v>
      </c>
    </row>
    <row r="221" spans="1:158">
      <c r="A221" t="s">
        <v>581</v>
      </c>
      <c r="B221" t="s">
        <v>211</v>
      </c>
      <c r="C221" t="s">
        <v>471</v>
      </c>
      <c r="D221" t="s">
        <v>582</v>
      </c>
      <c r="E221" t="s">
        <v>5764</v>
      </c>
      <c r="F221" t="s">
        <v>5765</v>
      </c>
      <c r="G221">
        <v>9706725181</v>
      </c>
      <c r="H221" t="s">
        <v>164</v>
      </c>
      <c r="I221" t="s">
        <v>543</v>
      </c>
      <c r="J221" t="s">
        <v>166</v>
      </c>
      <c r="K221" t="s">
        <v>5766</v>
      </c>
      <c r="L221" t="s">
        <v>5767</v>
      </c>
      <c r="M221" t="s">
        <v>5768</v>
      </c>
      <c r="N221" t="s">
        <v>170</v>
      </c>
      <c r="AI221" t="s">
        <v>5769</v>
      </c>
      <c r="AJ221" t="s">
        <v>1224</v>
      </c>
      <c r="AK221" t="s">
        <v>5770</v>
      </c>
      <c r="AL221">
        <v>75.83</v>
      </c>
      <c r="AN221">
        <v>2007</v>
      </c>
      <c r="AO221" t="s">
        <v>174</v>
      </c>
      <c r="AP221" t="s">
        <v>4517</v>
      </c>
      <c r="AQ221" t="s">
        <v>1227</v>
      </c>
      <c r="AR221" t="s">
        <v>5771</v>
      </c>
      <c r="AS221">
        <v>86.6</v>
      </c>
      <c r="AU221">
        <v>2009</v>
      </c>
      <c r="AV221" t="s">
        <v>170</v>
      </c>
      <c r="BC221" t="s">
        <v>174</v>
      </c>
      <c r="BD221" t="s">
        <v>5772</v>
      </c>
      <c r="BE221" t="s">
        <v>5773</v>
      </c>
      <c r="BF221" t="s">
        <v>550</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1505</v>
      </c>
      <c r="DT221" t="s">
        <v>5787</v>
      </c>
      <c r="DU221" t="s">
        <v>5788</v>
      </c>
      <c r="DV221" t="s">
        <v>5789</v>
      </c>
      <c r="DW221" t="s">
        <v>246</v>
      </c>
      <c r="DX221" t="s">
        <v>1813</v>
      </c>
      <c r="DY221" t="s">
        <v>209</v>
      </c>
      <c r="DZ221" t="s">
        <v>355</v>
      </c>
      <c r="EA221" t="s">
        <v>5790</v>
      </c>
      <c r="EB221" t="s">
        <v>5791</v>
      </c>
      <c r="EC221" t="s">
        <v>4137</v>
      </c>
      <c r="ED221" t="s">
        <v>246</v>
      </c>
      <c r="EE221" t="s">
        <v>2854</v>
      </c>
      <c r="EF221" t="s">
        <v>825</v>
      </c>
      <c r="EG221" t="s">
        <v>1388</v>
      </c>
      <c r="EH221" t="s">
        <v>5792</v>
      </c>
      <c r="EI221" t="s">
        <v>5793</v>
      </c>
      <c r="EJ221" t="s">
        <v>489</v>
      </c>
      <c r="EK221" t="s">
        <v>207</v>
      </c>
      <c r="EL221" t="s">
        <v>644</v>
      </c>
      <c r="EM221" t="s">
        <v>824</v>
      </c>
      <c r="EN221" t="s">
        <v>2054</v>
      </c>
    </row>
    <row r="222" spans="1:158">
      <c r="A222" t="s">
        <v>470</v>
      </c>
      <c r="B222" t="s">
        <v>211</v>
      </c>
      <c r="C222" t="s">
        <v>471</v>
      </c>
      <c r="D222" t="s">
        <v>472</v>
      </c>
      <c r="E222" t="s">
        <v>5794</v>
      </c>
      <c r="F222" t="s">
        <v>5795</v>
      </c>
      <c r="G222">
        <v>8319549794</v>
      </c>
      <c r="H222" t="s">
        <v>271</v>
      </c>
      <c r="I222" t="s">
        <v>5796</v>
      </c>
      <c r="J222" t="s">
        <v>166</v>
      </c>
      <c r="K222" t="s">
        <v>5797</v>
      </c>
      <c r="L222" t="s">
        <v>5798</v>
      </c>
      <c r="M222" t="s">
        <v>5799</v>
      </c>
      <c r="N222" t="s">
        <v>170</v>
      </c>
      <c r="AI222" t="s">
        <v>5800</v>
      </c>
      <c r="AJ222" t="s">
        <v>4475</v>
      </c>
      <c r="AK222" t="s">
        <v>1255</v>
      </c>
      <c r="AL222">
        <v>72.3</v>
      </c>
      <c r="AN222">
        <v>2011</v>
      </c>
      <c r="AO222" t="s">
        <v>174</v>
      </c>
      <c r="AP222" t="s">
        <v>5801</v>
      </c>
      <c r="AQ222" t="s">
        <v>5802</v>
      </c>
      <c r="AR222" t="s">
        <v>1075</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5072</v>
      </c>
      <c r="CB222" t="s">
        <v>5809</v>
      </c>
      <c r="CC222">
        <v>90</v>
      </c>
      <c r="CE222">
        <v>2021</v>
      </c>
      <c r="CF222" t="s">
        <v>170</v>
      </c>
      <c r="CL222" t="s">
        <v>170</v>
      </c>
      <c r="CN222" t="s">
        <v>170</v>
      </c>
      <c r="CP222" t="s">
        <v>1255</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2524</v>
      </c>
      <c r="DT222" t="s">
        <v>5813</v>
      </c>
      <c r="DU222" t="s">
        <v>5814</v>
      </c>
      <c r="DV222" t="s">
        <v>5186</v>
      </c>
      <c r="DW222" t="s">
        <v>207</v>
      </c>
      <c r="DX222" t="s">
        <v>820</v>
      </c>
      <c r="DY222" t="s">
        <v>1199</v>
      </c>
      <c r="DZ222" t="s">
        <v>419</v>
      </c>
      <c r="EA222" t="s">
        <v>5804</v>
      </c>
      <c r="EB222" t="s">
        <v>2087</v>
      </c>
      <c r="EC222" t="s">
        <v>5815</v>
      </c>
      <c r="ED222" t="s">
        <v>246</v>
      </c>
      <c r="EE222" t="s">
        <v>1544</v>
      </c>
      <c r="EF222" t="s">
        <v>2374</v>
      </c>
      <c r="EG222" t="s">
        <v>865</v>
      </c>
      <c r="EH222" t="s">
        <v>5816</v>
      </c>
      <c r="EI222" t="s">
        <v>5817</v>
      </c>
      <c r="EJ222" t="s">
        <v>5818</v>
      </c>
      <c r="EK222" t="s">
        <v>207</v>
      </c>
      <c r="EL222" t="s">
        <v>5182</v>
      </c>
      <c r="EM222" t="s">
        <v>384</v>
      </c>
      <c r="EN222" t="s">
        <v>4015</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2384</v>
      </c>
      <c r="AK223" t="s">
        <v>5826</v>
      </c>
      <c r="AL223">
        <v>89.27</v>
      </c>
      <c r="AN223">
        <v>2011</v>
      </c>
      <c r="AO223" t="s">
        <v>174</v>
      </c>
      <c r="AP223" t="s">
        <v>5827</v>
      </c>
      <c r="AQ223" t="s">
        <v>2384</v>
      </c>
      <c r="AR223" t="s">
        <v>438</v>
      </c>
      <c r="AS223">
        <v>73.0</v>
      </c>
      <c r="AU223">
        <v>2013</v>
      </c>
      <c r="AV223" t="s">
        <v>170</v>
      </c>
      <c r="BC223" t="s">
        <v>174</v>
      </c>
      <c r="BD223" t="s">
        <v>5828</v>
      </c>
      <c r="BE223" t="s">
        <v>5829</v>
      </c>
      <c r="BF223" t="s">
        <v>3315</v>
      </c>
      <c r="BG223">
        <v>73.15</v>
      </c>
      <c r="BI223">
        <v>2016</v>
      </c>
      <c r="BJ223">
        <v>19</v>
      </c>
      <c r="BK223" t="s">
        <v>5830</v>
      </c>
      <c r="BL223">
        <v>24</v>
      </c>
      <c r="BN223" t="s">
        <v>174</v>
      </c>
      <c r="BO223" t="s">
        <v>5831</v>
      </c>
      <c r="BP223" t="s">
        <v>5832</v>
      </c>
      <c r="BQ223" t="s">
        <v>3322</v>
      </c>
      <c r="BR223">
        <v>87.36</v>
      </c>
      <c r="BT223">
        <v>2018</v>
      </c>
      <c r="BU223">
        <v>31</v>
      </c>
      <c r="BV223" t="s">
        <v>446</v>
      </c>
      <c r="BW223">
        <v>53</v>
      </c>
      <c r="BX223" t="s">
        <v>442</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1726</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554</v>
      </c>
      <c r="BE224" t="s">
        <v>5853</v>
      </c>
      <c r="BF224" t="s">
        <v>5805</v>
      </c>
      <c r="BG224">
        <v>70.6</v>
      </c>
      <c r="BI224">
        <v>2017</v>
      </c>
      <c r="BJ224">
        <v>2</v>
      </c>
      <c r="BL224">
        <v>9</v>
      </c>
      <c r="BN224" t="s">
        <v>174</v>
      </c>
      <c r="BO224" t="s">
        <v>554</v>
      </c>
      <c r="BP224" t="s">
        <v>5854</v>
      </c>
      <c r="BQ224" t="s">
        <v>5855</v>
      </c>
      <c r="BR224">
        <v>92</v>
      </c>
      <c r="BS224">
        <v>9.21</v>
      </c>
      <c r="BT224">
        <v>2021</v>
      </c>
      <c r="BU224">
        <v>14</v>
      </c>
      <c r="BW224">
        <v>7</v>
      </c>
      <c r="BY224" t="s">
        <v>170</v>
      </c>
      <c r="BZ224" t="s">
        <v>554</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1505</v>
      </c>
      <c r="DT224" t="s">
        <v>5866</v>
      </c>
      <c r="DU224" t="s">
        <v>1283</v>
      </c>
      <c r="DV224" t="s">
        <v>5867</v>
      </c>
      <c r="DW224" t="s">
        <v>246</v>
      </c>
      <c r="DX224" t="s">
        <v>824</v>
      </c>
      <c r="DY224" t="s">
        <v>209</v>
      </c>
      <c r="DZ224" t="s">
        <v>1505</v>
      </c>
    </row>
    <row r="225" spans="1:158">
      <c r="A225" t="s">
        <v>2251</v>
      </c>
      <c r="B225" t="s">
        <v>159</v>
      </c>
      <c r="C225" t="s">
        <v>212</v>
      </c>
      <c r="D225" t="s">
        <v>2252</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485</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3131</v>
      </c>
      <c r="DI225" t="s">
        <v>3131</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536</v>
      </c>
      <c r="DV225" t="s">
        <v>818</v>
      </c>
      <c r="DW225" t="s">
        <v>246</v>
      </c>
      <c r="DX225" t="s">
        <v>578</v>
      </c>
      <c r="DY225" t="s">
        <v>209</v>
      </c>
      <c r="DZ225" t="s">
        <v>4597</v>
      </c>
      <c r="EA225" t="s">
        <v>5898</v>
      </c>
      <c r="EB225" t="s">
        <v>211</v>
      </c>
      <c r="EC225" t="s">
        <v>818</v>
      </c>
      <c r="ED225" t="s">
        <v>246</v>
      </c>
      <c r="EE225" t="s">
        <v>2198</v>
      </c>
      <c r="EF225" t="s">
        <v>578</v>
      </c>
      <c r="EG225" t="s">
        <v>344</v>
      </c>
      <c r="EH225" t="s">
        <v>5899</v>
      </c>
      <c r="EI225" t="s">
        <v>5900</v>
      </c>
      <c r="EJ225" t="s">
        <v>818</v>
      </c>
      <c r="EK225" t="s">
        <v>246</v>
      </c>
      <c r="EL225" t="s">
        <v>5386</v>
      </c>
      <c r="EM225" t="s">
        <v>2198</v>
      </c>
      <c r="EN225" t="s">
        <v>3196</v>
      </c>
      <c r="EO225" t="s">
        <v>5901</v>
      </c>
      <c r="EP225" t="s">
        <v>5900</v>
      </c>
      <c r="EQ225" t="s">
        <v>818</v>
      </c>
      <c r="ER225" t="s">
        <v>246</v>
      </c>
      <c r="ES225" t="s">
        <v>864</v>
      </c>
      <c r="ET225" t="s">
        <v>791</v>
      </c>
      <c r="EU225" t="s">
        <v>1388</v>
      </c>
      <c r="EV225" t="s">
        <v>5902</v>
      </c>
      <c r="EW225" t="s">
        <v>351</v>
      </c>
      <c r="EX225" t="s">
        <v>5903</v>
      </c>
      <c r="EY225" t="s">
        <v>246</v>
      </c>
      <c r="EZ225" t="s">
        <v>5904</v>
      </c>
      <c r="FA225" t="s">
        <v>864</v>
      </c>
      <c r="FB225" t="s">
        <v>2689</v>
      </c>
    </row>
    <row r="226" spans="1:158">
      <c r="A226" t="s">
        <v>1779</v>
      </c>
      <c r="B226" t="s">
        <v>159</v>
      </c>
      <c r="C226" t="s">
        <v>160</v>
      </c>
      <c r="D226" t="s">
        <v>1780</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783</v>
      </c>
      <c r="CS226" t="s">
        <v>783</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818</v>
      </c>
      <c r="DW226" t="s">
        <v>246</v>
      </c>
      <c r="DX226" t="s">
        <v>1983</v>
      </c>
      <c r="DY226" t="s">
        <v>209</v>
      </c>
      <c r="DZ226" t="s">
        <v>1216</v>
      </c>
      <c r="EA226" t="s">
        <v>5931</v>
      </c>
      <c r="EB226" t="s">
        <v>5930</v>
      </c>
      <c r="EC226" t="s">
        <v>818</v>
      </c>
      <c r="ED226" t="s">
        <v>246</v>
      </c>
      <c r="EE226" t="s">
        <v>5932</v>
      </c>
      <c r="EF226" t="s">
        <v>427</v>
      </c>
      <c r="EG226" t="s">
        <v>2054</v>
      </c>
      <c r="EH226" t="s">
        <v>5933</v>
      </c>
      <c r="EI226" t="s">
        <v>5934</v>
      </c>
      <c r="EJ226" t="s">
        <v>1630</v>
      </c>
      <c r="EK226" t="s">
        <v>207</v>
      </c>
      <c r="EL226" t="s">
        <v>5935</v>
      </c>
      <c r="EM226" t="s">
        <v>579</v>
      </c>
      <c r="EN226" t="s">
        <v>1388</v>
      </c>
      <c r="EO226" t="s">
        <v>5936</v>
      </c>
      <c r="EP226" t="s">
        <v>5937</v>
      </c>
      <c r="EQ226" t="s">
        <v>1630</v>
      </c>
      <c r="ER226" t="s">
        <v>207</v>
      </c>
      <c r="ES226" t="s">
        <v>2135</v>
      </c>
      <c r="ET226" t="s">
        <v>5425</v>
      </c>
      <c r="EU226" t="s">
        <v>1388</v>
      </c>
      <c r="EV226" t="s">
        <v>5938</v>
      </c>
      <c r="EW226" t="s">
        <v>5939</v>
      </c>
      <c r="EX226" t="s">
        <v>1630</v>
      </c>
      <c r="EY226" t="s">
        <v>207</v>
      </c>
      <c r="EZ226" t="s">
        <v>5757</v>
      </c>
      <c r="FA226" t="s">
        <v>4753</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4318</v>
      </c>
      <c r="AJ227" t="s">
        <v>1930</v>
      </c>
      <c r="AK227" t="s">
        <v>5946</v>
      </c>
      <c r="AL227">
        <v>85.8</v>
      </c>
      <c r="AN227">
        <v>2009</v>
      </c>
      <c r="AO227" t="s">
        <v>174</v>
      </c>
      <c r="AP227" t="s">
        <v>4318</v>
      </c>
      <c r="AQ227" t="s">
        <v>1930</v>
      </c>
      <c r="AR227" t="s">
        <v>4896</v>
      </c>
      <c r="AS227">
        <v>75</v>
      </c>
      <c r="AU227">
        <v>2011</v>
      </c>
      <c r="AV227" t="s">
        <v>170</v>
      </c>
      <c r="BC227" t="s">
        <v>174</v>
      </c>
      <c r="BD227" t="s">
        <v>5947</v>
      </c>
      <c r="BE227" t="s">
        <v>5948</v>
      </c>
      <c r="BF227" t="s">
        <v>485</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1383</v>
      </c>
      <c r="DT227" t="s">
        <v>5960</v>
      </c>
      <c r="DU227" t="s">
        <v>2128</v>
      </c>
      <c r="DV227" t="s">
        <v>2129</v>
      </c>
      <c r="DW227" t="s">
        <v>246</v>
      </c>
      <c r="DX227" t="s">
        <v>418</v>
      </c>
      <c r="DY227" t="s">
        <v>3390</v>
      </c>
      <c r="DZ227" t="s">
        <v>945</v>
      </c>
      <c r="EA227" t="s">
        <v>5960</v>
      </c>
      <c r="EB227" t="s">
        <v>2128</v>
      </c>
      <c r="EC227" t="s">
        <v>2129</v>
      </c>
      <c r="ED227" t="s">
        <v>246</v>
      </c>
      <c r="EE227" t="s">
        <v>981</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2447</v>
      </c>
      <c r="BE228" t="s">
        <v>5971</v>
      </c>
      <c r="BF228" t="s">
        <v>5972</v>
      </c>
      <c r="BG228">
        <v>78</v>
      </c>
      <c r="BH228">
        <v>8.25</v>
      </c>
      <c r="BI228">
        <v>2015</v>
      </c>
      <c r="BJ228">
        <v>19</v>
      </c>
      <c r="BK228" t="s">
        <v>5973</v>
      </c>
      <c r="BL228">
        <v>27</v>
      </c>
      <c r="BN228" t="s">
        <v>174</v>
      </c>
      <c r="BO228" t="s">
        <v>2036</v>
      </c>
      <c r="BP228" t="s">
        <v>5974</v>
      </c>
      <c r="BQ228" t="s">
        <v>5975</v>
      </c>
      <c r="BR228">
        <v>75.6</v>
      </c>
      <c r="BT228">
        <v>2015</v>
      </c>
      <c r="BU228">
        <v>31</v>
      </c>
      <c r="BV228" t="s">
        <v>2161</v>
      </c>
      <c r="BW228">
        <v>53</v>
      </c>
      <c r="BX228" t="s">
        <v>5975</v>
      </c>
      <c r="BY228" t="s">
        <v>170</v>
      </c>
      <c r="CF228" t="s">
        <v>174</v>
      </c>
      <c r="CG228" t="s">
        <v>1337</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1345</v>
      </c>
      <c r="DV228" t="s">
        <v>5418</v>
      </c>
      <c r="DW228" t="s">
        <v>207</v>
      </c>
      <c r="DX228" t="s">
        <v>573</v>
      </c>
      <c r="DY228" t="s">
        <v>5567</v>
      </c>
      <c r="DZ228" t="s">
        <v>908</v>
      </c>
    </row>
    <row r="229" spans="1:158">
      <c r="A229" t="s">
        <v>295</v>
      </c>
      <c r="B229" t="s">
        <v>211</v>
      </c>
      <c r="C229" t="s">
        <v>267</v>
      </c>
      <c r="D229" t="s">
        <v>296</v>
      </c>
      <c r="E229" t="s">
        <v>5981</v>
      </c>
      <c r="F229" t="s">
        <v>5982</v>
      </c>
      <c r="G229">
        <v>9960520677</v>
      </c>
      <c r="H229" t="s">
        <v>271</v>
      </c>
      <c r="I229" t="s">
        <v>5983</v>
      </c>
      <c r="J229" t="s">
        <v>217</v>
      </c>
      <c r="K229" t="s">
        <v>762</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2006</v>
      </c>
      <c r="AX229" t="s">
        <v>5991</v>
      </c>
      <c r="AY229" t="s">
        <v>5992</v>
      </c>
      <c r="AZ229">
        <v>49</v>
      </c>
      <c r="BB229">
        <v>2008</v>
      </c>
      <c r="BC229" t="s">
        <v>174</v>
      </c>
      <c r="BD229" t="s">
        <v>5993</v>
      </c>
      <c r="BE229" t="s">
        <v>5991</v>
      </c>
      <c r="BF229" t="s">
        <v>5994</v>
      </c>
      <c r="BG229">
        <v>49</v>
      </c>
      <c r="BI229">
        <v>2008</v>
      </c>
      <c r="BJ229">
        <v>19</v>
      </c>
      <c r="BK229" t="s">
        <v>2006</v>
      </c>
      <c r="BL229">
        <v>53</v>
      </c>
      <c r="BM229" t="s">
        <v>4090</v>
      </c>
      <c r="BN229" t="s">
        <v>174</v>
      </c>
      <c r="BO229" t="s">
        <v>5995</v>
      </c>
      <c r="BP229" t="s">
        <v>5996</v>
      </c>
      <c r="BQ229" t="s">
        <v>5997</v>
      </c>
      <c r="BR229">
        <v>75.86</v>
      </c>
      <c r="BT229">
        <v>2010</v>
      </c>
      <c r="BU229">
        <v>31</v>
      </c>
      <c r="BV229" t="s">
        <v>528</v>
      </c>
      <c r="BW229">
        <v>33</v>
      </c>
      <c r="BY229" t="s">
        <v>170</v>
      </c>
      <c r="CF229" t="s">
        <v>174</v>
      </c>
      <c r="CG229" t="s">
        <v>1941</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1976</v>
      </c>
      <c r="DH229" t="s">
        <v>3131</v>
      </c>
      <c r="DI229" t="s">
        <v>3131</v>
      </c>
      <c r="DJ229" t="s">
        <v>1163</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507</v>
      </c>
      <c r="DV229" t="s">
        <v>6011</v>
      </c>
      <c r="DW229" t="s">
        <v>246</v>
      </c>
      <c r="DX229" t="s">
        <v>252</v>
      </c>
      <c r="DY229" t="s">
        <v>209</v>
      </c>
      <c r="DZ229" t="s">
        <v>1027</v>
      </c>
      <c r="EA229" t="s">
        <v>6012</v>
      </c>
      <c r="EB229" t="s">
        <v>211</v>
      </c>
      <c r="EC229" t="s">
        <v>6011</v>
      </c>
      <c r="ED229" t="s">
        <v>246</v>
      </c>
      <c r="EE229" t="s">
        <v>2956</v>
      </c>
      <c r="EF229" t="s">
        <v>1809</v>
      </c>
      <c r="EG229" t="s">
        <v>534</v>
      </c>
      <c r="EH229" t="s">
        <v>6012</v>
      </c>
      <c r="EI229" t="s">
        <v>507</v>
      </c>
      <c r="EJ229" t="s">
        <v>6011</v>
      </c>
      <c r="EK229" t="s">
        <v>246</v>
      </c>
      <c r="EL229" t="s">
        <v>1809</v>
      </c>
      <c r="EM229" t="s">
        <v>995</v>
      </c>
      <c r="EN229" t="s">
        <v>1498</v>
      </c>
      <c r="EO229" t="s">
        <v>6013</v>
      </c>
      <c r="EP229" t="s">
        <v>1985</v>
      </c>
      <c r="EQ229" t="s">
        <v>2129</v>
      </c>
      <c r="ER229" t="s">
        <v>246</v>
      </c>
      <c r="ES229" t="s">
        <v>5425</v>
      </c>
      <c r="ET229" t="s">
        <v>3870</v>
      </c>
      <c r="EU229" t="s">
        <v>816</v>
      </c>
      <c r="EV229" t="s">
        <v>6014</v>
      </c>
      <c r="EW229" t="s">
        <v>6015</v>
      </c>
      <c r="EX229" t="s">
        <v>2129</v>
      </c>
      <c r="EY229" t="s">
        <v>207</v>
      </c>
      <c r="EZ229" t="s">
        <v>696</v>
      </c>
      <c r="FA229" t="s">
        <v>3258</v>
      </c>
      <c r="FB229" t="s">
        <v>248</v>
      </c>
    </row>
    <row r="230" spans="1:158">
      <c r="A230" t="s">
        <v>1872</v>
      </c>
      <c r="B230" t="s">
        <v>507</v>
      </c>
      <c r="C230" t="s">
        <v>160</v>
      </c>
      <c r="D230" t="s">
        <v>1873</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485</v>
      </c>
      <c r="AX230" t="s">
        <v>6027</v>
      </c>
      <c r="AY230" t="s">
        <v>6028</v>
      </c>
      <c r="AZ230">
        <v>78</v>
      </c>
      <c r="BB230">
        <v>1998</v>
      </c>
      <c r="BC230" t="s">
        <v>174</v>
      </c>
      <c r="BD230" t="s">
        <v>6029</v>
      </c>
      <c r="BE230" t="s">
        <v>6030</v>
      </c>
      <c r="BF230" t="s">
        <v>6031</v>
      </c>
      <c r="BG230">
        <v>68</v>
      </c>
      <c r="BI230">
        <v>2003</v>
      </c>
      <c r="BJ230">
        <v>8</v>
      </c>
      <c r="BL230">
        <v>2</v>
      </c>
      <c r="BN230" t="s">
        <v>174</v>
      </c>
      <c r="BO230" t="s">
        <v>1674</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2681</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4593</v>
      </c>
      <c r="DT230" t="s">
        <v>6048</v>
      </c>
      <c r="DU230" t="s">
        <v>507</v>
      </c>
      <c r="DV230" t="s">
        <v>818</v>
      </c>
      <c r="DW230" t="s">
        <v>246</v>
      </c>
      <c r="DX230" t="s">
        <v>1025</v>
      </c>
      <c r="DY230" t="s">
        <v>209</v>
      </c>
      <c r="DZ230" t="s">
        <v>3512</v>
      </c>
      <c r="EA230" t="s">
        <v>6049</v>
      </c>
      <c r="EB230" t="s">
        <v>6050</v>
      </c>
      <c r="EC230" t="s">
        <v>818</v>
      </c>
      <c r="ED230" t="s">
        <v>207</v>
      </c>
      <c r="EE230" t="s">
        <v>1243</v>
      </c>
      <c r="EF230" t="s">
        <v>5187</v>
      </c>
      <c r="EG230" t="s">
        <v>248</v>
      </c>
      <c r="EH230" t="s">
        <v>6051</v>
      </c>
      <c r="EI230" t="s">
        <v>6052</v>
      </c>
      <c r="EJ230" t="s">
        <v>333</v>
      </c>
      <c r="EK230" t="s">
        <v>207</v>
      </c>
      <c r="EL230" t="s">
        <v>1595</v>
      </c>
      <c r="EM230" t="s">
        <v>4781</v>
      </c>
      <c r="EN230" t="s">
        <v>1317</v>
      </c>
      <c r="EO230" t="s">
        <v>6053</v>
      </c>
      <c r="EP230" t="s">
        <v>950</v>
      </c>
      <c r="EQ230" t="s">
        <v>5418</v>
      </c>
      <c r="ER230" t="s">
        <v>207</v>
      </c>
      <c r="ES230" t="s">
        <v>6054</v>
      </c>
      <c r="ET230" t="s">
        <v>2206</v>
      </c>
      <c r="EU230" t="s">
        <v>1317</v>
      </c>
      <c r="EV230" t="s">
        <v>6055</v>
      </c>
      <c r="EW230" t="s">
        <v>6056</v>
      </c>
      <c r="EX230" t="s">
        <v>642</v>
      </c>
      <c r="EY230" t="s">
        <v>207</v>
      </c>
      <c r="EZ230" t="s">
        <v>6057</v>
      </c>
      <c r="FA230" t="s">
        <v>5152</v>
      </c>
      <c r="FB230" t="s">
        <v>942</v>
      </c>
    </row>
    <row r="231" spans="1:158">
      <c r="A231" t="s">
        <v>470</v>
      </c>
      <c r="B231" t="s">
        <v>211</v>
      </c>
      <c r="C231" t="s">
        <v>471</v>
      </c>
      <c r="D231" t="s">
        <v>472</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485</v>
      </c>
      <c r="AX231" t="s">
        <v>6066</v>
      </c>
      <c r="AY231" t="s">
        <v>550</v>
      </c>
      <c r="AZ231">
        <v>64.67</v>
      </c>
      <c r="BB231">
        <v>2006</v>
      </c>
      <c r="BC231" t="s">
        <v>174</v>
      </c>
      <c r="BD231" t="s">
        <v>6067</v>
      </c>
      <c r="BE231" t="s">
        <v>6068</v>
      </c>
      <c r="BF231" t="s">
        <v>485</v>
      </c>
      <c r="BG231">
        <v>61.93</v>
      </c>
      <c r="BI231">
        <v>2009</v>
      </c>
      <c r="BJ231">
        <v>2</v>
      </c>
      <c r="BL231">
        <v>9</v>
      </c>
      <c r="BN231" t="s">
        <v>174</v>
      </c>
      <c r="BO231" t="s">
        <v>6067</v>
      </c>
      <c r="BP231" t="s">
        <v>6069</v>
      </c>
      <c r="BQ231" t="s">
        <v>3088</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978</v>
      </c>
      <c r="DT231" t="s">
        <v>6080</v>
      </c>
      <c r="DU231" t="s">
        <v>507</v>
      </c>
      <c r="DV231" t="s">
        <v>6081</v>
      </c>
      <c r="DW231" t="s">
        <v>246</v>
      </c>
      <c r="DX231" t="s">
        <v>500</v>
      </c>
      <c r="DY231" t="s">
        <v>209</v>
      </c>
      <c r="DZ231" t="s">
        <v>1383</v>
      </c>
      <c r="EA231" t="s">
        <v>6082</v>
      </c>
      <c r="EB231" t="s">
        <v>1283</v>
      </c>
      <c r="EC231" t="s">
        <v>6083</v>
      </c>
      <c r="ED231" t="s">
        <v>246</v>
      </c>
      <c r="EE231" t="s">
        <v>2135</v>
      </c>
      <c r="EF231" t="s">
        <v>1392</v>
      </c>
      <c r="EG231" t="s">
        <v>2430</v>
      </c>
    </row>
    <row r="232" spans="1:158">
      <c r="A232" t="s">
        <v>470</v>
      </c>
      <c r="B232" t="s">
        <v>211</v>
      </c>
      <c r="C232" t="s">
        <v>471</v>
      </c>
      <c r="D232" t="s">
        <v>472</v>
      </c>
      <c r="E232" t="s">
        <v>6084</v>
      </c>
      <c r="F232" t="s">
        <v>6085</v>
      </c>
      <c r="G232">
        <v>7807326550</v>
      </c>
      <c r="H232" t="s">
        <v>164</v>
      </c>
      <c r="I232" t="s">
        <v>6086</v>
      </c>
      <c r="J232" t="s">
        <v>166</v>
      </c>
      <c r="K232" t="s">
        <v>2324</v>
      </c>
      <c r="L232" t="s">
        <v>6087</v>
      </c>
      <c r="M232" t="s">
        <v>6088</v>
      </c>
      <c r="N232" t="s">
        <v>170</v>
      </c>
      <c r="AI232" t="s">
        <v>6089</v>
      </c>
      <c r="AJ232" t="s">
        <v>1930</v>
      </c>
      <c r="AK232" t="s">
        <v>6090</v>
      </c>
      <c r="AL232">
        <v>90</v>
      </c>
      <c r="AM232">
        <v>9.0</v>
      </c>
      <c r="AN232">
        <v>2013</v>
      </c>
      <c r="AO232" t="s">
        <v>174</v>
      </c>
      <c r="AP232" t="s">
        <v>6091</v>
      </c>
      <c r="AQ232" t="s">
        <v>1930</v>
      </c>
      <c r="AR232" t="s">
        <v>6092</v>
      </c>
      <c r="AS232">
        <v>82</v>
      </c>
      <c r="AU232">
        <v>2013</v>
      </c>
      <c r="AV232" t="s">
        <v>170</v>
      </c>
      <c r="BC232" t="s">
        <v>174</v>
      </c>
      <c r="BD232" t="s">
        <v>6093</v>
      </c>
      <c r="BE232" t="s">
        <v>6094</v>
      </c>
      <c r="BF232" t="s">
        <v>485</v>
      </c>
      <c r="BG232">
        <v>96.8</v>
      </c>
      <c r="BH232">
        <v>9.68</v>
      </c>
      <c r="BI232">
        <v>2017</v>
      </c>
      <c r="BJ232">
        <v>1</v>
      </c>
      <c r="BL232">
        <v>9</v>
      </c>
      <c r="BN232" t="s">
        <v>174</v>
      </c>
      <c r="BO232" t="s">
        <v>3617</v>
      </c>
      <c r="BP232" t="s">
        <v>6095</v>
      </c>
      <c r="BQ232" t="s">
        <v>5304</v>
      </c>
      <c r="BR232">
        <v>87.9</v>
      </c>
      <c r="BS232">
        <v>8.79</v>
      </c>
      <c r="BT232">
        <v>2021</v>
      </c>
      <c r="BU232">
        <v>31</v>
      </c>
      <c r="BV232" t="s">
        <v>6096</v>
      </c>
      <c r="BW232">
        <v>50</v>
      </c>
      <c r="BY232" t="s">
        <v>170</v>
      </c>
      <c r="BZ232" t="s">
        <v>3617</v>
      </c>
      <c r="CA232" t="s">
        <v>6095</v>
      </c>
      <c r="CB232" t="s">
        <v>2102</v>
      </c>
      <c r="CF232" t="s">
        <v>174</v>
      </c>
      <c r="CG232" t="s">
        <v>2102</v>
      </c>
      <c r="CH232" t="s">
        <v>3617</v>
      </c>
      <c r="CI232" t="s">
        <v>373</v>
      </c>
      <c r="CK232" t="s">
        <v>174</v>
      </c>
      <c r="CL232" t="s">
        <v>174</v>
      </c>
      <c r="CM232" t="s">
        <v>6097</v>
      </c>
      <c r="CN232" t="s">
        <v>174</v>
      </c>
      <c r="CO232" t="s">
        <v>6098</v>
      </c>
      <c r="CP232" t="s">
        <v>6099</v>
      </c>
      <c r="CQ232" t="s">
        <v>174</v>
      </c>
      <c r="CR232" t="s">
        <v>678</v>
      </c>
      <c r="CS232" t="s">
        <v>678</v>
      </c>
      <c r="CT232" t="s">
        <v>6100</v>
      </c>
      <c r="CU232" t="s">
        <v>6101</v>
      </c>
      <c r="CV232" t="s">
        <v>174</v>
      </c>
      <c r="CW232" t="s">
        <v>6102</v>
      </c>
      <c r="CX232" t="s">
        <v>373</v>
      </c>
      <c r="CZ232" t="s">
        <v>170</v>
      </c>
      <c r="DB232" t="s">
        <v>6103</v>
      </c>
      <c r="DC232" t="s">
        <v>6104</v>
      </c>
      <c r="DD232" t="s">
        <v>174</v>
      </c>
      <c r="DE232" t="s">
        <v>6105</v>
      </c>
      <c r="DF232" t="s">
        <v>170</v>
      </c>
      <c r="DG232" t="s">
        <v>6106</v>
      </c>
      <c r="DH232" t="s">
        <v>6107</v>
      </c>
      <c r="DI232" t="s">
        <v>6108</v>
      </c>
      <c r="DJ232" t="s">
        <v>6109</v>
      </c>
      <c r="DL232" t="s">
        <v>174</v>
      </c>
      <c r="DM232" t="s">
        <v>6110</v>
      </c>
      <c r="DN232" t="s">
        <v>174</v>
      </c>
      <c r="DO232" t="s">
        <v>6111</v>
      </c>
      <c r="DP232" t="s">
        <v>6112</v>
      </c>
      <c r="DQ232" t="s">
        <v>202</v>
      </c>
      <c r="DR232" t="str">
        <f>HYPERLINK("https://nconnect.nicmar.ac.in/pdf/384_resume_1771598413.pdf/Y2FyZWVy","View Resume")</f>
        <v>0</v>
      </c>
      <c r="DS232" t="s">
        <v>292</v>
      </c>
    </row>
    <row r="233" spans="1:158">
      <c r="A233" t="s">
        <v>506</v>
      </c>
      <c r="B233" t="s">
        <v>507</v>
      </c>
      <c r="C233" t="s">
        <v>267</v>
      </c>
      <c r="D233" t="s">
        <v>508</v>
      </c>
      <c r="E233" t="s">
        <v>6113</v>
      </c>
      <c r="F233" t="s">
        <v>6114</v>
      </c>
      <c r="G233">
        <v>9920697494</v>
      </c>
      <c r="H233" t="s">
        <v>271</v>
      </c>
      <c r="I233" t="s">
        <v>6115</v>
      </c>
      <c r="J233" t="s">
        <v>166</v>
      </c>
      <c r="K233" t="s">
        <v>701</v>
      </c>
      <c r="L233" t="s">
        <v>6116</v>
      </c>
      <c r="M233" t="s">
        <v>6117</v>
      </c>
      <c r="N233" t="s">
        <v>170</v>
      </c>
      <c r="AI233" t="s">
        <v>6118</v>
      </c>
      <c r="AJ233" t="s">
        <v>333</v>
      </c>
      <c r="AK233" t="s">
        <v>6119</v>
      </c>
      <c r="AL233">
        <v>86.14</v>
      </c>
      <c r="AN233">
        <v>1992</v>
      </c>
      <c r="AO233" t="s">
        <v>174</v>
      </c>
      <c r="AP233" t="s">
        <v>6120</v>
      </c>
      <c r="AQ233" t="s">
        <v>333</v>
      </c>
      <c r="AR233" t="s">
        <v>6121</v>
      </c>
      <c r="AS233">
        <v>70.67</v>
      </c>
      <c r="AU233">
        <v>1994</v>
      </c>
      <c r="AV233" t="s">
        <v>170</v>
      </c>
      <c r="BC233" t="s">
        <v>174</v>
      </c>
      <c r="BD233" t="s">
        <v>6120</v>
      </c>
      <c r="BE233" t="s">
        <v>333</v>
      </c>
      <c r="BF233" t="s">
        <v>6122</v>
      </c>
      <c r="BG233">
        <v>65</v>
      </c>
      <c r="BI233">
        <v>1997</v>
      </c>
      <c r="BJ233">
        <v>19</v>
      </c>
      <c r="BK233" t="s">
        <v>6123</v>
      </c>
      <c r="BL233">
        <v>53</v>
      </c>
      <c r="BM233" t="s">
        <v>6124</v>
      </c>
      <c r="BN233" t="s">
        <v>174</v>
      </c>
      <c r="BO233" t="s">
        <v>6125</v>
      </c>
      <c r="BP233" t="s">
        <v>333</v>
      </c>
      <c r="BQ233" t="s">
        <v>6126</v>
      </c>
      <c r="BR233">
        <v>62.25</v>
      </c>
      <c r="BT233">
        <v>2000</v>
      </c>
      <c r="BU233">
        <v>31</v>
      </c>
      <c r="BV233" t="s">
        <v>6127</v>
      </c>
      <c r="BW233">
        <v>53</v>
      </c>
      <c r="BX233" t="s">
        <v>6124</v>
      </c>
      <c r="BY233" t="s">
        <v>170</v>
      </c>
      <c r="CF233" t="s">
        <v>174</v>
      </c>
      <c r="CG233" t="s">
        <v>2742</v>
      </c>
      <c r="CH233" t="s">
        <v>6128</v>
      </c>
      <c r="CI233" t="s">
        <v>193</v>
      </c>
      <c r="CJ233">
        <v>2018</v>
      </c>
      <c r="CL233" t="s">
        <v>174</v>
      </c>
      <c r="CM233" t="s">
        <v>6129</v>
      </c>
      <c r="CN233" t="s">
        <v>174</v>
      </c>
      <c r="CO233" t="s">
        <v>6130</v>
      </c>
      <c r="CP233" t="s">
        <v>408</v>
      </c>
      <c r="CQ233" t="s">
        <v>174</v>
      </c>
      <c r="CR233">
        <v>1</v>
      </c>
      <c r="CS233">
        <v>1</v>
      </c>
      <c r="CT233">
        <v>13</v>
      </c>
      <c r="CV233" t="s">
        <v>170</v>
      </c>
      <c r="CZ233" t="s">
        <v>170</v>
      </c>
      <c r="DB233" t="s">
        <v>6131</v>
      </c>
      <c r="DC233" t="s">
        <v>6132</v>
      </c>
      <c r="DD233" t="s">
        <v>174</v>
      </c>
      <c r="DE233" t="s">
        <v>6133</v>
      </c>
      <c r="DF233" t="s">
        <v>170</v>
      </c>
      <c r="DL233" t="s">
        <v>170</v>
      </c>
      <c r="DN233" t="s">
        <v>170</v>
      </c>
      <c r="DP233" t="s">
        <v>6134</v>
      </c>
      <c r="DQ233" t="s">
        <v>202</v>
      </c>
      <c r="DR233" t="str">
        <f>HYPERLINK("https://nconnect.nicmar.ac.in/pdf/385_resume_1771599371.pdf/Y2FyZWVy","View Resume")</f>
        <v>0</v>
      </c>
      <c r="DS233" t="s">
        <v>3751</v>
      </c>
      <c r="DT233" t="s">
        <v>6135</v>
      </c>
      <c r="DU233" t="s">
        <v>6136</v>
      </c>
      <c r="DV233" t="s">
        <v>818</v>
      </c>
      <c r="DW233" t="s">
        <v>207</v>
      </c>
      <c r="DX233" t="s">
        <v>825</v>
      </c>
      <c r="DY233" t="s">
        <v>209</v>
      </c>
      <c r="DZ233" t="s">
        <v>697</v>
      </c>
      <c r="EA233" t="s">
        <v>6137</v>
      </c>
      <c r="EB233" t="s">
        <v>6138</v>
      </c>
      <c r="EC233" t="s">
        <v>818</v>
      </c>
      <c r="ED233" t="s">
        <v>207</v>
      </c>
      <c r="EE233" t="s">
        <v>3108</v>
      </c>
      <c r="EF233" t="s">
        <v>504</v>
      </c>
      <c r="EG233" t="s">
        <v>942</v>
      </c>
      <c r="EH233" t="s">
        <v>6139</v>
      </c>
      <c r="EI233" t="s">
        <v>211</v>
      </c>
      <c r="EJ233" t="s">
        <v>818</v>
      </c>
      <c r="EK233" t="s">
        <v>246</v>
      </c>
      <c r="EL233" t="s">
        <v>5004</v>
      </c>
      <c r="EM233" t="s">
        <v>2319</v>
      </c>
      <c r="EN233" t="s">
        <v>6140</v>
      </c>
    </row>
    <row r="234" spans="1:158">
      <c r="A234" t="s">
        <v>5303</v>
      </c>
      <c r="B234" t="s">
        <v>507</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485</v>
      </c>
      <c r="AX234" t="s">
        <v>6027</v>
      </c>
      <c r="AY234" t="s">
        <v>6028</v>
      </c>
      <c r="AZ234">
        <v>78</v>
      </c>
      <c r="BB234">
        <v>1998</v>
      </c>
      <c r="BC234" t="s">
        <v>174</v>
      </c>
      <c r="BD234" t="s">
        <v>6029</v>
      </c>
      <c r="BE234" t="s">
        <v>6030</v>
      </c>
      <c r="BF234" t="s">
        <v>6031</v>
      </c>
      <c r="BG234">
        <v>68</v>
      </c>
      <c r="BI234">
        <v>2003</v>
      </c>
      <c r="BJ234">
        <v>8</v>
      </c>
      <c r="BL234">
        <v>2</v>
      </c>
      <c r="BN234" t="s">
        <v>174</v>
      </c>
      <c r="BO234" t="s">
        <v>1674</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2681</v>
      </c>
      <c r="DK234">
        <v>8</v>
      </c>
      <c r="DL234" t="s">
        <v>174</v>
      </c>
      <c r="DM234" t="s">
        <v>6046</v>
      </c>
      <c r="DN234" t="s">
        <v>170</v>
      </c>
      <c r="DP234" t="s">
        <v>6141</v>
      </c>
      <c r="DQ234" t="str">
        <f>HYPERLINK("https://nconnect.nicmar.ac.in/storage/profile/6997f77159e20.png","Download")</f>
        <v>0</v>
      </c>
      <c r="DR234" t="str">
        <f>HYPERLINK("https://nconnect.nicmar.ac.in/pdf/312_resume_1771596245.pdf/Y2FyZWVy","View Resume")</f>
        <v>0</v>
      </c>
      <c r="DS234" t="s">
        <v>4593</v>
      </c>
      <c r="DT234" t="s">
        <v>6048</v>
      </c>
      <c r="DU234" t="s">
        <v>507</v>
      </c>
      <c r="DV234" t="s">
        <v>818</v>
      </c>
      <c r="DW234" t="s">
        <v>246</v>
      </c>
      <c r="DX234" t="s">
        <v>1025</v>
      </c>
      <c r="DY234" t="s">
        <v>209</v>
      </c>
      <c r="DZ234" t="s">
        <v>3512</v>
      </c>
      <c r="EA234" t="s">
        <v>6049</v>
      </c>
      <c r="EB234" t="s">
        <v>6050</v>
      </c>
      <c r="EC234" t="s">
        <v>818</v>
      </c>
      <c r="ED234" t="s">
        <v>207</v>
      </c>
      <c r="EE234" t="s">
        <v>1243</v>
      </c>
      <c r="EF234" t="s">
        <v>5187</v>
      </c>
      <c r="EG234" t="s">
        <v>248</v>
      </c>
      <c r="EH234" t="s">
        <v>6051</v>
      </c>
      <c r="EI234" t="s">
        <v>6052</v>
      </c>
      <c r="EJ234" t="s">
        <v>333</v>
      </c>
      <c r="EK234" t="s">
        <v>207</v>
      </c>
      <c r="EL234" t="s">
        <v>1595</v>
      </c>
      <c r="EM234" t="s">
        <v>4781</v>
      </c>
      <c r="EN234" t="s">
        <v>1317</v>
      </c>
      <c r="EO234" t="s">
        <v>6053</v>
      </c>
      <c r="EP234" t="s">
        <v>950</v>
      </c>
      <c r="EQ234" t="s">
        <v>5418</v>
      </c>
      <c r="ER234" t="s">
        <v>207</v>
      </c>
      <c r="ES234" t="s">
        <v>6054</v>
      </c>
      <c r="ET234" t="s">
        <v>2206</v>
      </c>
      <c r="EU234" t="s">
        <v>1317</v>
      </c>
      <c r="EV234" t="s">
        <v>6055</v>
      </c>
      <c r="EW234" t="s">
        <v>6056</v>
      </c>
      <c r="EX234" t="s">
        <v>642</v>
      </c>
      <c r="EY234" t="s">
        <v>207</v>
      </c>
      <c r="EZ234" t="s">
        <v>6057</v>
      </c>
      <c r="FA234" t="s">
        <v>5152</v>
      </c>
      <c r="FB234" t="s">
        <v>942</v>
      </c>
    </row>
    <row r="235" spans="1:158">
      <c r="A235" t="s">
        <v>1779</v>
      </c>
      <c r="B235" t="s">
        <v>159</v>
      </c>
      <c r="C235" t="s">
        <v>160</v>
      </c>
      <c r="D235" t="s">
        <v>1780</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485</v>
      </c>
      <c r="AX235" t="s">
        <v>6027</v>
      </c>
      <c r="AY235" t="s">
        <v>6028</v>
      </c>
      <c r="AZ235">
        <v>78</v>
      </c>
      <c r="BB235">
        <v>1998</v>
      </c>
      <c r="BC235" t="s">
        <v>174</v>
      </c>
      <c r="BD235" t="s">
        <v>6029</v>
      </c>
      <c r="BE235" t="s">
        <v>6030</v>
      </c>
      <c r="BF235" t="s">
        <v>6031</v>
      </c>
      <c r="BG235">
        <v>68</v>
      </c>
      <c r="BI235">
        <v>2003</v>
      </c>
      <c r="BJ235">
        <v>8</v>
      </c>
      <c r="BL235">
        <v>2</v>
      </c>
      <c r="BN235" t="s">
        <v>174</v>
      </c>
      <c r="BO235" t="s">
        <v>1674</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2681</v>
      </c>
      <c r="DK235">
        <v>8</v>
      </c>
      <c r="DL235" t="s">
        <v>174</v>
      </c>
      <c r="DM235" t="s">
        <v>6046</v>
      </c>
      <c r="DN235" t="s">
        <v>170</v>
      </c>
      <c r="DP235" t="s">
        <v>6142</v>
      </c>
      <c r="DQ235" t="str">
        <f>HYPERLINK("https://nconnect.nicmar.ac.in/storage/profile/6997f77159e20.png","Download")</f>
        <v>0</v>
      </c>
      <c r="DR235" t="str">
        <f>HYPERLINK("https://nconnect.nicmar.ac.in/pdf/312_resume_1771596245.pdf/Y2FyZWVy","View Resume")</f>
        <v>0</v>
      </c>
      <c r="DS235" t="s">
        <v>4593</v>
      </c>
      <c r="DT235" t="s">
        <v>6048</v>
      </c>
      <c r="DU235" t="s">
        <v>507</v>
      </c>
      <c r="DV235" t="s">
        <v>818</v>
      </c>
      <c r="DW235" t="s">
        <v>246</v>
      </c>
      <c r="DX235" t="s">
        <v>1025</v>
      </c>
      <c r="DY235" t="s">
        <v>209</v>
      </c>
      <c r="DZ235" t="s">
        <v>3512</v>
      </c>
      <c r="EA235" t="s">
        <v>6049</v>
      </c>
      <c r="EB235" t="s">
        <v>6050</v>
      </c>
      <c r="EC235" t="s">
        <v>818</v>
      </c>
      <c r="ED235" t="s">
        <v>207</v>
      </c>
      <c r="EE235" t="s">
        <v>1243</v>
      </c>
      <c r="EF235" t="s">
        <v>5187</v>
      </c>
      <c r="EG235" t="s">
        <v>248</v>
      </c>
      <c r="EH235" t="s">
        <v>6051</v>
      </c>
      <c r="EI235" t="s">
        <v>6052</v>
      </c>
      <c r="EJ235" t="s">
        <v>333</v>
      </c>
      <c r="EK235" t="s">
        <v>207</v>
      </c>
      <c r="EL235" t="s">
        <v>1595</v>
      </c>
      <c r="EM235" t="s">
        <v>4781</v>
      </c>
      <c r="EN235" t="s">
        <v>1317</v>
      </c>
      <c r="EO235" t="s">
        <v>6053</v>
      </c>
      <c r="EP235" t="s">
        <v>950</v>
      </c>
      <c r="EQ235" t="s">
        <v>5418</v>
      </c>
      <c r="ER235" t="s">
        <v>207</v>
      </c>
      <c r="ES235" t="s">
        <v>6054</v>
      </c>
      <c r="ET235" t="s">
        <v>2206</v>
      </c>
      <c r="EU235" t="s">
        <v>1317</v>
      </c>
      <c r="EV235" t="s">
        <v>6055</v>
      </c>
      <c r="EW235" t="s">
        <v>6056</v>
      </c>
      <c r="EX235" t="s">
        <v>642</v>
      </c>
      <c r="EY235" t="s">
        <v>207</v>
      </c>
      <c r="EZ235" t="s">
        <v>6057</v>
      </c>
      <c r="FA235" t="s">
        <v>5152</v>
      </c>
      <c r="FB235" t="s">
        <v>942</v>
      </c>
    </row>
    <row r="236" spans="1:158">
      <c r="A236" t="s">
        <v>266</v>
      </c>
      <c r="B236" t="s">
        <v>211</v>
      </c>
      <c r="C236" t="s">
        <v>267</v>
      </c>
      <c r="D236" t="s">
        <v>268</v>
      </c>
      <c r="E236" t="s">
        <v>6143</v>
      </c>
      <c r="F236" t="s">
        <v>6144</v>
      </c>
      <c r="G236">
        <v>9458606284</v>
      </c>
      <c r="H236" t="s">
        <v>164</v>
      </c>
      <c r="I236" t="s">
        <v>6145</v>
      </c>
      <c r="J236" t="s">
        <v>166</v>
      </c>
      <c r="K236" t="s">
        <v>6146</v>
      </c>
      <c r="L236" t="s">
        <v>6147</v>
      </c>
      <c r="M236" t="s">
        <v>6148</v>
      </c>
      <c r="N236" t="s">
        <v>170</v>
      </c>
      <c r="AI236" t="s">
        <v>6149</v>
      </c>
      <c r="AJ236" t="s">
        <v>6150</v>
      </c>
      <c r="AK236" t="s">
        <v>6151</v>
      </c>
      <c r="AL236">
        <v>52</v>
      </c>
      <c r="AN236">
        <v>1986</v>
      </c>
      <c r="AO236" t="s">
        <v>174</v>
      </c>
      <c r="AP236" t="s">
        <v>6152</v>
      </c>
      <c r="AQ236" t="s">
        <v>6153</v>
      </c>
      <c r="AR236" t="s">
        <v>6154</v>
      </c>
      <c r="AS236">
        <v>44</v>
      </c>
      <c r="AU236">
        <v>1988</v>
      </c>
      <c r="AV236" t="s">
        <v>170</v>
      </c>
      <c r="BC236" t="s">
        <v>174</v>
      </c>
      <c r="BD236" t="s">
        <v>6155</v>
      </c>
      <c r="BE236" t="s">
        <v>6155</v>
      </c>
      <c r="BF236" t="s">
        <v>1668</v>
      </c>
      <c r="BG236">
        <v>52</v>
      </c>
      <c r="BI236">
        <v>1997</v>
      </c>
      <c r="BJ236">
        <v>19</v>
      </c>
      <c r="BK236" t="s">
        <v>6156</v>
      </c>
      <c r="BL236">
        <v>53</v>
      </c>
      <c r="BM236" t="s">
        <v>6157</v>
      </c>
      <c r="BN236" t="s">
        <v>174</v>
      </c>
      <c r="BO236" t="s">
        <v>6158</v>
      </c>
      <c r="BP236" t="s">
        <v>6159</v>
      </c>
      <c r="BQ236" t="s">
        <v>6160</v>
      </c>
      <c r="BR236">
        <v>94.7</v>
      </c>
      <c r="BS236">
        <v>9.47</v>
      </c>
      <c r="BT236">
        <v>2004</v>
      </c>
      <c r="BU236">
        <v>31</v>
      </c>
      <c r="BV236" t="s">
        <v>6161</v>
      </c>
      <c r="BW236">
        <v>32</v>
      </c>
      <c r="BY236" t="s">
        <v>170</v>
      </c>
      <c r="CF236" t="s">
        <v>174</v>
      </c>
      <c r="CG236" t="s">
        <v>6162</v>
      </c>
      <c r="CH236" t="s">
        <v>6163</v>
      </c>
      <c r="CI236" t="s">
        <v>193</v>
      </c>
      <c r="CJ236">
        <v>2012</v>
      </c>
      <c r="CL236" t="s">
        <v>174</v>
      </c>
      <c r="CM236" t="s">
        <v>6164</v>
      </c>
      <c r="CN236" t="s">
        <v>174</v>
      </c>
      <c r="CO236" t="s">
        <v>6165</v>
      </c>
      <c r="CP236" t="s">
        <v>6166</v>
      </c>
      <c r="CQ236" t="s">
        <v>174</v>
      </c>
      <c r="CR236">
        <v>0</v>
      </c>
      <c r="CS236">
        <v>0</v>
      </c>
      <c r="CT236">
        <v>6</v>
      </c>
      <c r="CV236" t="s">
        <v>170</v>
      </c>
      <c r="CZ236" t="s">
        <v>174</v>
      </c>
      <c r="DA236" t="s">
        <v>6167</v>
      </c>
      <c r="DB236" t="s">
        <v>6168</v>
      </c>
      <c r="DC236" t="s">
        <v>6169</v>
      </c>
      <c r="DD236" t="s">
        <v>174</v>
      </c>
      <c r="DE236" t="s">
        <v>5427</v>
      </c>
      <c r="DF236" t="s">
        <v>174</v>
      </c>
      <c r="DG236" t="s">
        <v>676</v>
      </c>
      <c r="DH236">
        <v>0</v>
      </c>
      <c r="DI236">
        <v>1</v>
      </c>
      <c r="DJ236">
        <v>0</v>
      </c>
      <c r="DK236">
        <v>8</v>
      </c>
      <c r="DL236" t="s">
        <v>174</v>
      </c>
      <c r="DM236" t="s">
        <v>6165</v>
      </c>
      <c r="DN236" t="s">
        <v>170</v>
      </c>
      <c r="DP236" t="s">
        <v>6170</v>
      </c>
      <c r="DQ236" t="s">
        <v>202</v>
      </c>
      <c r="DR236" t="str">
        <f>HYPERLINK("https://nconnect.nicmar.ac.in/pdf/388_resume_1771602657.pdf/Y2FyZWVy","View Resume")</f>
        <v>0</v>
      </c>
      <c r="DS236" t="s">
        <v>816</v>
      </c>
      <c r="DT236" t="s">
        <v>6171</v>
      </c>
      <c r="DU236" t="s">
        <v>6172</v>
      </c>
      <c r="DV236" t="s">
        <v>417</v>
      </c>
      <c r="DW236" t="s">
        <v>246</v>
      </c>
      <c r="DX236" t="s">
        <v>2858</v>
      </c>
      <c r="DY236" t="s">
        <v>209</v>
      </c>
      <c r="DZ236" t="s">
        <v>816</v>
      </c>
    </row>
    <row r="237" spans="1:158">
      <c r="A237" t="s">
        <v>210</v>
      </c>
      <c r="B237" t="s">
        <v>211</v>
      </c>
      <c r="C237" t="s">
        <v>212</v>
      </c>
      <c r="D237" t="s">
        <v>213</v>
      </c>
      <c r="E237" t="s">
        <v>6173</v>
      </c>
      <c r="F237" t="s">
        <v>6174</v>
      </c>
      <c r="G237">
        <v>9981320732</v>
      </c>
      <c r="H237" t="s">
        <v>164</v>
      </c>
      <c r="I237" t="s">
        <v>6175</v>
      </c>
      <c r="J237" t="s">
        <v>217</v>
      </c>
      <c r="K237" t="s">
        <v>6176</v>
      </c>
      <c r="L237" t="s">
        <v>6177</v>
      </c>
      <c r="M237" t="s">
        <v>6178</v>
      </c>
      <c r="N237" t="s">
        <v>170</v>
      </c>
      <c r="AI237" t="s">
        <v>6179</v>
      </c>
      <c r="AJ237" t="s">
        <v>6180</v>
      </c>
      <c r="AK237" t="s">
        <v>6181</v>
      </c>
      <c r="AL237">
        <v>77.2</v>
      </c>
      <c r="AN237">
        <v>2007</v>
      </c>
      <c r="AO237" t="s">
        <v>174</v>
      </c>
      <c r="AP237" t="s">
        <v>6179</v>
      </c>
      <c r="AQ237" t="s">
        <v>6180</v>
      </c>
      <c r="AR237" t="s">
        <v>1075</v>
      </c>
      <c r="AS237">
        <v>76.8</v>
      </c>
      <c r="AU237">
        <v>2009</v>
      </c>
      <c r="AV237" t="s">
        <v>170</v>
      </c>
      <c r="BC237" t="s">
        <v>174</v>
      </c>
      <c r="BD237" t="s">
        <v>6182</v>
      </c>
      <c r="BE237" t="s">
        <v>6183</v>
      </c>
      <c r="BF237" t="s">
        <v>485</v>
      </c>
      <c r="BG237">
        <v>74.53</v>
      </c>
      <c r="BI237">
        <v>2013</v>
      </c>
      <c r="BJ237">
        <v>2</v>
      </c>
      <c r="BL237">
        <v>9</v>
      </c>
      <c r="BN237" t="s">
        <v>174</v>
      </c>
      <c r="BO237" t="s">
        <v>6182</v>
      </c>
      <c r="BP237" t="s">
        <v>6184</v>
      </c>
      <c r="BQ237" t="s">
        <v>213</v>
      </c>
      <c r="BR237">
        <v>81.7</v>
      </c>
      <c r="BS237">
        <v>8.17</v>
      </c>
      <c r="BT237">
        <v>2016</v>
      </c>
      <c r="BU237">
        <v>14</v>
      </c>
      <c r="BW237">
        <v>47</v>
      </c>
      <c r="BY237" t="s">
        <v>170</v>
      </c>
      <c r="CF237" t="s">
        <v>174</v>
      </c>
      <c r="CG237" t="s">
        <v>213</v>
      </c>
      <c r="CH237" t="s">
        <v>6185</v>
      </c>
      <c r="CI237" t="s">
        <v>193</v>
      </c>
      <c r="CJ237">
        <v>2022</v>
      </c>
      <c r="CL237" t="s">
        <v>170</v>
      </c>
      <c r="CN237" t="s">
        <v>174</v>
      </c>
      <c r="CO237" t="s">
        <v>6186</v>
      </c>
      <c r="CP237" t="s">
        <v>6187</v>
      </c>
      <c r="CQ237" t="s">
        <v>174</v>
      </c>
      <c r="CR237">
        <v>15</v>
      </c>
      <c r="CS237">
        <v>0</v>
      </c>
      <c r="CT237">
        <v>0</v>
      </c>
      <c r="CV237" t="s">
        <v>170</v>
      </c>
      <c r="CZ237" t="s">
        <v>170</v>
      </c>
      <c r="DB237" t="s">
        <v>6188</v>
      </c>
      <c r="DC237" t="s">
        <v>1492</v>
      </c>
      <c r="DD237" t="s">
        <v>170</v>
      </c>
      <c r="DF237" t="s">
        <v>170</v>
      </c>
      <c r="DL237" t="s">
        <v>174</v>
      </c>
      <c r="DM237" t="s">
        <v>6189</v>
      </c>
      <c r="DN237" t="s">
        <v>174</v>
      </c>
      <c r="DO237" t="s">
        <v>6190</v>
      </c>
      <c r="DP237" t="s">
        <v>6191</v>
      </c>
      <c r="DQ237" t="str">
        <f>HYPERLINK("https://nconnect.nicmar.ac.in/storage/profile/699878afe5346.png","Download")</f>
        <v>0</v>
      </c>
      <c r="DR237" t="str">
        <f>HYPERLINK("https://nconnect.nicmar.ac.in/pdf/390_resume_1771602758.pdf/Y2FyZWVy","View Resume")</f>
        <v>0</v>
      </c>
      <c r="DS237" t="s">
        <v>898</v>
      </c>
      <c r="DT237" t="s">
        <v>1751</v>
      </c>
      <c r="DU237" t="s">
        <v>211</v>
      </c>
      <c r="DV237" t="s">
        <v>537</v>
      </c>
      <c r="DW237" t="s">
        <v>246</v>
      </c>
      <c r="DX237" t="s">
        <v>2858</v>
      </c>
      <c r="DY237" t="s">
        <v>900</v>
      </c>
      <c r="DZ237" t="s">
        <v>865</v>
      </c>
      <c r="EA237" t="s">
        <v>6192</v>
      </c>
      <c r="EB237" t="s">
        <v>2884</v>
      </c>
      <c r="EC237" t="s">
        <v>6193</v>
      </c>
      <c r="ED237" t="s">
        <v>246</v>
      </c>
      <c r="EE237" t="s">
        <v>1094</v>
      </c>
      <c r="EF237" t="s">
        <v>209</v>
      </c>
      <c r="EG237" t="s">
        <v>1689</v>
      </c>
    </row>
    <row r="238" spans="1:158">
      <c r="A238" t="s">
        <v>506</v>
      </c>
      <c r="B238" t="s">
        <v>507</v>
      </c>
      <c r="C238" t="s">
        <v>267</v>
      </c>
      <c r="D238" t="s">
        <v>508</v>
      </c>
      <c r="E238" t="s">
        <v>6194</v>
      </c>
      <c r="F238" t="s">
        <v>6195</v>
      </c>
      <c r="G238">
        <v>9921052717</v>
      </c>
      <c r="H238" t="s">
        <v>164</v>
      </c>
      <c r="I238" t="s">
        <v>6196</v>
      </c>
      <c r="J238" t="s">
        <v>217</v>
      </c>
      <c r="K238" t="s">
        <v>762</v>
      </c>
      <c r="L238" t="s">
        <v>6197</v>
      </c>
      <c r="M238" t="s">
        <v>6198</v>
      </c>
      <c r="N238" t="s">
        <v>170</v>
      </c>
      <c r="AI238" t="s">
        <v>6199</v>
      </c>
      <c r="AJ238" t="s">
        <v>6200</v>
      </c>
      <c r="AK238" t="s">
        <v>6201</v>
      </c>
      <c r="AL238">
        <v>60</v>
      </c>
      <c r="AN238">
        <v>2006</v>
      </c>
      <c r="AO238" t="s">
        <v>174</v>
      </c>
      <c r="AP238" t="s">
        <v>6202</v>
      </c>
      <c r="AQ238" t="s">
        <v>6200</v>
      </c>
      <c r="AR238" t="s">
        <v>598</v>
      </c>
      <c r="AS238">
        <v>74</v>
      </c>
      <c r="AU238">
        <v>2008</v>
      </c>
      <c r="AV238" t="s">
        <v>170</v>
      </c>
      <c r="BC238" t="s">
        <v>174</v>
      </c>
      <c r="BD238" t="s">
        <v>6203</v>
      </c>
      <c r="BE238" t="s">
        <v>6204</v>
      </c>
      <c r="BF238" t="s">
        <v>598</v>
      </c>
      <c r="BG238">
        <v>70</v>
      </c>
      <c r="BI238">
        <v>2011</v>
      </c>
      <c r="BJ238">
        <v>19</v>
      </c>
      <c r="BK238" t="s">
        <v>6205</v>
      </c>
      <c r="BL238">
        <v>53</v>
      </c>
      <c r="BM238" t="s">
        <v>598</v>
      </c>
      <c r="BN238" t="s">
        <v>174</v>
      </c>
      <c r="BO238" t="s">
        <v>6204</v>
      </c>
      <c r="BP238" t="s">
        <v>6204</v>
      </c>
      <c r="BQ238" t="s">
        <v>598</v>
      </c>
      <c r="BR238">
        <v>66</v>
      </c>
      <c r="BT238">
        <v>2013</v>
      </c>
      <c r="BU238">
        <v>31</v>
      </c>
      <c r="BV238" t="s">
        <v>6206</v>
      </c>
      <c r="BW238">
        <v>53</v>
      </c>
      <c r="BX238" t="s">
        <v>2710</v>
      </c>
      <c r="BY238" t="s">
        <v>170</v>
      </c>
      <c r="CF238" t="s">
        <v>174</v>
      </c>
      <c r="CG238" t="s">
        <v>598</v>
      </c>
      <c r="CH238" t="s">
        <v>6207</v>
      </c>
      <c r="CI238" t="s">
        <v>193</v>
      </c>
      <c r="CJ238">
        <v>2020</v>
      </c>
      <c r="CL238" t="s">
        <v>170</v>
      </c>
      <c r="CN238" t="s">
        <v>174</v>
      </c>
      <c r="CO238" t="s">
        <v>6208</v>
      </c>
      <c r="CP238" t="s">
        <v>611</v>
      </c>
      <c r="CQ238" t="s">
        <v>170</v>
      </c>
      <c r="CV238" t="s">
        <v>170</v>
      </c>
      <c r="CZ238" t="s">
        <v>170</v>
      </c>
      <c r="DB238" t="s">
        <v>3131</v>
      </c>
      <c r="DC238" t="s">
        <v>5372</v>
      </c>
      <c r="DD238" t="s">
        <v>174</v>
      </c>
      <c r="DE238" t="s">
        <v>6209</v>
      </c>
      <c r="DF238" t="s">
        <v>170</v>
      </c>
      <c r="DL238" t="s">
        <v>170</v>
      </c>
      <c r="DN238" t="s">
        <v>170</v>
      </c>
      <c r="DP238" t="s">
        <v>6210</v>
      </c>
      <c r="DQ238" t="s">
        <v>202</v>
      </c>
      <c r="DR238" t="str">
        <f>HYPERLINK("https://nconnect.nicmar.ac.in/pdf/392_resume_1771603368.pdf/Y2FyZWVy","View Resume")</f>
        <v>0</v>
      </c>
      <c r="DS238" t="s">
        <v>6211</v>
      </c>
      <c r="DT238" t="s">
        <v>6212</v>
      </c>
      <c r="DU238" t="s">
        <v>1629</v>
      </c>
      <c r="DV238" t="s">
        <v>6204</v>
      </c>
      <c r="DW238" t="s">
        <v>246</v>
      </c>
      <c r="DX238" t="s">
        <v>3870</v>
      </c>
      <c r="DY238" t="s">
        <v>209</v>
      </c>
      <c r="DZ238" t="s">
        <v>6211</v>
      </c>
    </row>
    <row r="239" spans="1:158">
      <c r="A239" t="s">
        <v>1348</v>
      </c>
      <c r="B239" t="s">
        <v>211</v>
      </c>
      <c r="C239" t="s">
        <v>267</v>
      </c>
      <c r="D239" t="s">
        <v>1349</v>
      </c>
      <c r="E239" t="s">
        <v>6213</v>
      </c>
      <c r="F239" t="s">
        <v>6214</v>
      </c>
      <c r="G239">
        <v>9601131110</v>
      </c>
      <c r="H239" t="s">
        <v>164</v>
      </c>
      <c r="I239" t="s">
        <v>6215</v>
      </c>
      <c r="J239" t="s">
        <v>217</v>
      </c>
      <c r="K239" t="s">
        <v>6216</v>
      </c>
      <c r="L239" t="s">
        <v>6217</v>
      </c>
      <c r="M239" t="s">
        <v>6218</v>
      </c>
      <c r="N239" t="s">
        <v>170</v>
      </c>
      <c r="AI239" t="s">
        <v>6219</v>
      </c>
      <c r="AJ239" t="s">
        <v>6220</v>
      </c>
      <c r="AK239" t="s">
        <v>6221</v>
      </c>
      <c r="AL239">
        <v>71</v>
      </c>
      <c r="AM239">
        <v>7</v>
      </c>
      <c r="AN239">
        <v>2012</v>
      </c>
      <c r="AO239" t="s">
        <v>174</v>
      </c>
      <c r="AP239" t="s">
        <v>6222</v>
      </c>
      <c r="AQ239" t="s">
        <v>6220</v>
      </c>
      <c r="AR239" t="s">
        <v>2296</v>
      </c>
      <c r="AS239">
        <v>70</v>
      </c>
      <c r="AT239">
        <v>7</v>
      </c>
      <c r="AU239">
        <v>2014</v>
      </c>
      <c r="AV239" t="s">
        <v>170</v>
      </c>
      <c r="BC239" t="s">
        <v>174</v>
      </c>
      <c r="BD239" t="s">
        <v>440</v>
      </c>
      <c r="BE239" t="s">
        <v>6223</v>
      </c>
      <c r="BF239" t="s">
        <v>1794</v>
      </c>
      <c r="BG239">
        <v>80</v>
      </c>
      <c r="BH239">
        <v>8</v>
      </c>
      <c r="BI239">
        <v>2021</v>
      </c>
      <c r="BJ239">
        <v>8</v>
      </c>
      <c r="BL239">
        <v>3</v>
      </c>
      <c r="BN239" t="s">
        <v>174</v>
      </c>
      <c r="BO239" t="s">
        <v>6224</v>
      </c>
      <c r="BP239" t="s">
        <v>6225</v>
      </c>
      <c r="BQ239" t="s">
        <v>6226</v>
      </c>
      <c r="BR239">
        <v>75</v>
      </c>
      <c r="BS239">
        <v>7.5</v>
      </c>
      <c r="BT239">
        <v>2024</v>
      </c>
      <c r="BU239">
        <v>31</v>
      </c>
      <c r="BV239" t="s">
        <v>6227</v>
      </c>
      <c r="BW239">
        <v>53</v>
      </c>
      <c r="BX239" t="s">
        <v>6226</v>
      </c>
      <c r="BY239" t="s">
        <v>170</v>
      </c>
      <c r="CF239" t="s">
        <v>170</v>
      </c>
      <c r="CG239" t="s">
        <v>6228</v>
      </c>
      <c r="CI239" t="s">
        <v>373</v>
      </c>
      <c r="CK239" t="s">
        <v>170</v>
      </c>
      <c r="CL239" t="s">
        <v>170</v>
      </c>
      <c r="CN239" t="s">
        <v>170</v>
      </c>
      <c r="CP239" t="s">
        <v>6229</v>
      </c>
      <c r="CQ239" t="s">
        <v>174</v>
      </c>
      <c r="CR239">
        <v>0</v>
      </c>
      <c r="CS239">
        <v>1</v>
      </c>
      <c r="CU239" t="s">
        <v>6230</v>
      </c>
      <c r="CV239" t="s">
        <v>170</v>
      </c>
      <c r="CZ239" t="s">
        <v>170</v>
      </c>
      <c r="DB239" t="s">
        <v>378</v>
      </c>
      <c r="DC239" t="s">
        <v>6231</v>
      </c>
      <c r="DD239" t="s">
        <v>174</v>
      </c>
      <c r="DE239" t="s">
        <v>6232</v>
      </c>
      <c r="DF239" t="s">
        <v>170</v>
      </c>
      <c r="DL239" t="s">
        <v>170</v>
      </c>
      <c r="DN239" t="s">
        <v>174</v>
      </c>
      <c r="DO239" t="s">
        <v>6233</v>
      </c>
      <c r="DP239" t="s">
        <v>6234</v>
      </c>
      <c r="DQ239" t="str">
        <f>HYPERLINK("https://nconnect.nicmar.ac.in/storage/profile/699885bc52325.png","Download")</f>
        <v>0</v>
      </c>
      <c r="DR239" t="str">
        <f>HYPERLINK("https://nconnect.nicmar.ac.in/pdf/393_resume_1771605206.pdf/Y2FyZWVy","View Resume")</f>
        <v>0</v>
      </c>
      <c r="DS239" t="s">
        <v>534</v>
      </c>
      <c r="DT239" t="s">
        <v>6235</v>
      </c>
      <c r="DU239" t="s">
        <v>6236</v>
      </c>
      <c r="DV239" t="s">
        <v>6237</v>
      </c>
      <c r="DW239" t="s">
        <v>207</v>
      </c>
      <c r="DX239" t="s">
        <v>3390</v>
      </c>
      <c r="DY239" t="s">
        <v>209</v>
      </c>
      <c r="DZ239" t="s">
        <v>1388</v>
      </c>
      <c r="EA239" t="s">
        <v>6238</v>
      </c>
      <c r="EB239" t="s">
        <v>5245</v>
      </c>
      <c r="EC239" t="s">
        <v>2037</v>
      </c>
      <c r="ED239" t="s">
        <v>207</v>
      </c>
      <c r="EE239" t="s">
        <v>1094</v>
      </c>
      <c r="EF239" t="s">
        <v>3390</v>
      </c>
      <c r="EG239" t="s">
        <v>248</v>
      </c>
      <c r="EH239" t="s">
        <v>6239</v>
      </c>
      <c r="EI239" t="s">
        <v>6236</v>
      </c>
      <c r="EJ239" t="s">
        <v>818</v>
      </c>
      <c r="EK239" t="s">
        <v>207</v>
      </c>
      <c r="EL239" t="s">
        <v>1548</v>
      </c>
      <c r="EM239" t="s">
        <v>1322</v>
      </c>
      <c r="EN239" t="s">
        <v>821</v>
      </c>
      <c r="EO239" t="s">
        <v>6240</v>
      </c>
      <c r="EP239" t="s">
        <v>6241</v>
      </c>
      <c r="EQ239" t="s">
        <v>3835</v>
      </c>
      <c r="ER239" t="s">
        <v>207</v>
      </c>
      <c r="ES239" t="s">
        <v>4308</v>
      </c>
      <c r="ET239" t="s">
        <v>1548</v>
      </c>
      <c r="EU239" t="s">
        <v>1388</v>
      </c>
    </row>
    <row r="240" spans="1:158">
      <c r="A240" t="s">
        <v>210</v>
      </c>
      <c r="B240" t="s">
        <v>211</v>
      </c>
      <c r="C240" t="s">
        <v>212</v>
      </c>
      <c r="D240" t="s">
        <v>213</v>
      </c>
      <c r="E240" t="s">
        <v>6242</v>
      </c>
      <c r="F240" t="s">
        <v>6243</v>
      </c>
      <c r="G240">
        <v>9475177489</v>
      </c>
      <c r="H240" t="s">
        <v>271</v>
      </c>
      <c r="I240" t="s">
        <v>6244</v>
      </c>
      <c r="J240" t="s">
        <v>166</v>
      </c>
      <c r="K240" t="s">
        <v>5514</v>
      </c>
      <c r="L240" t="s">
        <v>6245</v>
      </c>
      <c r="M240" t="s">
        <v>6246</v>
      </c>
      <c r="N240" t="s">
        <v>170</v>
      </c>
      <c r="AI240" t="s">
        <v>6247</v>
      </c>
      <c r="AJ240" t="s">
        <v>6248</v>
      </c>
      <c r="AK240" t="s">
        <v>6249</v>
      </c>
      <c r="AL240">
        <v>72.67</v>
      </c>
      <c r="AN240">
        <v>2005</v>
      </c>
      <c r="AO240" t="s">
        <v>174</v>
      </c>
      <c r="AP240" t="s">
        <v>6247</v>
      </c>
      <c r="AQ240" t="s">
        <v>6248</v>
      </c>
      <c r="AR240" t="s">
        <v>6250</v>
      </c>
      <c r="AS240">
        <v>71</v>
      </c>
      <c r="AU240">
        <v>2007</v>
      </c>
      <c r="AV240" t="s">
        <v>170</v>
      </c>
      <c r="BC240" t="s">
        <v>174</v>
      </c>
      <c r="BD240" t="s">
        <v>6251</v>
      </c>
      <c r="BE240" t="s">
        <v>6251</v>
      </c>
      <c r="BF240" t="s">
        <v>485</v>
      </c>
      <c r="BG240">
        <v>76.4</v>
      </c>
      <c r="BH240">
        <v>7.64</v>
      </c>
      <c r="BI240">
        <v>2011</v>
      </c>
      <c r="BJ240">
        <v>1</v>
      </c>
      <c r="BL240">
        <v>7</v>
      </c>
      <c r="BN240" t="s">
        <v>174</v>
      </c>
      <c r="BO240" t="s">
        <v>6252</v>
      </c>
      <c r="BP240" t="s">
        <v>6253</v>
      </c>
      <c r="BQ240" t="s">
        <v>213</v>
      </c>
      <c r="BR240">
        <v>83.7</v>
      </c>
      <c r="BT240">
        <v>2013</v>
      </c>
      <c r="BU240">
        <v>14</v>
      </c>
      <c r="BW240">
        <v>47</v>
      </c>
      <c r="BY240" t="s">
        <v>170</v>
      </c>
      <c r="CF240" t="s">
        <v>174</v>
      </c>
      <c r="CG240" t="s">
        <v>6254</v>
      </c>
      <c r="CH240" t="s">
        <v>6255</v>
      </c>
      <c r="CI240" t="s">
        <v>193</v>
      </c>
      <c r="CJ240">
        <v>2021</v>
      </c>
      <c r="CL240" t="s">
        <v>170</v>
      </c>
      <c r="CN240" t="s">
        <v>174</v>
      </c>
      <c r="CO240" t="s">
        <v>6256</v>
      </c>
      <c r="CP240" t="s">
        <v>6257</v>
      </c>
      <c r="CQ240" t="s">
        <v>174</v>
      </c>
      <c r="CR240">
        <v>7</v>
      </c>
      <c r="CS240">
        <v>0</v>
      </c>
      <c r="CT240">
        <v>0</v>
      </c>
      <c r="CU240" t="s">
        <v>6258</v>
      </c>
      <c r="CV240" t="s">
        <v>170</v>
      </c>
      <c r="CZ240" t="s">
        <v>170</v>
      </c>
      <c r="DB240" t="s">
        <v>6259</v>
      </c>
      <c r="DC240" t="s">
        <v>3621</v>
      </c>
      <c r="DD240" t="s">
        <v>174</v>
      </c>
      <c r="DE240" t="s">
        <v>6260</v>
      </c>
      <c r="DF240" t="s">
        <v>174</v>
      </c>
      <c r="DG240">
        <v>2</v>
      </c>
      <c r="DH240">
        <v>0</v>
      </c>
      <c r="DI240">
        <v>0</v>
      </c>
      <c r="DJ240" t="s">
        <v>170</v>
      </c>
      <c r="DK240">
        <v>10</v>
      </c>
      <c r="DL240" t="s">
        <v>174</v>
      </c>
      <c r="DM240" t="s">
        <v>6261</v>
      </c>
      <c r="DN240" t="s">
        <v>174</v>
      </c>
      <c r="DO240" t="s">
        <v>6262</v>
      </c>
      <c r="DP240" t="s">
        <v>6263</v>
      </c>
      <c r="DQ240" t="str">
        <f>HYPERLINK("https://nconnect.nicmar.ac.in/storage/profile/6998825e9374f.png","Download")</f>
        <v>0</v>
      </c>
      <c r="DR240" t="str">
        <f>HYPERLINK("https://nconnect.nicmar.ac.in/pdf/395_resume_1771607790.pdf/Y2FyZWVy","View Resume")</f>
        <v>0</v>
      </c>
      <c r="DS240" t="s">
        <v>985</v>
      </c>
      <c r="DT240" t="s">
        <v>6264</v>
      </c>
      <c r="DU240" t="s">
        <v>6265</v>
      </c>
      <c r="DV240" t="s">
        <v>2284</v>
      </c>
      <c r="DW240" t="s">
        <v>246</v>
      </c>
      <c r="DX240" t="s">
        <v>423</v>
      </c>
      <c r="DY240" t="s">
        <v>209</v>
      </c>
      <c r="DZ240" t="s">
        <v>419</v>
      </c>
      <c r="EA240" t="s">
        <v>4147</v>
      </c>
      <c r="EB240" t="s">
        <v>6266</v>
      </c>
      <c r="EC240" t="s">
        <v>6267</v>
      </c>
      <c r="ED240" t="s">
        <v>246</v>
      </c>
      <c r="EE240" t="s">
        <v>4308</v>
      </c>
      <c r="EF240" t="s">
        <v>1544</v>
      </c>
      <c r="EG240" t="s">
        <v>1388</v>
      </c>
      <c r="EH240" t="s">
        <v>6268</v>
      </c>
      <c r="EI240" t="s">
        <v>6269</v>
      </c>
      <c r="EJ240" t="s">
        <v>6270</v>
      </c>
      <c r="EK240" t="s">
        <v>207</v>
      </c>
      <c r="EL240" t="s">
        <v>1983</v>
      </c>
      <c r="EM240" t="s">
        <v>4308</v>
      </c>
      <c r="EN240" t="s">
        <v>460</v>
      </c>
      <c r="EO240" t="s">
        <v>6271</v>
      </c>
      <c r="EP240" t="s">
        <v>211</v>
      </c>
      <c r="EQ240" t="s">
        <v>6272</v>
      </c>
      <c r="ER240" t="s">
        <v>246</v>
      </c>
      <c r="ES240" t="s">
        <v>993</v>
      </c>
      <c r="ET240" t="s">
        <v>579</v>
      </c>
      <c r="EU240" t="s">
        <v>248</v>
      </c>
      <c r="EV240" t="s">
        <v>6273</v>
      </c>
      <c r="EW240" t="s">
        <v>4750</v>
      </c>
      <c r="EX240" t="s">
        <v>6272</v>
      </c>
      <c r="EY240" t="s">
        <v>246</v>
      </c>
      <c r="EZ240" t="s">
        <v>1590</v>
      </c>
      <c r="FA240" t="s">
        <v>993</v>
      </c>
      <c r="FB240" t="s">
        <v>908</v>
      </c>
    </row>
    <row r="241" spans="1:158">
      <c r="A241" t="s">
        <v>581</v>
      </c>
      <c r="B241" t="s">
        <v>211</v>
      </c>
      <c r="C241" t="s">
        <v>471</v>
      </c>
      <c r="D241" t="s">
        <v>582</v>
      </c>
      <c r="E241" t="s">
        <v>6242</v>
      </c>
      <c r="F241" t="s">
        <v>6243</v>
      </c>
      <c r="G241">
        <v>9475177489</v>
      </c>
      <c r="H241" t="s">
        <v>271</v>
      </c>
      <c r="I241" t="s">
        <v>6244</v>
      </c>
      <c r="J241" t="s">
        <v>166</v>
      </c>
      <c r="K241" t="s">
        <v>5514</v>
      </c>
      <c r="L241" t="s">
        <v>6245</v>
      </c>
      <c r="M241" t="s">
        <v>6246</v>
      </c>
      <c r="N241" t="s">
        <v>170</v>
      </c>
      <c r="AI241" t="s">
        <v>6247</v>
      </c>
      <c r="AJ241" t="s">
        <v>6248</v>
      </c>
      <c r="AK241" t="s">
        <v>6249</v>
      </c>
      <c r="AL241">
        <v>72.67</v>
      </c>
      <c r="AN241">
        <v>2005</v>
      </c>
      <c r="AO241" t="s">
        <v>174</v>
      </c>
      <c r="AP241" t="s">
        <v>6247</v>
      </c>
      <c r="AQ241" t="s">
        <v>6248</v>
      </c>
      <c r="AR241" t="s">
        <v>6250</v>
      </c>
      <c r="AS241">
        <v>71</v>
      </c>
      <c r="AU241">
        <v>2007</v>
      </c>
      <c r="AV241" t="s">
        <v>170</v>
      </c>
      <c r="BC241" t="s">
        <v>174</v>
      </c>
      <c r="BD241" t="s">
        <v>6251</v>
      </c>
      <c r="BE241" t="s">
        <v>6251</v>
      </c>
      <c r="BF241" t="s">
        <v>485</v>
      </c>
      <c r="BG241">
        <v>76.4</v>
      </c>
      <c r="BH241">
        <v>7.64</v>
      </c>
      <c r="BI241">
        <v>2011</v>
      </c>
      <c r="BJ241">
        <v>1</v>
      </c>
      <c r="BL241">
        <v>7</v>
      </c>
      <c r="BN241" t="s">
        <v>174</v>
      </c>
      <c r="BO241" t="s">
        <v>6252</v>
      </c>
      <c r="BP241" t="s">
        <v>6253</v>
      </c>
      <c r="BQ241" t="s">
        <v>213</v>
      </c>
      <c r="BR241">
        <v>83.7</v>
      </c>
      <c r="BT241">
        <v>2013</v>
      </c>
      <c r="BU241">
        <v>14</v>
      </c>
      <c r="BW241">
        <v>47</v>
      </c>
      <c r="BY241" t="s">
        <v>170</v>
      </c>
      <c r="CF241" t="s">
        <v>174</v>
      </c>
      <c r="CG241" t="s">
        <v>6254</v>
      </c>
      <c r="CH241" t="s">
        <v>6255</v>
      </c>
      <c r="CI241" t="s">
        <v>193</v>
      </c>
      <c r="CJ241">
        <v>2021</v>
      </c>
      <c r="CL241" t="s">
        <v>170</v>
      </c>
      <c r="CN241" t="s">
        <v>174</v>
      </c>
      <c r="CO241" t="s">
        <v>6256</v>
      </c>
      <c r="CP241" t="s">
        <v>6257</v>
      </c>
      <c r="CQ241" t="s">
        <v>174</v>
      </c>
      <c r="CR241">
        <v>7</v>
      </c>
      <c r="CS241">
        <v>0</v>
      </c>
      <c r="CT241">
        <v>0</v>
      </c>
      <c r="CU241" t="s">
        <v>6258</v>
      </c>
      <c r="CV241" t="s">
        <v>170</v>
      </c>
      <c r="CZ241" t="s">
        <v>170</v>
      </c>
      <c r="DB241" t="s">
        <v>6259</v>
      </c>
      <c r="DC241" t="s">
        <v>3621</v>
      </c>
      <c r="DD241" t="s">
        <v>174</v>
      </c>
      <c r="DE241" t="s">
        <v>6260</v>
      </c>
      <c r="DF241" t="s">
        <v>174</v>
      </c>
      <c r="DG241">
        <v>2</v>
      </c>
      <c r="DH241">
        <v>0</v>
      </c>
      <c r="DI241">
        <v>0</v>
      </c>
      <c r="DJ241" t="s">
        <v>170</v>
      </c>
      <c r="DK241">
        <v>10</v>
      </c>
      <c r="DL241" t="s">
        <v>174</v>
      </c>
      <c r="DM241" t="s">
        <v>6261</v>
      </c>
      <c r="DN241" t="s">
        <v>174</v>
      </c>
      <c r="DO241" t="s">
        <v>6262</v>
      </c>
      <c r="DP241" t="s">
        <v>6274</v>
      </c>
      <c r="DQ241" t="str">
        <f>HYPERLINK("https://nconnect.nicmar.ac.in/storage/profile/6998825e9374f.png","Download")</f>
        <v>0</v>
      </c>
      <c r="DR241" t="str">
        <f>HYPERLINK("https://nconnect.nicmar.ac.in/pdf/395_resume_1771607790.pdf/Y2FyZWVy","View Resume")</f>
        <v>0</v>
      </c>
      <c r="DS241" t="s">
        <v>985</v>
      </c>
      <c r="DT241" t="s">
        <v>6264</v>
      </c>
      <c r="DU241" t="s">
        <v>6265</v>
      </c>
      <c r="DV241" t="s">
        <v>2284</v>
      </c>
      <c r="DW241" t="s">
        <v>246</v>
      </c>
      <c r="DX241" t="s">
        <v>423</v>
      </c>
      <c r="DY241" t="s">
        <v>209</v>
      </c>
      <c r="DZ241" t="s">
        <v>419</v>
      </c>
      <c r="EA241" t="s">
        <v>4147</v>
      </c>
      <c r="EB241" t="s">
        <v>6266</v>
      </c>
      <c r="EC241" t="s">
        <v>6267</v>
      </c>
      <c r="ED241" t="s">
        <v>246</v>
      </c>
      <c r="EE241" t="s">
        <v>4308</v>
      </c>
      <c r="EF241" t="s">
        <v>1544</v>
      </c>
      <c r="EG241" t="s">
        <v>1388</v>
      </c>
      <c r="EH241" t="s">
        <v>6268</v>
      </c>
      <c r="EI241" t="s">
        <v>6269</v>
      </c>
      <c r="EJ241" t="s">
        <v>6270</v>
      </c>
      <c r="EK241" t="s">
        <v>207</v>
      </c>
      <c r="EL241" t="s">
        <v>1983</v>
      </c>
      <c r="EM241" t="s">
        <v>4308</v>
      </c>
      <c r="EN241" t="s">
        <v>460</v>
      </c>
      <c r="EO241" t="s">
        <v>6271</v>
      </c>
      <c r="EP241" t="s">
        <v>211</v>
      </c>
      <c r="EQ241" t="s">
        <v>6272</v>
      </c>
      <c r="ER241" t="s">
        <v>246</v>
      </c>
      <c r="ES241" t="s">
        <v>993</v>
      </c>
      <c r="ET241" t="s">
        <v>579</v>
      </c>
      <c r="EU241" t="s">
        <v>248</v>
      </c>
      <c r="EV241" t="s">
        <v>6273</v>
      </c>
      <c r="EW241" t="s">
        <v>4750</v>
      </c>
      <c r="EX241" t="s">
        <v>6272</v>
      </c>
      <c r="EY241" t="s">
        <v>246</v>
      </c>
      <c r="EZ241" t="s">
        <v>1590</v>
      </c>
      <c r="FA241" t="s">
        <v>993</v>
      </c>
      <c r="FB241" t="s">
        <v>908</v>
      </c>
    </row>
    <row r="242" spans="1:158">
      <c r="A242" t="s">
        <v>470</v>
      </c>
      <c r="B242" t="s">
        <v>211</v>
      </c>
      <c r="C242" t="s">
        <v>471</v>
      </c>
      <c r="D242" t="s">
        <v>472</v>
      </c>
      <c r="E242" t="s">
        <v>6242</v>
      </c>
      <c r="F242" t="s">
        <v>6243</v>
      </c>
      <c r="G242">
        <v>9475177489</v>
      </c>
      <c r="H242" t="s">
        <v>271</v>
      </c>
      <c r="I242" t="s">
        <v>6244</v>
      </c>
      <c r="J242" t="s">
        <v>166</v>
      </c>
      <c r="K242" t="s">
        <v>5514</v>
      </c>
      <c r="L242" t="s">
        <v>6245</v>
      </c>
      <c r="M242" t="s">
        <v>6246</v>
      </c>
      <c r="N242" t="s">
        <v>170</v>
      </c>
      <c r="AI242" t="s">
        <v>6247</v>
      </c>
      <c r="AJ242" t="s">
        <v>6248</v>
      </c>
      <c r="AK242" t="s">
        <v>6249</v>
      </c>
      <c r="AL242">
        <v>72.67</v>
      </c>
      <c r="AN242">
        <v>2005</v>
      </c>
      <c r="AO242" t="s">
        <v>174</v>
      </c>
      <c r="AP242" t="s">
        <v>6247</v>
      </c>
      <c r="AQ242" t="s">
        <v>6248</v>
      </c>
      <c r="AR242" t="s">
        <v>6250</v>
      </c>
      <c r="AS242">
        <v>71</v>
      </c>
      <c r="AU242">
        <v>2007</v>
      </c>
      <c r="AV242" t="s">
        <v>170</v>
      </c>
      <c r="BC242" t="s">
        <v>174</v>
      </c>
      <c r="BD242" t="s">
        <v>6251</v>
      </c>
      <c r="BE242" t="s">
        <v>6251</v>
      </c>
      <c r="BF242" t="s">
        <v>485</v>
      </c>
      <c r="BG242">
        <v>76.4</v>
      </c>
      <c r="BH242">
        <v>7.64</v>
      </c>
      <c r="BI242">
        <v>2011</v>
      </c>
      <c r="BJ242">
        <v>1</v>
      </c>
      <c r="BL242">
        <v>7</v>
      </c>
      <c r="BN242" t="s">
        <v>174</v>
      </c>
      <c r="BO242" t="s">
        <v>6252</v>
      </c>
      <c r="BP242" t="s">
        <v>6253</v>
      </c>
      <c r="BQ242" t="s">
        <v>213</v>
      </c>
      <c r="BR242">
        <v>83.7</v>
      </c>
      <c r="BT242">
        <v>2013</v>
      </c>
      <c r="BU242">
        <v>14</v>
      </c>
      <c r="BW242">
        <v>47</v>
      </c>
      <c r="BY242" t="s">
        <v>170</v>
      </c>
      <c r="CF242" t="s">
        <v>174</v>
      </c>
      <c r="CG242" t="s">
        <v>6254</v>
      </c>
      <c r="CH242" t="s">
        <v>6255</v>
      </c>
      <c r="CI242" t="s">
        <v>193</v>
      </c>
      <c r="CJ242">
        <v>2021</v>
      </c>
      <c r="CL242" t="s">
        <v>170</v>
      </c>
      <c r="CN242" t="s">
        <v>174</v>
      </c>
      <c r="CO242" t="s">
        <v>6256</v>
      </c>
      <c r="CP242" t="s">
        <v>6257</v>
      </c>
      <c r="CQ242" t="s">
        <v>174</v>
      </c>
      <c r="CR242">
        <v>7</v>
      </c>
      <c r="CS242">
        <v>0</v>
      </c>
      <c r="CT242">
        <v>0</v>
      </c>
      <c r="CU242" t="s">
        <v>6258</v>
      </c>
      <c r="CV242" t="s">
        <v>170</v>
      </c>
      <c r="CZ242" t="s">
        <v>170</v>
      </c>
      <c r="DB242" t="s">
        <v>6259</v>
      </c>
      <c r="DC242" t="s">
        <v>3621</v>
      </c>
      <c r="DD242" t="s">
        <v>174</v>
      </c>
      <c r="DE242" t="s">
        <v>6260</v>
      </c>
      <c r="DF242" t="s">
        <v>174</v>
      </c>
      <c r="DG242">
        <v>2</v>
      </c>
      <c r="DH242">
        <v>0</v>
      </c>
      <c r="DI242">
        <v>0</v>
      </c>
      <c r="DJ242" t="s">
        <v>170</v>
      </c>
      <c r="DK242">
        <v>10</v>
      </c>
      <c r="DL242" t="s">
        <v>174</v>
      </c>
      <c r="DM242" t="s">
        <v>6261</v>
      </c>
      <c r="DN242" t="s">
        <v>174</v>
      </c>
      <c r="DO242" t="s">
        <v>6262</v>
      </c>
      <c r="DP242" t="s">
        <v>6275</v>
      </c>
      <c r="DQ242" t="str">
        <f>HYPERLINK("https://nconnect.nicmar.ac.in/storage/profile/6998825e9374f.png","Download")</f>
        <v>0</v>
      </c>
      <c r="DR242" t="str">
        <f>HYPERLINK("https://nconnect.nicmar.ac.in/pdf/395_resume_1771607790.pdf/Y2FyZWVy","View Resume")</f>
        <v>0</v>
      </c>
      <c r="DS242" t="s">
        <v>985</v>
      </c>
      <c r="DT242" t="s">
        <v>6264</v>
      </c>
      <c r="DU242" t="s">
        <v>6265</v>
      </c>
      <c r="DV242" t="s">
        <v>2284</v>
      </c>
      <c r="DW242" t="s">
        <v>246</v>
      </c>
      <c r="DX242" t="s">
        <v>423</v>
      </c>
      <c r="DY242" t="s">
        <v>209</v>
      </c>
      <c r="DZ242" t="s">
        <v>419</v>
      </c>
      <c r="EA242" t="s">
        <v>4147</v>
      </c>
      <c r="EB242" t="s">
        <v>6266</v>
      </c>
      <c r="EC242" t="s">
        <v>6267</v>
      </c>
      <c r="ED242" t="s">
        <v>246</v>
      </c>
      <c r="EE242" t="s">
        <v>4308</v>
      </c>
      <c r="EF242" t="s">
        <v>1544</v>
      </c>
      <c r="EG242" t="s">
        <v>1388</v>
      </c>
      <c r="EH242" t="s">
        <v>6268</v>
      </c>
      <c r="EI242" t="s">
        <v>6269</v>
      </c>
      <c r="EJ242" t="s">
        <v>6270</v>
      </c>
      <c r="EK242" t="s">
        <v>207</v>
      </c>
      <c r="EL242" t="s">
        <v>1983</v>
      </c>
      <c r="EM242" t="s">
        <v>4308</v>
      </c>
      <c r="EN242" t="s">
        <v>460</v>
      </c>
      <c r="EO242" t="s">
        <v>6271</v>
      </c>
      <c r="EP242" t="s">
        <v>211</v>
      </c>
      <c r="EQ242" t="s">
        <v>6272</v>
      </c>
      <c r="ER242" t="s">
        <v>246</v>
      </c>
      <c r="ES242" t="s">
        <v>993</v>
      </c>
      <c r="ET242" t="s">
        <v>579</v>
      </c>
      <c r="EU242" t="s">
        <v>248</v>
      </c>
      <c r="EV242" t="s">
        <v>6273</v>
      </c>
      <c r="EW242" t="s">
        <v>4750</v>
      </c>
      <c r="EX242" t="s">
        <v>6272</v>
      </c>
      <c r="EY242" t="s">
        <v>246</v>
      </c>
      <c r="EZ242" t="s">
        <v>1590</v>
      </c>
      <c r="FA242" t="s">
        <v>993</v>
      </c>
      <c r="FB242" t="s">
        <v>908</v>
      </c>
    </row>
    <row r="243" spans="1:158">
      <c r="A243" t="s">
        <v>210</v>
      </c>
      <c r="B243" t="s">
        <v>211</v>
      </c>
      <c r="C243" t="s">
        <v>212</v>
      </c>
      <c r="D243" t="s">
        <v>213</v>
      </c>
      <c r="E243" t="s">
        <v>6276</v>
      </c>
      <c r="F243" t="s">
        <v>6277</v>
      </c>
      <c r="G243">
        <v>8011269069</v>
      </c>
      <c r="H243" t="s">
        <v>164</v>
      </c>
      <c r="I243" t="s">
        <v>6278</v>
      </c>
      <c r="J243" t="s">
        <v>166</v>
      </c>
      <c r="K243" t="s">
        <v>6279</v>
      </c>
      <c r="L243" t="s">
        <v>6280</v>
      </c>
      <c r="M243" t="s">
        <v>6281</v>
      </c>
      <c r="N243" t="s">
        <v>170</v>
      </c>
      <c r="AI243" t="s">
        <v>6282</v>
      </c>
      <c r="AJ243" t="s">
        <v>6283</v>
      </c>
      <c r="AK243" t="s">
        <v>6284</v>
      </c>
      <c r="AL243">
        <v>85.2</v>
      </c>
      <c r="AN243">
        <v>2002</v>
      </c>
      <c r="AO243" t="s">
        <v>174</v>
      </c>
      <c r="AP243" t="s">
        <v>6282</v>
      </c>
      <c r="AQ243" t="s">
        <v>6283</v>
      </c>
      <c r="AR243" t="s">
        <v>6285</v>
      </c>
      <c r="AS243">
        <v>84</v>
      </c>
      <c r="AU243">
        <v>2004</v>
      </c>
      <c r="AV243" t="s">
        <v>170</v>
      </c>
      <c r="BC243" t="s">
        <v>174</v>
      </c>
      <c r="BD243" t="s">
        <v>6286</v>
      </c>
      <c r="BE243" t="s">
        <v>6287</v>
      </c>
      <c r="BF243" t="s">
        <v>485</v>
      </c>
      <c r="BG243">
        <v>79.8</v>
      </c>
      <c r="BH243">
        <v>7.98</v>
      </c>
      <c r="BI243">
        <v>2008</v>
      </c>
      <c r="BJ243">
        <v>1</v>
      </c>
      <c r="BL243">
        <v>9</v>
      </c>
      <c r="BN243" t="s">
        <v>174</v>
      </c>
      <c r="BO243" t="s">
        <v>489</v>
      </c>
      <c r="BP243" t="s">
        <v>6288</v>
      </c>
      <c r="BQ243" t="s">
        <v>213</v>
      </c>
      <c r="BR243">
        <v>74.9</v>
      </c>
      <c r="BS243">
        <v>7.49</v>
      </c>
      <c r="BT243">
        <v>2013</v>
      </c>
      <c r="BU243">
        <v>14</v>
      </c>
      <c r="BW243">
        <v>47</v>
      </c>
      <c r="BY243" t="s">
        <v>170</v>
      </c>
      <c r="CF243" t="s">
        <v>174</v>
      </c>
      <c r="CG243" t="s">
        <v>4146</v>
      </c>
      <c r="CH243" t="s">
        <v>489</v>
      </c>
      <c r="CI243" t="s">
        <v>193</v>
      </c>
      <c r="CJ243">
        <v>2021</v>
      </c>
      <c r="CL243" t="s">
        <v>170</v>
      </c>
      <c r="CN243" t="s">
        <v>174</v>
      </c>
      <c r="CO243" t="s">
        <v>6289</v>
      </c>
      <c r="CP243" t="s">
        <v>6290</v>
      </c>
      <c r="CQ243" t="s">
        <v>174</v>
      </c>
      <c r="CR243">
        <v>2</v>
      </c>
      <c r="CS243">
        <v>0</v>
      </c>
      <c r="CT243">
        <v>0</v>
      </c>
      <c r="CV243" t="s">
        <v>170</v>
      </c>
      <c r="CZ243" t="s">
        <v>170</v>
      </c>
      <c r="DB243" t="s">
        <v>6291</v>
      </c>
      <c r="DC243" t="s">
        <v>6292</v>
      </c>
      <c r="DD243" t="s">
        <v>170</v>
      </c>
      <c r="DF243" t="s">
        <v>170</v>
      </c>
      <c r="DL243" t="s">
        <v>170</v>
      </c>
      <c r="DN243" t="s">
        <v>170</v>
      </c>
      <c r="DP243" t="s">
        <v>6293</v>
      </c>
      <c r="DQ243" t="str">
        <f>HYPERLINK("https://nconnect.nicmar.ac.in/storage/profile/6998936bcb16a.png","Download")</f>
        <v>0</v>
      </c>
      <c r="DR243" t="str">
        <f>HYPERLINK("https://nconnect.nicmar.ac.in/pdf/29_resume_1771831168.pdf/Y2FyZWVy","View Resume")</f>
        <v>0</v>
      </c>
      <c r="DS243" t="s">
        <v>203</v>
      </c>
      <c r="DT243" t="s">
        <v>502</v>
      </c>
      <c r="DU243" t="s">
        <v>6294</v>
      </c>
      <c r="DV243" t="s">
        <v>503</v>
      </c>
      <c r="DW243" t="s">
        <v>246</v>
      </c>
      <c r="DX243" t="s">
        <v>996</v>
      </c>
      <c r="DY243" t="s">
        <v>209</v>
      </c>
      <c r="DZ243" t="s">
        <v>2054</v>
      </c>
      <c r="EA243" t="s">
        <v>502</v>
      </c>
      <c r="EB243" t="s">
        <v>6294</v>
      </c>
      <c r="EC243" t="s">
        <v>503</v>
      </c>
      <c r="ED243" t="s">
        <v>246</v>
      </c>
      <c r="EE243" t="s">
        <v>995</v>
      </c>
      <c r="EF243" t="s">
        <v>3390</v>
      </c>
      <c r="EG243" t="s">
        <v>1388</v>
      </c>
      <c r="EH243" t="s">
        <v>502</v>
      </c>
      <c r="EI243" t="s">
        <v>6294</v>
      </c>
      <c r="EJ243" t="s">
        <v>503</v>
      </c>
      <c r="EK243" t="s">
        <v>246</v>
      </c>
      <c r="EL243" t="s">
        <v>757</v>
      </c>
      <c r="EM243" t="s">
        <v>820</v>
      </c>
      <c r="EN243" t="s">
        <v>1388</v>
      </c>
      <c r="EO243" t="s">
        <v>6295</v>
      </c>
      <c r="EP243" t="s">
        <v>6294</v>
      </c>
      <c r="EQ243" t="s">
        <v>6296</v>
      </c>
      <c r="ER243" t="s">
        <v>246</v>
      </c>
      <c r="ES243" t="s">
        <v>2858</v>
      </c>
      <c r="ET243" t="s">
        <v>825</v>
      </c>
      <c r="EU243" t="s">
        <v>945</v>
      </c>
      <c r="EV243" t="s">
        <v>6295</v>
      </c>
      <c r="EW243" t="s">
        <v>6294</v>
      </c>
      <c r="EX243" t="s">
        <v>6296</v>
      </c>
      <c r="EY243" t="s">
        <v>246</v>
      </c>
      <c r="EZ243" t="s">
        <v>1718</v>
      </c>
      <c r="FA243" t="s">
        <v>538</v>
      </c>
      <c r="FB243" t="s">
        <v>1388</v>
      </c>
    </row>
    <row r="244" spans="1:158">
      <c r="A244" t="s">
        <v>210</v>
      </c>
      <c r="B244" t="s">
        <v>211</v>
      </c>
      <c r="C244" t="s">
        <v>212</v>
      </c>
      <c r="D244" t="s">
        <v>213</v>
      </c>
      <c r="E244" t="s">
        <v>6297</v>
      </c>
      <c r="F244" t="s">
        <v>6298</v>
      </c>
      <c r="G244">
        <v>7989550471</v>
      </c>
      <c r="H244" t="s">
        <v>164</v>
      </c>
      <c r="I244" t="s">
        <v>6299</v>
      </c>
      <c r="J244" t="s">
        <v>217</v>
      </c>
      <c r="K244" t="s">
        <v>361</v>
      </c>
      <c r="L244" t="s">
        <v>6300</v>
      </c>
      <c r="M244" t="s">
        <v>6301</v>
      </c>
      <c r="N244" t="s">
        <v>170</v>
      </c>
      <c r="AI244" t="s">
        <v>6302</v>
      </c>
      <c r="AJ244" t="s">
        <v>6303</v>
      </c>
      <c r="AK244" t="s">
        <v>6304</v>
      </c>
      <c r="AL244">
        <v>79</v>
      </c>
      <c r="AN244">
        <v>2008</v>
      </c>
      <c r="AO244" t="s">
        <v>174</v>
      </c>
      <c r="AP244" t="s">
        <v>6305</v>
      </c>
      <c r="AQ244" t="s">
        <v>1227</v>
      </c>
      <c r="AR244" t="s">
        <v>283</v>
      </c>
      <c r="AS244">
        <v>94.1</v>
      </c>
      <c r="AU244">
        <v>2010</v>
      </c>
      <c r="AV244" t="s">
        <v>170</v>
      </c>
      <c r="BC244" t="s">
        <v>174</v>
      </c>
      <c r="BD244" t="s">
        <v>6306</v>
      </c>
      <c r="BE244" t="s">
        <v>6307</v>
      </c>
      <c r="BF244" t="s">
        <v>6308</v>
      </c>
      <c r="BG244">
        <v>76</v>
      </c>
      <c r="BI244">
        <v>2014</v>
      </c>
      <c r="BJ244">
        <v>2</v>
      </c>
      <c r="BL244">
        <v>7</v>
      </c>
      <c r="BN244" t="s">
        <v>174</v>
      </c>
      <c r="BO244" t="s">
        <v>6306</v>
      </c>
      <c r="BP244" t="s">
        <v>6306</v>
      </c>
      <c r="BQ244" t="s">
        <v>6309</v>
      </c>
      <c r="BR244">
        <v>81.8</v>
      </c>
      <c r="BT244">
        <v>2017</v>
      </c>
      <c r="BU244">
        <v>14</v>
      </c>
      <c r="BW244">
        <v>7</v>
      </c>
      <c r="BY244" t="s">
        <v>170</v>
      </c>
      <c r="CF244" t="s">
        <v>174</v>
      </c>
      <c r="CG244" t="s">
        <v>213</v>
      </c>
      <c r="CH244" t="s">
        <v>6310</v>
      </c>
      <c r="CI244" t="s">
        <v>193</v>
      </c>
      <c r="CJ244">
        <v>2026</v>
      </c>
      <c r="CL244" t="s">
        <v>174</v>
      </c>
      <c r="CM244" t="s">
        <v>6311</v>
      </c>
      <c r="CN244" t="s">
        <v>174</v>
      </c>
      <c r="CO244" t="s">
        <v>6312</v>
      </c>
      <c r="CP244" t="s">
        <v>6313</v>
      </c>
      <c r="CQ244" t="s">
        <v>174</v>
      </c>
      <c r="CR244">
        <v>2</v>
      </c>
      <c r="CS244">
        <v>10</v>
      </c>
      <c r="CT244">
        <v>3</v>
      </c>
      <c r="CU244" t="s">
        <v>6314</v>
      </c>
      <c r="CV244" t="s">
        <v>174</v>
      </c>
      <c r="CW244" t="s">
        <v>6315</v>
      </c>
      <c r="CX244" t="s">
        <v>193</v>
      </c>
      <c r="CY244">
        <v>2026</v>
      </c>
      <c r="CZ244" t="s">
        <v>170</v>
      </c>
      <c r="DB244" t="s">
        <v>6316</v>
      </c>
      <c r="DC244" t="s">
        <v>6317</v>
      </c>
      <c r="DD244" t="s">
        <v>174</v>
      </c>
      <c r="DE244" t="s">
        <v>6318</v>
      </c>
      <c r="DF244" t="s">
        <v>174</v>
      </c>
      <c r="DG244">
        <v>2</v>
      </c>
      <c r="DH244">
        <v>1</v>
      </c>
      <c r="DI244">
        <v>2</v>
      </c>
      <c r="DJ244">
        <v>3</v>
      </c>
      <c r="DK244">
        <v>8</v>
      </c>
      <c r="DL244" t="s">
        <v>174</v>
      </c>
      <c r="DM244" t="s">
        <v>6312</v>
      </c>
      <c r="DN244" t="s">
        <v>174</v>
      </c>
      <c r="DO244" t="s">
        <v>6319</v>
      </c>
      <c r="DP244" t="s">
        <v>6320</v>
      </c>
      <c r="DQ244" t="str">
        <f>HYPERLINK("https://nconnect.nicmar.ac.in/storage/profile/69989e0a5053c.png","Download")</f>
        <v>0</v>
      </c>
      <c r="DR244" t="str">
        <f>HYPERLINK("https://nconnect.nicmar.ac.in/pdf/398_resume_1771612001.pdf/Y2FyZWVy","View Resume")</f>
        <v>0</v>
      </c>
      <c r="DS244" t="s">
        <v>898</v>
      </c>
      <c r="DT244" t="s">
        <v>6321</v>
      </c>
      <c r="DU244" t="s">
        <v>211</v>
      </c>
      <c r="DV244" t="s">
        <v>6322</v>
      </c>
      <c r="DW244" t="s">
        <v>246</v>
      </c>
      <c r="DX244" t="s">
        <v>5567</v>
      </c>
      <c r="DY244" t="s">
        <v>1634</v>
      </c>
      <c r="DZ244" t="s">
        <v>898</v>
      </c>
    </row>
    <row r="245" spans="1:158">
      <c r="A245" t="s">
        <v>1898</v>
      </c>
      <c r="B245" t="s">
        <v>211</v>
      </c>
      <c r="C245" t="s">
        <v>267</v>
      </c>
      <c r="D245" t="s">
        <v>1899</v>
      </c>
      <c r="E245" t="s">
        <v>6323</v>
      </c>
      <c r="F245" t="s">
        <v>6324</v>
      </c>
      <c r="G245">
        <v>8015898207</v>
      </c>
      <c r="H245" t="s">
        <v>271</v>
      </c>
      <c r="I245" t="s">
        <v>6325</v>
      </c>
      <c r="J245" t="s">
        <v>166</v>
      </c>
      <c r="K245" t="s">
        <v>6326</v>
      </c>
      <c r="L245" t="s">
        <v>6327</v>
      </c>
      <c r="M245" t="s">
        <v>6328</v>
      </c>
      <c r="N245" t="s">
        <v>170</v>
      </c>
      <c r="AI245" t="s">
        <v>6329</v>
      </c>
      <c r="AJ245" t="s">
        <v>2384</v>
      </c>
      <c r="AK245" t="s">
        <v>6330</v>
      </c>
      <c r="AL245">
        <v>77.2</v>
      </c>
      <c r="AN245">
        <v>2005</v>
      </c>
      <c r="AO245" t="s">
        <v>174</v>
      </c>
      <c r="AP245" t="s">
        <v>6331</v>
      </c>
      <c r="AQ245" t="s">
        <v>2384</v>
      </c>
      <c r="AR245" t="s">
        <v>6332</v>
      </c>
      <c r="AS245">
        <v>84.5</v>
      </c>
      <c r="AU245">
        <v>2017</v>
      </c>
      <c r="AV245" t="s">
        <v>170</v>
      </c>
      <c r="BC245" t="s">
        <v>174</v>
      </c>
      <c r="BD245" t="s">
        <v>1909</v>
      </c>
      <c r="BE245" t="s">
        <v>6333</v>
      </c>
      <c r="BF245" t="s">
        <v>527</v>
      </c>
      <c r="BG245">
        <v>67.6</v>
      </c>
      <c r="BI245">
        <v>2010</v>
      </c>
      <c r="BJ245">
        <v>19</v>
      </c>
      <c r="BK245" t="s">
        <v>6334</v>
      </c>
      <c r="BL245">
        <v>23</v>
      </c>
      <c r="BN245" t="s">
        <v>174</v>
      </c>
      <c r="BO245" t="s">
        <v>6335</v>
      </c>
      <c r="BP245" t="s">
        <v>6336</v>
      </c>
      <c r="BQ245" t="s">
        <v>527</v>
      </c>
      <c r="BR245">
        <v>7.84</v>
      </c>
      <c r="BS245">
        <v>7.84</v>
      </c>
      <c r="BT245">
        <v>2012</v>
      </c>
      <c r="BU245">
        <v>31</v>
      </c>
      <c r="BV245" t="s">
        <v>5172</v>
      </c>
      <c r="BW245">
        <v>23</v>
      </c>
      <c r="BY245" t="s">
        <v>174</v>
      </c>
      <c r="BZ245" t="s">
        <v>185</v>
      </c>
      <c r="CA245" t="s">
        <v>185</v>
      </c>
      <c r="CB245" t="s">
        <v>6337</v>
      </c>
      <c r="CC245">
        <v>74</v>
      </c>
      <c r="CE245">
        <v>2023</v>
      </c>
      <c r="CF245" t="s">
        <v>170</v>
      </c>
      <c r="CL245" t="s">
        <v>174</v>
      </c>
      <c r="CN245" t="s">
        <v>174</v>
      </c>
      <c r="CO245" t="s">
        <v>6338</v>
      </c>
      <c r="CP245" t="s">
        <v>6339</v>
      </c>
      <c r="CQ245" t="s">
        <v>170</v>
      </c>
      <c r="CV245" t="s">
        <v>170</v>
      </c>
      <c r="CZ245" t="s">
        <v>170</v>
      </c>
      <c r="DC245" t="s">
        <v>6340</v>
      </c>
      <c r="DD245" t="s">
        <v>170</v>
      </c>
      <c r="DE245" t="s">
        <v>6341</v>
      </c>
      <c r="DF245" t="s">
        <v>170</v>
      </c>
      <c r="DL245" t="s">
        <v>170</v>
      </c>
      <c r="DN245" t="s">
        <v>170</v>
      </c>
      <c r="DP245" t="s">
        <v>6342</v>
      </c>
      <c r="DQ245" t="s">
        <v>202</v>
      </c>
      <c r="DR245" t="str">
        <f>HYPERLINK("https://nconnect.nicmar.ac.in/pdf/401_resume_1771612617.pdf/Y2FyZWVy","View Resume")</f>
        <v>0</v>
      </c>
      <c r="DS245" t="s">
        <v>1498</v>
      </c>
      <c r="DT245" t="s">
        <v>6343</v>
      </c>
      <c r="DU245" t="s">
        <v>6341</v>
      </c>
      <c r="DV245" t="s">
        <v>6011</v>
      </c>
      <c r="DW245" t="s">
        <v>207</v>
      </c>
      <c r="DX245" t="s">
        <v>948</v>
      </c>
      <c r="DY245" t="s">
        <v>6344</v>
      </c>
      <c r="DZ245" t="s">
        <v>1498</v>
      </c>
    </row>
    <row r="246" spans="1:158">
      <c r="A246" t="s">
        <v>295</v>
      </c>
      <c r="B246" t="s">
        <v>211</v>
      </c>
      <c r="C246" t="s">
        <v>267</v>
      </c>
      <c r="D246" t="s">
        <v>296</v>
      </c>
      <c r="E246" t="s">
        <v>6323</v>
      </c>
      <c r="F246" t="s">
        <v>6324</v>
      </c>
      <c r="G246">
        <v>8015898207</v>
      </c>
      <c r="H246" t="s">
        <v>271</v>
      </c>
      <c r="I246" t="s">
        <v>6325</v>
      </c>
      <c r="J246" t="s">
        <v>166</v>
      </c>
      <c r="K246" t="s">
        <v>6326</v>
      </c>
      <c r="L246" t="s">
        <v>6327</v>
      </c>
      <c r="M246" t="s">
        <v>6328</v>
      </c>
      <c r="N246" t="s">
        <v>170</v>
      </c>
      <c r="AI246" t="s">
        <v>6329</v>
      </c>
      <c r="AJ246" t="s">
        <v>2384</v>
      </c>
      <c r="AK246" t="s">
        <v>6330</v>
      </c>
      <c r="AL246">
        <v>77.2</v>
      </c>
      <c r="AN246">
        <v>2005</v>
      </c>
      <c r="AO246" t="s">
        <v>174</v>
      </c>
      <c r="AP246" t="s">
        <v>6331</v>
      </c>
      <c r="AQ246" t="s">
        <v>2384</v>
      </c>
      <c r="AR246" t="s">
        <v>6332</v>
      </c>
      <c r="AS246">
        <v>84.5</v>
      </c>
      <c r="AU246">
        <v>2017</v>
      </c>
      <c r="AV246" t="s">
        <v>170</v>
      </c>
      <c r="BC246" t="s">
        <v>174</v>
      </c>
      <c r="BD246" t="s">
        <v>1909</v>
      </c>
      <c r="BE246" t="s">
        <v>6333</v>
      </c>
      <c r="BF246" t="s">
        <v>527</v>
      </c>
      <c r="BG246">
        <v>67.6</v>
      </c>
      <c r="BI246">
        <v>2010</v>
      </c>
      <c r="BJ246">
        <v>19</v>
      </c>
      <c r="BK246" t="s">
        <v>6334</v>
      </c>
      <c r="BL246">
        <v>23</v>
      </c>
      <c r="BN246" t="s">
        <v>174</v>
      </c>
      <c r="BO246" t="s">
        <v>6335</v>
      </c>
      <c r="BP246" t="s">
        <v>6336</v>
      </c>
      <c r="BQ246" t="s">
        <v>527</v>
      </c>
      <c r="BR246">
        <v>7.84</v>
      </c>
      <c r="BS246">
        <v>7.84</v>
      </c>
      <c r="BT246">
        <v>2012</v>
      </c>
      <c r="BU246">
        <v>31</v>
      </c>
      <c r="BV246" t="s">
        <v>5172</v>
      </c>
      <c r="BW246">
        <v>23</v>
      </c>
      <c r="BY246" t="s">
        <v>174</v>
      </c>
      <c r="BZ246" t="s">
        <v>185</v>
      </c>
      <c r="CA246" t="s">
        <v>185</v>
      </c>
      <c r="CB246" t="s">
        <v>6337</v>
      </c>
      <c r="CC246">
        <v>74</v>
      </c>
      <c r="CE246">
        <v>2023</v>
      </c>
      <c r="CF246" t="s">
        <v>170</v>
      </c>
      <c r="CL246" t="s">
        <v>174</v>
      </c>
      <c r="CN246" t="s">
        <v>174</v>
      </c>
      <c r="CO246" t="s">
        <v>6338</v>
      </c>
      <c r="CP246" t="s">
        <v>6339</v>
      </c>
      <c r="CQ246" t="s">
        <v>170</v>
      </c>
      <c r="CV246" t="s">
        <v>170</v>
      </c>
      <c r="CZ246" t="s">
        <v>170</v>
      </c>
      <c r="DC246" t="s">
        <v>6340</v>
      </c>
      <c r="DD246" t="s">
        <v>170</v>
      </c>
      <c r="DE246" t="s">
        <v>6341</v>
      </c>
      <c r="DF246" t="s">
        <v>170</v>
      </c>
      <c r="DL246" t="s">
        <v>170</v>
      </c>
      <c r="DN246" t="s">
        <v>170</v>
      </c>
      <c r="DP246" t="s">
        <v>6345</v>
      </c>
      <c r="DQ246" t="s">
        <v>202</v>
      </c>
      <c r="DR246" t="str">
        <f>HYPERLINK("https://nconnect.nicmar.ac.in/pdf/401_resume_1771612617.pdf/Y2FyZWVy","View Resume")</f>
        <v>0</v>
      </c>
      <c r="DS246" t="s">
        <v>1498</v>
      </c>
      <c r="DT246" t="s">
        <v>6343</v>
      </c>
      <c r="DU246" t="s">
        <v>6341</v>
      </c>
      <c r="DV246" t="s">
        <v>6011</v>
      </c>
      <c r="DW246" t="s">
        <v>207</v>
      </c>
      <c r="DX246" t="s">
        <v>948</v>
      </c>
      <c r="DY246" t="s">
        <v>6344</v>
      </c>
      <c r="DZ246" t="s">
        <v>1498</v>
      </c>
    </row>
    <row r="247" spans="1:158">
      <c r="A247" t="s">
        <v>356</v>
      </c>
      <c r="B247" t="s">
        <v>211</v>
      </c>
      <c r="C247" t="s">
        <v>267</v>
      </c>
      <c r="D247" t="s">
        <v>357</v>
      </c>
      <c r="E247" t="s">
        <v>6323</v>
      </c>
      <c r="F247" t="s">
        <v>6324</v>
      </c>
      <c r="G247">
        <v>8015898207</v>
      </c>
      <c r="H247" t="s">
        <v>271</v>
      </c>
      <c r="I247" t="s">
        <v>6325</v>
      </c>
      <c r="J247" t="s">
        <v>166</v>
      </c>
      <c r="K247" t="s">
        <v>6326</v>
      </c>
      <c r="L247" t="s">
        <v>6327</v>
      </c>
      <c r="M247" t="s">
        <v>6328</v>
      </c>
      <c r="N247" t="s">
        <v>170</v>
      </c>
      <c r="AI247" t="s">
        <v>6329</v>
      </c>
      <c r="AJ247" t="s">
        <v>2384</v>
      </c>
      <c r="AK247" t="s">
        <v>6330</v>
      </c>
      <c r="AL247">
        <v>77.2</v>
      </c>
      <c r="AN247">
        <v>2005</v>
      </c>
      <c r="AO247" t="s">
        <v>174</v>
      </c>
      <c r="AP247" t="s">
        <v>6331</v>
      </c>
      <c r="AQ247" t="s">
        <v>2384</v>
      </c>
      <c r="AR247" t="s">
        <v>6332</v>
      </c>
      <c r="AS247">
        <v>84.5</v>
      </c>
      <c r="AU247">
        <v>2017</v>
      </c>
      <c r="AV247" t="s">
        <v>170</v>
      </c>
      <c r="BC247" t="s">
        <v>174</v>
      </c>
      <c r="BD247" t="s">
        <v>1909</v>
      </c>
      <c r="BE247" t="s">
        <v>6333</v>
      </c>
      <c r="BF247" t="s">
        <v>527</v>
      </c>
      <c r="BG247">
        <v>67.6</v>
      </c>
      <c r="BI247">
        <v>2010</v>
      </c>
      <c r="BJ247">
        <v>19</v>
      </c>
      <c r="BK247" t="s">
        <v>6334</v>
      </c>
      <c r="BL247">
        <v>23</v>
      </c>
      <c r="BN247" t="s">
        <v>174</v>
      </c>
      <c r="BO247" t="s">
        <v>6335</v>
      </c>
      <c r="BP247" t="s">
        <v>6336</v>
      </c>
      <c r="BQ247" t="s">
        <v>527</v>
      </c>
      <c r="BR247">
        <v>7.84</v>
      </c>
      <c r="BS247">
        <v>7.84</v>
      </c>
      <c r="BT247">
        <v>2012</v>
      </c>
      <c r="BU247">
        <v>31</v>
      </c>
      <c r="BV247" t="s">
        <v>5172</v>
      </c>
      <c r="BW247">
        <v>23</v>
      </c>
      <c r="BY247" t="s">
        <v>174</v>
      </c>
      <c r="BZ247" t="s">
        <v>185</v>
      </c>
      <c r="CA247" t="s">
        <v>185</v>
      </c>
      <c r="CB247" t="s">
        <v>6337</v>
      </c>
      <c r="CC247">
        <v>74</v>
      </c>
      <c r="CE247">
        <v>2023</v>
      </c>
      <c r="CF247" t="s">
        <v>170</v>
      </c>
      <c r="CL247" t="s">
        <v>174</v>
      </c>
      <c r="CN247" t="s">
        <v>174</v>
      </c>
      <c r="CO247" t="s">
        <v>6338</v>
      </c>
      <c r="CP247" t="s">
        <v>6339</v>
      </c>
      <c r="CQ247" t="s">
        <v>170</v>
      </c>
      <c r="CV247" t="s">
        <v>170</v>
      </c>
      <c r="CZ247" t="s">
        <v>170</v>
      </c>
      <c r="DC247" t="s">
        <v>6340</v>
      </c>
      <c r="DD247" t="s">
        <v>170</v>
      </c>
      <c r="DE247" t="s">
        <v>6341</v>
      </c>
      <c r="DF247" t="s">
        <v>170</v>
      </c>
      <c r="DL247" t="s">
        <v>170</v>
      </c>
      <c r="DN247" t="s">
        <v>170</v>
      </c>
      <c r="DP247" t="s">
        <v>6345</v>
      </c>
      <c r="DQ247" t="s">
        <v>202</v>
      </c>
      <c r="DR247" t="str">
        <f>HYPERLINK("https://nconnect.nicmar.ac.in/pdf/401_resume_1771612617.pdf/Y2FyZWVy","View Resume")</f>
        <v>0</v>
      </c>
      <c r="DS247" t="s">
        <v>1498</v>
      </c>
      <c r="DT247" t="s">
        <v>6343</v>
      </c>
      <c r="DU247" t="s">
        <v>6341</v>
      </c>
      <c r="DV247" t="s">
        <v>6011</v>
      </c>
      <c r="DW247" t="s">
        <v>207</v>
      </c>
      <c r="DX247" t="s">
        <v>948</v>
      </c>
      <c r="DY247" t="s">
        <v>6344</v>
      </c>
      <c r="DZ247" t="s">
        <v>1498</v>
      </c>
    </row>
    <row r="248" spans="1:158">
      <c r="A248" t="s">
        <v>586</v>
      </c>
      <c r="B248" t="s">
        <v>159</v>
      </c>
      <c r="C248" t="s">
        <v>267</v>
      </c>
      <c r="D248" t="s">
        <v>357</v>
      </c>
      <c r="E248" t="s">
        <v>6323</v>
      </c>
      <c r="F248" t="s">
        <v>6324</v>
      </c>
      <c r="G248">
        <v>8015898207</v>
      </c>
      <c r="H248" t="s">
        <v>271</v>
      </c>
      <c r="I248" t="s">
        <v>6325</v>
      </c>
      <c r="J248" t="s">
        <v>166</v>
      </c>
      <c r="K248" t="s">
        <v>6326</v>
      </c>
      <c r="L248" t="s">
        <v>6327</v>
      </c>
      <c r="M248" t="s">
        <v>6328</v>
      </c>
      <c r="N248" t="s">
        <v>170</v>
      </c>
      <c r="AI248" t="s">
        <v>6329</v>
      </c>
      <c r="AJ248" t="s">
        <v>2384</v>
      </c>
      <c r="AK248" t="s">
        <v>6330</v>
      </c>
      <c r="AL248">
        <v>77.2</v>
      </c>
      <c r="AN248">
        <v>2005</v>
      </c>
      <c r="AO248" t="s">
        <v>174</v>
      </c>
      <c r="AP248" t="s">
        <v>6331</v>
      </c>
      <c r="AQ248" t="s">
        <v>2384</v>
      </c>
      <c r="AR248" t="s">
        <v>6332</v>
      </c>
      <c r="AS248">
        <v>84.5</v>
      </c>
      <c r="AU248">
        <v>2017</v>
      </c>
      <c r="AV248" t="s">
        <v>170</v>
      </c>
      <c r="BC248" t="s">
        <v>174</v>
      </c>
      <c r="BD248" t="s">
        <v>1909</v>
      </c>
      <c r="BE248" t="s">
        <v>6333</v>
      </c>
      <c r="BF248" t="s">
        <v>527</v>
      </c>
      <c r="BG248">
        <v>67.6</v>
      </c>
      <c r="BI248">
        <v>2010</v>
      </c>
      <c r="BJ248">
        <v>19</v>
      </c>
      <c r="BK248" t="s">
        <v>6334</v>
      </c>
      <c r="BL248">
        <v>23</v>
      </c>
      <c r="BN248" t="s">
        <v>174</v>
      </c>
      <c r="BO248" t="s">
        <v>6335</v>
      </c>
      <c r="BP248" t="s">
        <v>6336</v>
      </c>
      <c r="BQ248" t="s">
        <v>527</v>
      </c>
      <c r="BR248">
        <v>7.84</v>
      </c>
      <c r="BS248">
        <v>7.84</v>
      </c>
      <c r="BT248">
        <v>2012</v>
      </c>
      <c r="BU248">
        <v>31</v>
      </c>
      <c r="BV248" t="s">
        <v>5172</v>
      </c>
      <c r="BW248">
        <v>23</v>
      </c>
      <c r="BY248" t="s">
        <v>174</v>
      </c>
      <c r="BZ248" t="s">
        <v>185</v>
      </c>
      <c r="CA248" t="s">
        <v>185</v>
      </c>
      <c r="CB248" t="s">
        <v>6337</v>
      </c>
      <c r="CC248">
        <v>74</v>
      </c>
      <c r="CE248">
        <v>2023</v>
      </c>
      <c r="CF248" t="s">
        <v>170</v>
      </c>
      <c r="CL248" t="s">
        <v>174</v>
      </c>
      <c r="CN248" t="s">
        <v>174</v>
      </c>
      <c r="CO248" t="s">
        <v>6338</v>
      </c>
      <c r="CP248" t="s">
        <v>6339</v>
      </c>
      <c r="CQ248" t="s">
        <v>170</v>
      </c>
      <c r="CV248" t="s">
        <v>170</v>
      </c>
      <c r="CZ248" t="s">
        <v>170</v>
      </c>
      <c r="DC248" t="s">
        <v>6340</v>
      </c>
      <c r="DD248" t="s">
        <v>170</v>
      </c>
      <c r="DE248" t="s">
        <v>6341</v>
      </c>
      <c r="DF248" t="s">
        <v>170</v>
      </c>
      <c r="DL248" t="s">
        <v>170</v>
      </c>
      <c r="DN248" t="s">
        <v>170</v>
      </c>
      <c r="DP248" t="s">
        <v>6345</v>
      </c>
      <c r="DQ248" t="s">
        <v>202</v>
      </c>
      <c r="DR248" t="str">
        <f>HYPERLINK("https://nconnect.nicmar.ac.in/pdf/401_resume_1771612617.pdf/Y2FyZWVy","View Resume")</f>
        <v>0</v>
      </c>
      <c r="DS248" t="s">
        <v>1498</v>
      </c>
      <c r="DT248" t="s">
        <v>6343</v>
      </c>
      <c r="DU248" t="s">
        <v>6341</v>
      </c>
      <c r="DV248" t="s">
        <v>6011</v>
      </c>
      <c r="DW248" t="s">
        <v>207</v>
      </c>
      <c r="DX248" t="s">
        <v>948</v>
      </c>
      <c r="DY248" t="s">
        <v>6344</v>
      </c>
      <c r="DZ248" t="s">
        <v>1498</v>
      </c>
    </row>
    <row r="249" spans="1:158">
      <c r="A249" t="s">
        <v>1348</v>
      </c>
      <c r="B249" t="s">
        <v>211</v>
      </c>
      <c r="C249" t="s">
        <v>267</v>
      </c>
      <c r="D249" t="s">
        <v>1349</v>
      </c>
      <c r="E249" t="s">
        <v>6323</v>
      </c>
      <c r="F249" t="s">
        <v>6324</v>
      </c>
      <c r="G249">
        <v>8015898207</v>
      </c>
      <c r="H249" t="s">
        <v>271</v>
      </c>
      <c r="I249" t="s">
        <v>6325</v>
      </c>
      <c r="J249" t="s">
        <v>166</v>
      </c>
      <c r="K249" t="s">
        <v>6326</v>
      </c>
      <c r="L249" t="s">
        <v>6327</v>
      </c>
      <c r="M249" t="s">
        <v>6328</v>
      </c>
      <c r="N249" t="s">
        <v>170</v>
      </c>
      <c r="AI249" t="s">
        <v>6329</v>
      </c>
      <c r="AJ249" t="s">
        <v>2384</v>
      </c>
      <c r="AK249" t="s">
        <v>6330</v>
      </c>
      <c r="AL249">
        <v>77.2</v>
      </c>
      <c r="AN249">
        <v>2005</v>
      </c>
      <c r="AO249" t="s">
        <v>174</v>
      </c>
      <c r="AP249" t="s">
        <v>6331</v>
      </c>
      <c r="AQ249" t="s">
        <v>2384</v>
      </c>
      <c r="AR249" t="s">
        <v>6332</v>
      </c>
      <c r="AS249">
        <v>84.5</v>
      </c>
      <c r="AU249">
        <v>2017</v>
      </c>
      <c r="AV249" t="s">
        <v>170</v>
      </c>
      <c r="BC249" t="s">
        <v>174</v>
      </c>
      <c r="BD249" t="s">
        <v>1909</v>
      </c>
      <c r="BE249" t="s">
        <v>6333</v>
      </c>
      <c r="BF249" t="s">
        <v>527</v>
      </c>
      <c r="BG249">
        <v>67.6</v>
      </c>
      <c r="BI249">
        <v>2010</v>
      </c>
      <c r="BJ249">
        <v>19</v>
      </c>
      <c r="BK249" t="s">
        <v>6334</v>
      </c>
      <c r="BL249">
        <v>23</v>
      </c>
      <c r="BN249" t="s">
        <v>174</v>
      </c>
      <c r="BO249" t="s">
        <v>6335</v>
      </c>
      <c r="BP249" t="s">
        <v>6336</v>
      </c>
      <c r="BQ249" t="s">
        <v>527</v>
      </c>
      <c r="BR249">
        <v>7.84</v>
      </c>
      <c r="BS249">
        <v>7.84</v>
      </c>
      <c r="BT249">
        <v>2012</v>
      </c>
      <c r="BU249">
        <v>31</v>
      </c>
      <c r="BV249" t="s">
        <v>5172</v>
      </c>
      <c r="BW249">
        <v>23</v>
      </c>
      <c r="BY249" t="s">
        <v>174</v>
      </c>
      <c r="BZ249" t="s">
        <v>185</v>
      </c>
      <c r="CA249" t="s">
        <v>185</v>
      </c>
      <c r="CB249" t="s">
        <v>6337</v>
      </c>
      <c r="CC249">
        <v>74</v>
      </c>
      <c r="CE249">
        <v>2023</v>
      </c>
      <c r="CF249" t="s">
        <v>170</v>
      </c>
      <c r="CL249" t="s">
        <v>174</v>
      </c>
      <c r="CN249" t="s">
        <v>174</v>
      </c>
      <c r="CO249" t="s">
        <v>6338</v>
      </c>
      <c r="CP249" t="s">
        <v>6339</v>
      </c>
      <c r="CQ249" t="s">
        <v>170</v>
      </c>
      <c r="CV249" t="s">
        <v>170</v>
      </c>
      <c r="CZ249" t="s">
        <v>170</v>
      </c>
      <c r="DC249" t="s">
        <v>6340</v>
      </c>
      <c r="DD249" t="s">
        <v>170</v>
      </c>
      <c r="DE249" t="s">
        <v>6341</v>
      </c>
      <c r="DF249" t="s">
        <v>170</v>
      </c>
      <c r="DL249" t="s">
        <v>170</v>
      </c>
      <c r="DN249" t="s">
        <v>170</v>
      </c>
      <c r="DP249" t="s">
        <v>6346</v>
      </c>
      <c r="DQ249" t="s">
        <v>202</v>
      </c>
      <c r="DR249" t="str">
        <f>HYPERLINK("https://nconnect.nicmar.ac.in/pdf/401_resume_1771612617.pdf/Y2FyZWVy","View Resume")</f>
        <v>0</v>
      </c>
      <c r="DS249" t="s">
        <v>1498</v>
      </c>
      <c r="DT249" t="s">
        <v>6343</v>
      </c>
      <c r="DU249" t="s">
        <v>6341</v>
      </c>
      <c r="DV249" t="s">
        <v>6011</v>
      </c>
      <c r="DW249" t="s">
        <v>207</v>
      </c>
      <c r="DX249" t="s">
        <v>948</v>
      </c>
      <c r="DY249" t="s">
        <v>6344</v>
      </c>
      <c r="DZ249" t="s">
        <v>1498</v>
      </c>
    </row>
    <row r="250" spans="1:158">
      <c r="A250" t="s">
        <v>158</v>
      </c>
      <c r="B250" t="s">
        <v>159</v>
      </c>
      <c r="C250" t="s">
        <v>160</v>
      </c>
      <c r="D250" t="s">
        <v>161</v>
      </c>
      <c r="E250" t="s">
        <v>6323</v>
      </c>
      <c r="F250" t="s">
        <v>6324</v>
      </c>
      <c r="G250">
        <v>8015898207</v>
      </c>
      <c r="H250" t="s">
        <v>271</v>
      </c>
      <c r="I250" t="s">
        <v>6325</v>
      </c>
      <c r="J250" t="s">
        <v>166</v>
      </c>
      <c r="K250" t="s">
        <v>6326</v>
      </c>
      <c r="L250" t="s">
        <v>6327</v>
      </c>
      <c r="M250" t="s">
        <v>6328</v>
      </c>
      <c r="N250" t="s">
        <v>170</v>
      </c>
      <c r="AI250" t="s">
        <v>6329</v>
      </c>
      <c r="AJ250" t="s">
        <v>2384</v>
      </c>
      <c r="AK250" t="s">
        <v>6330</v>
      </c>
      <c r="AL250">
        <v>77.2</v>
      </c>
      <c r="AN250">
        <v>2005</v>
      </c>
      <c r="AO250" t="s">
        <v>174</v>
      </c>
      <c r="AP250" t="s">
        <v>6331</v>
      </c>
      <c r="AQ250" t="s">
        <v>2384</v>
      </c>
      <c r="AR250" t="s">
        <v>6332</v>
      </c>
      <c r="AS250">
        <v>84.5</v>
      </c>
      <c r="AU250">
        <v>2017</v>
      </c>
      <c r="AV250" t="s">
        <v>170</v>
      </c>
      <c r="BC250" t="s">
        <v>174</v>
      </c>
      <c r="BD250" t="s">
        <v>1909</v>
      </c>
      <c r="BE250" t="s">
        <v>6333</v>
      </c>
      <c r="BF250" t="s">
        <v>527</v>
      </c>
      <c r="BG250">
        <v>67.6</v>
      </c>
      <c r="BI250">
        <v>2010</v>
      </c>
      <c r="BJ250">
        <v>19</v>
      </c>
      <c r="BK250" t="s">
        <v>6334</v>
      </c>
      <c r="BL250">
        <v>23</v>
      </c>
      <c r="BN250" t="s">
        <v>174</v>
      </c>
      <c r="BO250" t="s">
        <v>6335</v>
      </c>
      <c r="BP250" t="s">
        <v>6336</v>
      </c>
      <c r="BQ250" t="s">
        <v>527</v>
      </c>
      <c r="BR250">
        <v>7.84</v>
      </c>
      <c r="BS250">
        <v>7.84</v>
      </c>
      <c r="BT250">
        <v>2012</v>
      </c>
      <c r="BU250">
        <v>31</v>
      </c>
      <c r="BV250" t="s">
        <v>5172</v>
      </c>
      <c r="BW250">
        <v>23</v>
      </c>
      <c r="BY250" t="s">
        <v>174</v>
      </c>
      <c r="BZ250" t="s">
        <v>185</v>
      </c>
      <c r="CA250" t="s">
        <v>185</v>
      </c>
      <c r="CB250" t="s">
        <v>6337</v>
      </c>
      <c r="CC250">
        <v>74</v>
      </c>
      <c r="CE250">
        <v>2023</v>
      </c>
      <c r="CF250" t="s">
        <v>170</v>
      </c>
      <c r="CL250" t="s">
        <v>174</v>
      </c>
      <c r="CN250" t="s">
        <v>174</v>
      </c>
      <c r="CO250" t="s">
        <v>6338</v>
      </c>
      <c r="CP250" t="s">
        <v>6339</v>
      </c>
      <c r="CQ250" t="s">
        <v>170</v>
      </c>
      <c r="CV250" t="s">
        <v>170</v>
      </c>
      <c r="CZ250" t="s">
        <v>170</v>
      </c>
      <c r="DC250" t="s">
        <v>6340</v>
      </c>
      <c r="DD250" t="s">
        <v>170</v>
      </c>
      <c r="DE250" t="s">
        <v>6341</v>
      </c>
      <c r="DF250" t="s">
        <v>170</v>
      </c>
      <c r="DL250" t="s">
        <v>170</v>
      </c>
      <c r="DN250" t="s">
        <v>170</v>
      </c>
      <c r="DP250" t="s">
        <v>6347</v>
      </c>
      <c r="DQ250" t="s">
        <v>202</v>
      </c>
      <c r="DR250" t="str">
        <f>HYPERLINK("https://nconnect.nicmar.ac.in/pdf/401_resume_1771612617.pdf/Y2FyZWVy","View Resume")</f>
        <v>0</v>
      </c>
      <c r="DS250" t="s">
        <v>1498</v>
      </c>
      <c r="DT250" t="s">
        <v>6343</v>
      </c>
      <c r="DU250" t="s">
        <v>6341</v>
      </c>
      <c r="DV250" t="s">
        <v>6011</v>
      </c>
      <c r="DW250" t="s">
        <v>207</v>
      </c>
      <c r="DX250" t="s">
        <v>948</v>
      </c>
      <c r="DY250" t="s">
        <v>6344</v>
      </c>
      <c r="DZ250" t="s">
        <v>1498</v>
      </c>
    </row>
    <row r="251" spans="1:158">
      <c r="A251" t="s">
        <v>586</v>
      </c>
      <c r="B251" t="s">
        <v>159</v>
      </c>
      <c r="C251" t="s">
        <v>267</v>
      </c>
      <c r="D251" t="s">
        <v>357</v>
      </c>
      <c r="E251" t="s">
        <v>6348</v>
      </c>
      <c r="F251" t="s">
        <v>6349</v>
      </c>
      <c r="G251">
        <v>9869686053</v>
      </c>
      <c r="H251" t="s">
        <v>164</v>
      </c>
      <c r="I251" t="s">
        <v>6350</v>
      </c>
      <c r="J251" t="s">
        <v>166</v>
      </c>
      <c r="K251" t="s">
        <v>1600</v>
      </c>
      <c r="L251" t="s">
        <v>6351</v>
      </c>
      <c r="M251" t="s">
        <v>6352</v>
      </c>
      <c r="N251" t="s">
        <v>170</v>
      </c>
      <c r="AI251" t="s">
        <v>6353</v>
      </c>
      <c r="AJ251" t="s">
        <v>6354</v>
      </c>
      <c r="AK251" t="s">
        <v>6355</v>
      </c>
      <c r="AL251">
        <v>65.57</v>
      </c>
      <c r="AN251">
        <v>1981</v>
      </c>
      <c r="AO251" t="s">
        <v>174</v>
      </c>
      <c r="AP251" t="s">
        <v>6356</v>
      </c>
      <c r="AQ251" t="s">
        <v>6354</v>
      </c>
      <c r="AR251" t="s">
        <v>6357</v>
      </c>
      <c r="AS251">
        <v>58</v>
      </c>
      <c r="AU251">
        <v>1983</v>
      </c>
      <c r="AV251" t="s">
        <v>170</v>
      </c>
      <c r="BC251" t="s">
        <v>174</v>
      </c>
      <c r="BD251" t="s">
        <v>6358</v>
      </c>
      <c r="BE251" t="s">
        <v>6359</v>
      </c>
      <c r="BF251" t="s">
        <v>6360</v>
      </c>
      <c r="BG251">
        <v>62.5</v>
      </c>
      <c r="BI251">
        <v>1987</v>
      </c>
      <c r="BJ251">
        <v>19</v>
      </c>
      <c r="BK251" t="s">
        <v>6205</v>
      </c>
      <c r="BL251">
        <v>23</v>
      </c>
      <c r="BN251" t="s">
        <v>174</v>
      </c>
      <c r="BO251" t="s">
        <v>6358</v>
      </c>
      <c r="BP251" t="s">
        <v>6361</v>
      </c>
      <c r="BQ251" t="s">
        <v>6362</v>
      </c>
      <c r="BR251">
        <v>66.56</v>
      </c>
      <c r="BT251">
        <v>1989</v>
      </c>
      <c r="BU251">
        <v>31</v>
      </c>
      <c r="BV251" t="s">
        <v>6363</v>
      </c>
      <c r="BW251">
        <v>53</v>
      </c>
      <c r="BX251" t="s">
        <v>6364</v>
      </c>
      <c r="BY251" t="s">
        <v>174</v>
      </c>
      <c r="BZ251" t="s">
        <v>6365</v>
      </c>
      <c r="CA251" t="s">
        <v>6366</v>
      </c>
      <c r="CB251" t="s">
        <v>6367</v>
      </c>
      <c r="CC251">
        <v>72.12</v>
      </c>
      <c r="CE251">
        <v>2003</v>
      </c>
      <c r="CF251" t="s">
        <v>170</v>
      </c>
      <c r="CL251" t="s">
        <v>174</v>
      </c>
      <c r="CM251" t="s">
        <v>6368</v>
      </c>
      <c r="CN251" t="s">
        <v>174</v>
      </c>
      <c r="CO251" t="s">
        <v>6369</v>
      </c>
      <c r="CP251" t="s">
        <v>6370</v>
      </c>
      <c r="CQ251" t="s">
        <v>170</v>
      </c>
      <c r="CV251" t="s">
        <v>170</v>
      </c>
      <c r="CZ251" t="s">
        <v>170</v>
      </c>
      <c r="DB251" t="s">
        <v>6371</v>
      </c>
      <c r="DC251" t="s">
        <v>6372</v>
      </c>
      <c r="DD251" t="s">
        <v>174</v>
      </c>
      <c r="DE251" t="s">
        <v>6373</v>
      </c>
      <c r="DF251" t="s">
        <v>170</v>
      </c>
      <c r="DL251" t="s">
        <v>174</v>
      </c>
      <c r="DM251" t="s">
        <v>6374</v>
      </c>
      <c r="DN251" t="s">
        <v>174</v>
      </c>
      <c r="DO251" t="s">
        <v>6375</v>
      </c>
      <c r="DP251" t="s">
        <v>6376</v>
      </c>
      <c r="DQ251" t="str">
        <f>HYPERLINK("https://nconnect.nicmar.ac.in/storage/profile/6999033619ff0.png","Download")</f>
        <v>0</v>
      </c>
      <c r="DR251" t="str">
        <f>HYPERLINK("https://nconnect.nicmar.ac.in/pdf/54_resume_1771474998.pdf/Y2FyZWVy","View Resume")</f>
        <v>0</v>
      </c>
      <c r="DS251" t="s">
        <v>6377</v>
      </c>
      <c r="DT251" t="s">
        <v>6378</v>
      </c>
      <c r="DU251" t="s">
        <v>6379</v>
      </c>
      <c r="DV251" t="s">
        <v>6204</v>
      </c>
      <c r="DW251" t="s">
        <v>207</v>
      </c>
      <c r="DX251" t="s">
        <v>6380</v>
      </c>
      <c r="DY251" t="s">
        <v>981</v>
      </c>
      <c r="DZ251" t="s">
        <v>6381</v>
      </c>
      <c r="EA251" t="s">
        <v>6382</v>
      </c>
      <c r="EB251" t="s">
        <v>6383</v>
      </c>
      <c r="EC251" t="s">
        <v>6204</v>
      </c>
      <c r="ED251" t="s">
        <v>246</v>
      </c>
      <c r="EE251" t="s">
        <v>468</v>
      </c>
      <c r="EF251" t="s">
        <v>209</v>
      </c>
      <c r="EG251" t="s">
        <v>469</v>
      </c>
      <c r="EH251" t="s">
        <v>6384</v>
      </c>
      <c r="EI251" t="s">
        <v>6385</v>
      </c>
      <c r="EJ251" t="s">
        <v>6204</v>
      </c>
      <c r="EK251" t="s">
        <v>246</v>
      </c>
      <c r="EL251" t="s">
        <v>423</v>
      </c>
      <c r="EM251" t="s">
        <v>500</v>
      </c>
      <c r="EN251" t="s">
        <v>460</v>
      </c>
    </row>
    <row r="252" spans="1:158">
      <c r="A252" t="s">
        <v>158</v>
      </c>
      <c r="B252" t="s">
        <v>159</v>
      </c>
      <c r="C252" t="s">
        <v>160</v>
      </c>
      <c r="D252" t="s">
        <v>161</v>
      </c>
      <c r="E252" t="s">
        <v>6348</v>
      </c>
      <c r="F252" t="s">
        <v>6349</v>
      </c>
      <c r="G252">
        <v>9869686053</v>
      </c>
      <c r="H252" t="s">
        <v>164</v>
      </c>
      <c r="I252" t="s">
        <v>6350</v>
      </c>
      <c r="J252" t="s">
        <v>166</v>
      </c>
      <c r="K252" t="s">
        <v>1600</v>
      </c>
      <c r="L252" t="s">
        <v>6351</v>
      </c>
      <c r="M252" t="s">
        <v>6352</v>
      </c>
      <c r="N252" t="s">
        <v>170</v>
      </c>
      <c r="AI252" t="s">
        <v>6353</v>
      </c>
      <c r="AJ252" t="s">
        <v>6354</v>
      </c>
      <c r="AK252" t="s">
        <v>6355</v>
      </c>
      <c r="AL252">
        <v>65.57</v>
      </c>
      <c r="AN252">
        <v>1981</v>
      </c>
      <c r="AO252" t="s">
        <v>174</v>
      </c>
      <c r="AP252" t="s">
        <v>6356</v>
      </c>
      <c r="AQ252" t="s">
        <v>6354</v>
      </c>
      <c r="AR252" t="s">
        <v>6357</v>
      </c>
      <c r="AS252">
        <v>58</v>
      </c>
      <c r="AU252">
        <v>1983</v>
      </c>
      <c r="AV252" t="s">
        <v>170</v>
      </c>
      <c r="BC252" t="s">
        <v>174</v>
      </c>
      <c r="BD252" t="s">
        <v>6358</v>
      </c>
      <c r="BE252" t="s">
        <v>6359</v>
      </c>
      <c r="BF252" t="s">
        <v>6360</v>
      </c>
      <c r="BG252">
        <v>62.5</v>
      </c>
      <c r="BI252">
        <v>1987</v>
      </c>
      <c r="BJ252">
        <v>19</v>
      </c>
      <c r="BK252" t="s">
        <v>6205</v>
      </c>
      <c r="BL252">
        <v>23</v>
      </c>
      <c r="BN252" t="s">
        <v>174</v>
      </c>
      <c r="BO252" t="s">
        <v>6358</v>
      </c>
      <c r="BP252" t="s">
        <v>6361</v>
      </c>
      <c r="BQ252" t="s">
        <v>6362</v>
      </c>
      <c r="BR252">
        <v>66.56</v>
      </c>
      <c r="BT252">
        <v>1989</v>
      </c>
      <c r="BU252">
        <v>31</v>
      </c>
      <c r="BV252" t="s">
        <v>6363</v>
      </c>
      <c r="BW252">
        <v>53</v>
      </c>
      <c r="BX252" t="s">
        <v>6364</v>
      </c>
      <c r="BY252" t="s">
        <v>174</v>
      </c>
      <c r="BZ252" t="s">
        <v>6365</v>
      </c>
      <c r="CA252" t="s">
        <v>6366</v>
      </c>
      <c r="CB252" t="s">
        <v>6367</v>
      </c>
      <c r="CC252">
        <v>72.12</v>
      </c>
      <c r="CE252">
        <v>2003</v>
      </c>
      <c r="CF252" t="s">
        <v>170</v>
      </c>
      <c r="CL252" t="s">
        <v>174</v>
      </c>
      <c r="CM252" t="s">
        <v>6368</v>
      </c>
      <c r="CN252" t="s">
        <v>174</v>
      </c>
      <c r="CO252" t="s">
        <v>6369</v>
      </c>
      <c r="CP252" t="s">
        <v>6370</v>
      </c>
      <c r="CQ252" t="s">
        <v>170</v>
      </c>
      <c r="CV252" t="s">
        <v>170</v>
      </c>
      <c r="CZ252" t="s">
        <v>170</v>
      </c>
      <c r="DB252" t="s">
        <v>6371</v>
      </c>
      <c r="DC252" t="s">
        <v>6372</v>
      </c>
      <c r="DD252" t="s">
        <v>174</v>
      </c>
      <c r="DE252" t="s">
        <v>6373</v>
      </c>
      <c r="DF252" t="s">
        <v>170</v>
      </c>
      <c r="DL252" t="s">
        <v>174</v>
      </c>
      <c r="DM252" t="s">
        <v>6374</v>
      </c>
      <c r="DN252" t="s">
        <v>174</v>
      </c>
      <c r="DO252" t="s">
        <v>6375</v>
      </c>
      <c r="DP252" t="s">
        <v>6386</v>
      </c>
      <c r="DQ252" t="str">
        <f>HYPERLINK("https://nconnect.nicmar.ac.in/storage/profile/6999033619ff0.png","Download")</f>
        <v>0</v>
      </c>
      <c r="DR252" t="str">
        <f>HYPERLINK("https://nconnect.nicmar.ac.in/pdf/54_resume_1771474998.pdf/Y2FyZWVy","View Resume")</f>
        <v>0</v>
      </c>
      <c r="DS252" t="s">
        <v>6377</v>
      </c>
      <c r="DT252" t="s">
        <v>6378</v>
      </c>
      <c r="DU252" t="s">
        <v>6379</v>
      </c>
      <c r="DV252" t="s">
        <v>6204</v>
      </c>
      <c r="DW252" t="s">
        <v>207</v>
      </c>
      <c r="DX252" t="s">
        <v>6380</v>
      </c>
      <c r="DY252" t="s">
        <v>981</v>
      </c>
      <c r="DZ252" t="s">
        <v>6381</v>
      </c>
      <c r="EA252" t="s">
        <v>6382</v>
      </c>
      <c r="EB252" t="s">
        <v>6383</v>
      </c>
      <c r="EC252" t="s">
        <v>6204</v>
      </c>
      <c r="ED252" t="s">
        <v>246</v>
      </c>
      <c r="EE252" t="s">
        <v>468</v>
      </c>
      <c r="EF252" t="s">
        <v>209</v>
      </c>
      <c r="EG252" t="s">
        <v>469</v>
      </c>
      <c r="EH252" t="s">
        <v>6384</v>
      </c>
      <c r="EI252" t="s">
        <v>6385</v>
      </c>
      <c r="EJ252" t="s">
        <v>6204</v>
      </c>
      <c r="EK252" t="s">
        <v>246</v>
      </c>
      <c r="EL252" t="s">
        <v>423</v>
      </c>
      <c r="EM252" t="s">
        <v>500</v>
      </c>
      <c r="EN252" t="s">
        <v>460</v>
      </c>
    </row>
    <row r="253" spans="1:158">
      <c r="A253" t="s">
        <v>356</v>
      </c>
      <c r="B253" t="s">
        <v>211</v>
      </c>
      <c r="C253" t="s">
        <v>267</v>
      </c>
      <c r="D253" t="s">
        <v>357</v>
      </c>
      <c r="E253" t="s">
        <v>6387</v>
      </c>
      <c r="F253" t="s">
        <v>6388</v>
      </c>
      <c r="G253">
        <v>7410573037</v>
      </c>
      <c r="H253" t="s">
        <v>164</v>
      </c>
      <c r="I253" t="s">
        <v>6389</v>
      </c>
      <c r="J253" t="s">
        <v>166</v>
      </c>
      <c r="K253" t="s">
        <v>6390</v>
      </c>
      <c r="L253" t="s">
        <v>6391</v>
      </c>
      <c r="M253" t="s">
        <v>6392</v>
      </c>
      <c r="N253" t="s">
        <v>170</v>
      </c>
      <c r="AI253" t="s">
        <v>6393</v>
      </c>
      <c r="AJ253" t="s">
        <v>6394</v>
      </c>
      <c r="AK253" t="s">
        <v>6395</v>
      </c>
      <c r="AL253">
        <v>72</v>
      </c>
      <c r="AN253">
        <v>1999</v>
      </c>
      <c r="AO253" t="s">
        <v>174</v>
      </c>
      <c r="AP253" t="s">
        <v>6396</v>
      </c>
      <c r="AQ253" t="s">
        <v>6397</v>
      </c>
      <c r="AR253" t="s">
        <v>1258</v>
      </c>
      <c r="AS253">
        <v>67</v>
      </c>
      <c r="AU253">
        <v>2001</v>
      </c>
      <c r="AV253" t="s">
        <v>170</v>
      </c>
      <c r="BC253" t="s">
        <v>174</v>
      </c>
      <c r="BD253" t="s">
        <v>6398</v>
      </c>
      <c r="BE253" t="s">
        <v>6396</v>
      </c>
      <c r="BF253" t="s">
        <v>6399</v>
      </c>
      <c r="BG253">
        <v>70</v>
      </c>
      <c r="BI253">
        <v>2004</v>
      </c>
      <c r="BJ253">
        <v>19</v>
      </c>
      <c r="BK253" t="s">
        <v>443</v>
      </c>
      <c r="BL253">
        <v>53</v>
      </c>
      <c r="BM253" t="s">
        <v>6399</v>
      </c>
      <c r="BN253" t="s">
        <v>174</v>
      </c>
      <c r="BO253" t="s">
        <v>6400</v>
      </c>
      <c r="BP253" t="s">
        <v>6401</v>
      </c>
      <c r="BQ253" t="s">
        <v>6402</v>
      </c>
      <c r="BR253">
        <v>67</v>
      </c>
      <c r="BT253">
        <v>2010</v>
      </c>
      <c r="BU253">
        <v>31</v>
      </c>
      <c r="BV253" t="s">
        <v>1565</v>
      </c>
      <c r="BW253">
        <v>53</v>
      </c>
      <c r="BX253" t="s">
        <v>6403</v>
      </c>
      <c r="BY253" t="s">
        <v>174</v>
      </c>
      <c r="BZ253" t="s">
        <v>6398</v>
      </c>
      <c r="CA253" t="s">
        <v>6398</v>
      </c>
      <c r="CB253" t="s">
        <v>6404</v>
      </c>
      <c r="CC253">
        <v>56</v>
      </c>
      <c r="CE253">
        <v>2012</v>
      </c>
      <c r="CF253" t="s">
        <v>170</v>
      </c>
      <c r="CL253" t="s">
        <v>170</v>
      </c>
      <c r="CN253" t="s">
        <v>170</v>
      </c>
      <c r="CP253" t="s">
        <v>669</v>
      </c>
      <c r="CQ253" t="s">
        <v>170</v>
      </c>
      <c r="CV253" t="s">
        <v>170</v>
      </c>
      <c r="CZ253" t="s">
        <v>170</v>
      </c>
      <c r="DC253" t="s">
        <v>2879</v>
      </c>
      <c r="DD253" t="s">
        <v>170</v>
      </c>
      <c r="DF253" t="s">
        <v>170</v>
      </c>
      <c r="DL253" t="s">
        <v>170</v>
      </c>
      <c r="DN253" t="s">
        <v>170</v>
      </c>
      <c r="DP253" t="s">
        <v>6405</v>
      </c>
      <c r="DQ253" t="s">
        <v>202</v>
      </c>
      <c r="DR253" t="str">
        <f>HYPERLINK("https://nconnect.nicmar.ac.in/pdf/409_resume_1771646879.pdf/Y2FyZWVy","View Resume")</f>
        <v>0</v>
      </c>
      <c r="DS253" t="s">
        <v>2527</v>
      </c>
      <c r="DT253" t="s">
        <v>6406</v>
      </c>
      <c r="DU253" t="s">
        <v>6407</v>
      </c>
      <c r="DV253" t="s">
        <v>4950</v>
      </c>
      <c r="DW253" t="s">
        <v>207</v>
      </c>
      <c r="DX253" t="s">
        <v>4276</v>
      </c>
      <c r="DY253" t="s">
        <v>209</v>
      </c>
      <c r="DZ253" t="s">
        <v>2527</v>
      </c>
    </row>
    <row r="254" spans="1:158">
      <c r="A254" t="s">
        <v>210</v>
      </c>
      <c r="B254" t="s">
        <v>211</v>
      </c>
      <c r="C254" t="s">
        <v>212</v>
      </c>
      <c r="D254" t="s">
        <v>213</v>
      </c>
      <c r="E254" t="s">
        <v>6408</v>
      </c>
      <c r="F254" t="s">
        <v>6409</v>
      </c>
      <c r="G254">
        <v>9094434240</v>
      </c>
      <c r="H254" t="s">
        <v>271</v>
      </c>
      <c r="I254" t="s">
        <v>6410</v>
      </c>
      <c r="J254" t="s">
        <v>217</v>
      </c>
      <c r="K254" t="s">
        <v>6411</v>
      </c>
      <c r="L254" t="s">
        <v>6412</v>
      </c>
      <c r="M254" t="s">
        <v>6413</v>
      </c>
      <c r="N254" t="s">
        <v>170</v>
      </c>
      <c r="AI254" t="s">
        <v>6414</v>
      </c>
      <c r="AJ254" t="s">
        <v>6415</v>
      </c>
      <c r="AK254" t="s">
        <v>6416</v>
      </c>
      <c r="AL254">
        <v>93</v>
      </c>
      <c r="AN254">
        <v>2014</v>
      </c>
      <c r="AO254" t="s">
        <v>174</v>
      </c>
      <c r="AP254" t="s">
        <v>6414</v>
      </c>
      <c r="AQ254" t="s">
        <v>6415</v>
      </c>
      <c r="AR254" t="s">
        <v>6417</v>
      </c>
      <c r="AS254">
        <v>84</v>
      </c>
      <c r="AU254">
        <v>2016</v>
      </c>
      <c r="AV254" t="s">
        <v>170</v>
      </c>
      <c r="BC254" t="s">
        <v>174</v>
      </c>
      <c r="BD254" t="s">
        <v>1519</v>
      </c>
      <c r="BE254" t="s">
        <v>6418</v>
      </c>
      <c r="BF254" t="s">
        <v>6419</v>
      </c>
      <c r="BG254">
        <v>78</v>
      </c>
      <c r="BI254">
        <v>2020</v>
      </c>
      <c r="BJ254">
        <v>2</v>
      </c>
      <c r="BL254">
        <v>9</v>
      </c>
      <c r="BN254" t="s">
        <v>174</v>
      </c>
      <c r="BO254" t="s">
        <v>1519</v>
      </c>
      <c r="BP254" t="s">
        <v>6420</v>
      </c>
      <c r="BQ254" t="s">
        <v>6421</v>
      </c>
      <c r="BR254">
        <v>94</v>
      </c>
      <c r="BT254">
        <v>2022</v>
      </c>
      <c r="BU254">
        <v>14</v>
      </c>
      <c r="BW254">
        <v>47</v>
      </c>
      <c r="BY254" t="s">
        <v>170</v>
      </c>
      <c r="CF254" t="s">
        <v>174</v>
      </c>
      <c r="CG254" t="s">
        <v>6422</v>
      </c>
      <c r="CH254" t="s">
        <v>6423</v>
      </c>
      <c r="CI254" t="s">
        <v>373</v>
      </c>
      <c r="CK254" t="s">
        <v>170</v>
      </c>
      <c r="CL254" t="s">
        <v>170</v>
      </c>
      <c r="CN254" t="s">
        <v>174</v>
      </c>
      <c r="CO254" t="s">
        <v>6424</v>
      </c>
      <c r="CP254" t="s">
        <v>6425</v>
      </c>
      <c r="CQ254" t="s">
        <v>174</v>
      </c>
      <c r="CR254">
        <v>3</v>
      </c>
      <c r="CS254">
        <v>0</v>
      </c>
      <c r="CT254">
        <v>1</v>
      </c>
      <c r="CU254" t="s">
        <v>6426</v>
      </c>
      <c r="CV254" t="s">
        <v>170</v>
      </c>
      <c r="CZ254" t="s">
        <v>170</v>
      </c>
      <c r="DB254" t="s">
        <v>2681</v>
      </c>
      <c r="DC254" t="s">
        <v>6427</v>
      </c>
      <c r="DD254" t="s">
        <v>174</v>
      </c>
      <c r="DE254" t="s">
        <v>6428</v>
      </c>
      <c r="DF254" t="s">
        <v>174</v>
      </c>
      <c r="DG254">
        <v>1</v>
      </c>
      <c r="DH254">
        <v>0</v>
      </c>
      <c r="DI254">
        <v>0</v>
      </c>
      <c r="DJ254">
        <v>0</v>
      </c>
      <c r="DK254">
        <v>0</v>
      </c>
      <c r="DL254" t="s">
        <v>170</v>
      </c>
      <c r="DN254" t="s">
        <v>170</v>
      </c>
      <c r="DP254" t="s">
        <v>6429</v>
      </c>
      <c r="DQ254" t="str">
        <f>HYPERLINK("https://nconnect.nicmar.ac.in/storage/profile/69980691afcdf.png","Download")</f>
        <v>0</v>
      </c>
      <c r="DR254" t="str">
        <f>HYPERLINK("https://nconnect.nicmar.ac.in/pdf/354_resume_1771650754.pdf/Y2FyZWVy","View Resume")</f>
        <v>0</v>
      </c>
      <c r="DS254" t="s">
        <v>898</v>
      </c>
      <c r="DT254" t="s">
        <v>6423</v>
      </c>
      <c r="DU254" t="s">
        <v>6430</v>
      </c>
      <c r="DV254" t="s">
        <v>1812</v>
      </c>
      <c r="DW254" t="s">
        <v>246</v>
      </c>
      <c r="DX254" t="s">
        <v>904</v>
      </c>
      <c r="DY254" t="s">
        <v>2285</v>
      </c>
      <c r="DZ254" t="s">
        <v>898</v>
      </c>
    </row>
    <row r="255" spans="1:158">
      <c r="A255" t="s">
        <v>293</v>
      </c>
      <c r="B255" t="s">
        <v>211</v>
      </c>
      <c r="C255" t="s">
        <v>212</v>
      </c>
      <c r="D255" t="s">
        <v>294</v>
      </c>
      <c r="E255" t="s">
        <v>6431</v>
      </c>
      <c r="F255" t="s">
        <v>6432</v>
      </c>
      <c r="G255">
        <v>7387425814</v>
      </c>
      <c r="H255" t="s">
        <v>271</v>
      </c>
      <c r="I255" t="s">
        <v>6433</v>
      </c>
      <c r="J255" t="s">
        <v>166</v>
      </c>
      <c r="K255" t="s">
        <v>762</v>
      </c>
      <c r="L255" t="s">
        <v>6434</v>
      </c>
      <c r="M255" t="s">
        <v>6435</v>
      </c>
      <c r="N255" t="s">
        <v>170</v>
      </c>
      <c r="AI255" t="s">
        <v>6436</v>
      </c>
      <c r="AJ255" t="s">
        <v>6437</v>
      </c>
      <c r="AK255" t="s">
        <v>6438</v>
      </c>
      <c r="AL255">
        <v>86.6</v>
      </c>
      <c r="AM255">
        <v>9.11</v>
      </c>
      <c r="AN255">
        <v>2003</v>
      </c>
      <c r="AO255" t="s">
        <v>174</v>
      </c>
      <c r="AP255" t="s">
        <v>6436</v>
      </c>
      <c r="AQ255" t="s">
        <v>6437</v>
      </c>
      <c r="AR255" t="s">
        <v>6439</v>
      </c>
      <c r="AS255">
        <v>86</v>
      </c>
      <c r="AT255">
        <v>9.05</v>
      </c>
      <c r="AU255">
        <v>2005</v>
      </c>
      <c r="AV255" t="s">
        <v>170</v>
      </c>
      <c r="BC255" t="s">
        <v>174</v>
      </c>
      <c r="BD255" t="s">
        <v>6440</v>
      </c>
      <c r="BE255" t="s">
        <v>6441</v>
      </c>
      <c r="BF255" t="s">
        <v>2385</v>
      </c>
      <c r="BG255">
        <v>82.23</v>
      </c>
      <c r="BH255">
        <v>8.65</v>
      </c>
      <c r="BI255">
        <v>2008</v>
      </c>
      <c r="BJ255">
        <v>19</v>
      </c>
      <c r="BK255" t="s">
        <v>6442</v>
      </c>
      <c r="BL255">
        <v>53</v>
      </c>
      <c r="BM255" t="s">
        <v>442</v>
      </c>
      <c r="BN255" t="s">
        <v>174</v>
      </c>
      <c r="BO255" t="s">
        <v>6440</v>
      </c>
      <c r="BP255" t="s">
        <v>6441</v>
      </c>
      <c r="BQ255" t="s">
        <v>442</v>
      </c>
      <c r="BR255">
        <v>92.6</v>
      </c>
      <c r="BS255">
        <v>9.7</v>
      </c>
      <c r="BT255">
        <v>2010</v>
      </c>
      <c r="BU255">
        <v>31</v>
      </c>
      <c r="BV255" t="s">
        <v>1009</v>
      </c>
      <c r="BW255">
        <v>53</v>
      </c>
      <c r="BX255" t="s">
        <v>442</v>
      </c>
      <c r="BY255" t="s">
        <v>174</v>
      </c>
      <c r="BZ255" t="s">
        <v>6440</v>
      </c>
      <c r="CA255" t="s">
        <v>6443</v>
      </c>
      <c r="CB255" t="s">
        <v>442</v>
      </c>
      <c r="CC255">
        <v>83.83</v>
      </c>
      <c r="CD255">
        <v>8.82</v>
      </c>
      <c r="CE255">
        <v>2012</v>
      </c>
      <c r="CF255" t="s">
        <v>174</v>
      </c>
      <c r="CG255" t="s">
        <v>6444</v>
      </c>
      <c r="CH255" t="s">
        <v>6440</v>
      </c>
      <c r="CI255" t="s">
        <v>193</v>
      </c>
      <c r="CJ255">
        <v>2016</v>
      </c>
      <c r="CL255" t="s">
        <v>170</v>
      </c>
      <c r="CN255" t="s">
        <v>174</v>
      </c>
      <c r="CO255" t="s">
        <v>6445</v>
      </c>
      <c r="CP255" t="s">
        <v>2782</v>
      </c>
      <c r="CQ255" t="s">
        <v>174</v>
      </c>
      <c r="CR255">
        <v>0</v>
      </c>
      <c r="CS255">
        <v>2</v>
      </c>
      <c r="CT255">
        <v>5</v>
      </c>
      <c r="CU255" t="s">
        <v>6446</v>
      </c>
      <c r="CV255" t="s">
        <v>170</v>
      </c>
      <c r="CZ255" t="s">
        <v>170</v>
      </c>
      <c r="DB255" t="s">
        <v>6447</v>
      </c>
      <c r="DC255" t="s">
        <v>6448</v>
      </c>
      <c r="DD255" t="s">
        <v>170</v>
      </c>
      <c r="DF255" t="s">
        <v>170</v>
      </c>
      <c r="DL255" t="s">
        <v>170</v>
      </c>
      <c r="DN255" t="s">
        <v>170</v>
      </c>
      <c r="DP255" t="s">
        <v>6449</v>
      </c>
      <c r="DQ255" t="str">
        <f>HYPERLINK("https://nconnect.nicmar.ac.in/storage/profile/699801f51e115.png","Download")</f>
        <v>0</v>
      </c>
      <c r="DR255" t="str">
        <f>HYPERLINK("https://nconnect.nicmar.ac.in/pdf/352_resume_1771650945.pdf/Y2FyZWVy","View Resume")</f>
        <v>0</v>
      </c>
      <c r="DS255" t="s">
        <v>6450</v>
      </c>
      <c r="DT255" t="s">
        <v>6451</v>
      </c>
      <c r="DU255" t="s">
        <v>211</v>
      </c>
      <c r="DV255" t="s">
        <v>818</v>
      </c>
      <c r="DW255" t="s">
        <v>246</v>
      </c>
      <c r="DX255" t="s">
        <v>984</v>
      </c>
      <c r="DY255" t="s">
        <v>209</v>
      </c>
      <c r="DZ255" t="s">
        <v>691</v>
      </c>
      <c r="EA255" t="s">
        <v>6452</v>
      </c>
      <c r="EB255" t="s">
        <v>211</v>
      </c>
      <c r="EC255" t="s">
        <v>818</v>
      </c>
      <c r="ED255" t="s">
        <v>246</v>
      </c>
      <c r="EE255" t="s">
        <v>951</v>
      </c>
      <c r="EF255" t="s">
        <v>505</v>
      </c>
      <c r="EG255" t="s">
        <v>2054</v>
      </c>
      <c r="EH255" t="s">
        <v>6453</v>
      </c>
      <c r="EI255" t="s">
        <v>211</v>
      </c>
      <c r="EJ255" t="s">
        <v>818</v>
      </c>
      <c r="EK255" t="s">
        <v>246</v>
      </c>
      <c r="EL255" t="s">
        <v>644</v>
      </c>
      <c r="EM255" t="s">
        <v>904</v>
      </c>
      <c r="EN255" t="s">
        <v>945</v>
      </c>
      <c r="EO255" t="s">
        <v>6454</v>
      </c>
      <c r="EP255" t="s">
        <v>211</v>
      </c>
      <c r="EQ255" t="s">
        <v>818</v>
      </c>
      <c r="ER255" t="s">
        <v>246</v>
      </c>
      <c r="ES255" t="s">
        <v>1987</v>
      </c>
      <c r="ET255" t="s">
        <v>1809</v>
      </c>
      <c r="EU255" t="s">
        <v>265</v>
      </c>
      <c r="EV255" t="s">
        <v>6451</v>
      </c>
      <c r="EW255" t="s">
        <v>211</v>
      </c>
      <c r="EX255" t="s">
        <v>818</v>
      </c>
      <c r="EY255" t="s">
        <v>246</v>
      </c>
      <c r="EZ255" t="s">
        <v>257</v>
      </c>
      <c r="FA255" t="s">
        <v>427</v>
      </c>
      <c r="FB255" t="s">
        <v>1383</v>
      </c>
    </row>
    <row r="256" spans="1:158">
      <c r="A256" t="s">
        <v>5429</v>
      </c>
      <c r="B256" t="s">
        <v>5430</v>
      </c>
      <c r="C256" t="s">
        <v>471</v>
      </c>
      <c r="D256" t="s">
        <v>472</v>
      </c>
      <c r="E256" t="s">
        <v>6455</v>
      </c>
      <c r="F256" t="s">
        <v>6456</v>
      </c>
      <c r="G256">
        <v>9823275619</v>
      </c>
      <c r="H256" t="s">
        <v>164</v>
      </c>
      <c r="I256" t="s">
        <v>6457</v>
      </c>
      <c r="J256" t="s">
        <v>166</v>
      </c>
      <c r="K256" t="s">
        <v>831</v>
      </c>
      <c r="L256" t="s">
        <v>6458</v>
      </c>
      <c r="M256" t="s">
        <v>6459</v>
      </c>
      <c r="N256" t="s">
        <v>170</v>
      </c>
      <c r="AI256" t="s">
        <v>6460</v>
      </c>
      <c r="AJ256" t="s">
        <v>1177</v>
      </c>
      <c r="AK256" t="s">
        <v>523</v>
      </c>
      <c r="AL256">
        <v>60</v>
      </c>
      <c r="AN256">
        <v>1969</v>
      </c>
      <c r="AO256" t="s">
        <v>170</v>
      </c>
      <c r="AP256" t="s">
        <v>6461</v>
      </c>
      <c r="AQ256" t="s">
        <v>6462</v>
      </c>
      <c r="AR256" t="s">
        <v>2220</v>
      </c>
      <c r="AU256">
        <v>1971</v>
      </c>
      <c r="AV256" t="s">
        <v>170</v>
      </c>
      <c r="BC256" t="s">
        <v>174</v>
      </c>
      <c r="BD256" t="s">
        <v>2040</v>
      </c>
      <c r="BE256" t="s">
        <v>6463</v>
      </c>
      <c r="BF256" t="s">
        <v>1668</v>
      </c>
      <c r="BG256">
        <v>69</v>
      </c>
      <c r="BI256">
        <v>1976</v>
      </c>
      <c r="BJ256">
        <v>19</v>
      </c>
      <c r="BK256" t="s">
        <v>6464</v>
      </c>
      <c r="BL256">
        <v>53</v>
      </c>
      <c r="BM256" t="s">
        <v>1668</v>
      </c>
      <c r="BN256" t="s">
        <v>170</v>
      </c>
      <c r="BQ256" t="s">
        <v>1668</v>
      </c>
      <c r="BT256">
        <v>1976</v>
      </c>
      <c r="BY256" t="s">
        <v>170</v>
      </c>
      <c r="CF256" t="s">
        <v>170</v>
      </c>
      <c r="CL256" t="s">
        <v>170</v>
      </c>
      <c r="CN256" t="s">
        <v>174</v>
      </c>
      <c r="CO256" t="s">
        <v>6465</v>
      </c>
      <c r="CP256" t="s">
        <v>6466</v>
      </c>
      <c r="CQ256" t="s">
        <v>170</v>
      </c>
      <c r="CV256" t="s">
        <v>170</v>
      </c>
      <c r="CZ256" t="s">
        <v>170</v>
      </c>
      <c r="DB256" t="s">
        <v>378</v>
      </c>
      <c r="DC256" t="s">
        <v>326</v>
      </c>
      <c r="DD256" t="s">
        <v>174</v>
      </c>
      <c r="DE256" t="s">
        <v>6467</v>
      </c>
      <c r="DF256" t="s">
        <v>170</v>
      </c>
      <c r="DL256" t="s">
        <v>170</v>
      </c>
      <c r="DN256" t="s">
        <v>170</v>
      </c>
      <c r="DP256" t="s">
        <v>6468</v>
      </c>
      <c r="DQ256" t="s">
        <v>202</v>
      </c>
      <c r="DR256" t="str">
        <f>HYPERLINK("https://nconnect.nicmar.ac.in/pdf/11_resume_1771398923.pdf/Y2FyZWVy","View Resume")</f>
        <v>0</v>
      </c>
      <c r="DS256" t="s">
        <v>6469</v>
      </c>
      <c r="DT256" t="s">
        <v>6470</v>
      </c>
      <c r="DU256" t="s">
        <v>6471</v>
      </c>
      <c r="DV256" t="s">
        <v>4681</v>
      </c>
      <c r="DW256" t="s">
        <v>207</v>
      </c>
      <c r="DX256" t="s">
        <v>1726</v>
      </c>
      <c r="DY256" t="s">
        <v>209</v>
      </c>
      <c r="DZ256" t="s">
        <v>5758</v>
      </c>
      <c r="EA256" t="s">
        <v>6472</v>
      </c>
      <c r="EB256" t="s">
        <v>6473</v>
      </c>
      <c r="EC256" t="s">
        <v>6474</v>
      </c>
      <c r="ED256" t="s">
        <v>207</v>
      </c>
      <c r="EE256" t="s">
        <v>6475</v>
      </c>
      <c r="EF256" t="s">
        <v>1725</v>
      </c>
      <c r="EG256" t="s">
        <v>6476</v>
      </c>
    </row>
    <row r="257" spans="1:158">
      <c r="A257" t="s">
        <v>356</v>
      </c>
      <c r="B257" t="s">
        <v>211</v>
      </c>
      <c r="C257" t="s">
        <v>267</v>
      </c>
      <c r="D257" t="s">
        <v>357</v>
      </c>
      <c r="E257" t="s">
        <v>6477</v>
      </c>
      <c r="F257" t="s">
        <v>6478</v>
      </c>
      <c r="G257">
        <v>8865030055</v>
      </c>
      <c r="H257" t="s">
        <v>164</v>
      </c>
      <c r="I257" t="s">
        <v>6479</v>
      </c>
      <c r="J257" t="s">
        <v>217</v>
      </c>
      <c r="K257" t="s">
        <v>361</v>
      </c>
      <c r="L257" t="s">
        <v>6480</v>
      </c>
      <c r="M257" t="s">
        <v>6481</v>
      </c>
      <c r="N257" t="s">
        <v>170</v>
      </c>
      <c r="AI257" t="s">
        <v>6482</v>
      </c>
      <c r="AJ257" t="s">
        <v>3313</v>
      </c>
      <c r="AK257" t="s">
        <v>6483</v>
      </c>
      <c r="AL257">
        <v>56.16</v>
      </c>
      <c r="AN257">
        <v>2008</v>
      </c>
      <c r="AO257" t="s">
        <v>174</v>
      </c>
      <c r="AP257" t="s">
        <v>6484</v>
      </c>
      <c r="AQ257" t="s">
        <v>3313</v>
      </c>
      <c r="AR257" t="s">
        <v>6485</v>
      </c>
      <c r="AS257">
        <v>58.8</v>
      </c>
      <c r="AU257">
        <v>2010</v>
      </c>
      <c r="AV257" t="s">
        <v>170</v>
      </c>
      <c r="BC257" t="s">
        <v>174</v>
      </c>
      <c r="BD257" t="s">
        <v>6486</v>
      </c>
      <c r="BE257" t="s">
        <v>6487</v>
      </c>
      <c r="BF257" t="s">
        <v>1335</v>
      </c>
      <c r="BG257">
        <v>50.21</v>
      </c>
      <c r="BI257">
        <v>2013</v>
      </c>
      <c r="BJ257">
        <v>19</v>
      </c>
      <c r="BK257" t="s">
        <v>6488</v>
      </c>
      <c r="BL257">
        <v>24</v>
      </c>
      <c r="BN257" t="s">
        <v>174</v>
      </c>
      <c r="BO257" t="s">
        <v>1297</v>
      </c>
      <c r="BP257" t="s">
        <v>3802</v>
      </c>
      <c r="BQ257" t="s">
        <v>1335</v>
      </c>
      <c r="BR257">
        <v>75.5</v>
      </c>
      <c r="BT257">
        <v>2017</v>
      </c>
      <c r="BU257">
        <v>31</v>
      </c>
      <c r="BV257" t="s">
        <v>6489</v>
      </c>
      <c r="BW257">
        <v>24</v>
      </c>
      <c r="BY257" t="s">
        <v>170</v>
      </c>
      <c r="CF257" t="s">
        <v>174</v>
      </c>
      <c r="CG257" t="s">
        <v>6490</v>
      </c>
      <c r="CH257" t="s">
        <v>1297</v>
      </c>
      <c r="CI257" t="s">
        <v>193</v>
      </c>
      <c r="CJ257">
        <v>2022</v>
      </c>
      <c r="CL257" t="s">
        <v>170</v>
      </c>
      <c r="CN257" t="s">
        <v>170</v>
      </c>
      <c r="CP257" t="s">
        <v>6491</v>
      </c>
      <c r="CQ257" t="s">
        <v>174</v>
      </c>
      <c r="CR257" t="s">
        <v>6492</v>
      </c>
      <c r="CS257" t="s">
        <v>676</v>
      </c>
      <c r="CT257" t="s">
        <v>2679</v>
      </c>
      <c r="CU257" t="s">
        <v>6493</v>
      </c>
      <c r="CV257" t="s">
        <v>170</v>
      </c>
      <c r="CZ257" t="s">
        <v>170</v>
      </c>
      <c r="DB257" t="s">
        <v>378</v>
      </c>
      <c r="DC257" t="s">
        <v>6494</v>
      </c>
      <c r="DD257" t="s">
        <v>174</v>
      </c>
      <c r="DE257" t="s">
        <v>6495</v>
      </c>
      <c r="DF257" t="s">
        <v>170</v>
      </c>
      <c r="DL257" t="s">
        <v>170</v>
      </c>
      <c r="DN257" t="s">
        <v>170</v>
      </c>
      <c r="DP257" t="s">
        <v>6468</v>
      </c>
      <c r="DQ257" t="str">
        <f>HYPERLINK("https://nconnect.nicmar.ac.in/storage/profile/699937e9ad0fc.png","Download")</f>
        <v>0</v>
      </c>
      <c r="DR257" t="str">
        <f>HYPERLINK("https://nconnect.nicmar.ac.in/pdf/413_resume_1771651564.pdf/Y2FyZWVy","View Resume")</f>
        <v>0</v>
      </c>
      <c r="DS257" t="s">
        <v>2132</v>
      </c>
      <c r="DT257" t="s">
        <v>6496</v>
      </c>
      <c r="DU257" t="s">
        <v>211</v>
      </c>
      <c r="DV257" t="s">
        <v>6497</v>
      </c>
      <c r="DW257" t="s">
        <v>246</v>
      </c>
      <c r="DX257" t="s">
        <v>757</v>
      </c>
      <c r="DY257" t="s">
        <v>468</v>
      </c>
      <c r="DZ257" t="s">
        <v>2132</v>
      </c>
    </row>
    <row r="258" spans="1:158">
      <c r="A258" t="s">
        <v>293</v>
      </c>
      <c r="B258" t="s">
        <v>211</v>
      </c>
      <c r="C258" t="s">
        <v>212</v>
      </c>
      <c r="D258" t="s">
        <v>294</v>
      </c>
      <c r="E258" t="s">
        <v>6498</v>
      </c>
      <c r="F258" t="s">
        <v>6499</v>
      </c>
      <c r="G258">
        <v>9562260449</v>
      </c>
      <c r="H258" t="s">
        <v>164</v>
      </c>
      <c r="I258" t="s">
        <v>6500</v>
      </c>
      <c r="J258" t="s">
        <v>217</v>
      </c>
      <c r="K258" t="s">
        <v>6501</v>
      </c>
      <c r="L258" t="s">
        <v>6502</v>
      </c>
      <c r="M258" t="s">
        <v>6503</v>
      </c>
      <c r="N258" t="s">
        <v>170</v>
      </c>
      <c r="AI258" t="s">
        <v>6504</v>
      </c>
      <c r="AJ258" t="s">
        <v>6505</v>
      </c>
      <c r="AK258" t="s">
        <v>6506</v>
      </c>
      <c r="AL258">
        <v>90</v>
      </c>
      <c r="AM258">
        <v>9</v>
      </c>
      <c r="AN258">
        <v>2013</v>
      </c>
      <c r="AO258" t="s">
        <v>174</v>
      </c>
      <c r="AP258" t="s">
        <v>6507</v>
      </c>
      <c r="AQ258" t="s">
        <v>6505</v>
      </c>
      <c r="AR258" t="s">
        <v>6506</v>
      </c>
      <c r="AS258">
        <v>90</v>
      </c>
      <c r="AT258">
        <v>9</v>
      </c>
      <c r="AU258">
        <v>2015</v>
      </c>
      <c r="AV258" t="s">
        <v>170</v>
      </c>
      <c r="BC258" t="s">
        <v>174</v>
      </c>
      <c r="BD258" t="s">
        <v>6508</v>
      </c>
      <c r="BE258" t="s">
        <v>6505</v>
      </c>
      <c r="BF258" t="s">
        <v>3150</v>
      </c>
      <c r="BG258">
        <v>60</v>
      </c>
      <c r="BH258">
        <v>6.06</v>
      </c>
      <c r="BI258">
        <v>2018</v>
      </c>
      <c r="BJ258">
        <v>19</v>
      </c>
      <c r="BK258" t="s">
        <v>6509</v>
      </c>
      <c r="BL258">
        <v>52</v>
      </c>
      <c r="BN258" t="s">
        <v>174</v>
      </c>
      <c r="BO258" t="s">
        <v>6510</v>
      </c>
      <c r="BP258" t="s">
        <v>6511</v>
      </c>
      <c r="BQ258" t="s">
        <v>3150</v>
      </c>
      <c r="BR258">
        <v>70</v>
      </c>
      <c r="BS258">
        <v>7.57</v>
      </c>
      <c r="BT258">
        <v>2021</v>
      </c>
      <c r="BU258">
        <v>31</v>
      </c>
      <c r="BV258" t="s">
        <v>6512</v>
      </c>
      <c r="BW258">
        <v>52</v>
      </c>
      <c r="BY258" t="s">
        <v>170</v>
      </c>
      <c r="CF258" t="s">
        <v>174</v>
      </c>
      <c r="CG258" t="s">
        <v>6513</v>
      </c>
      <c r="CH258" t="s">
        <v>6514</v>
      </c>
      <c r="CI258" t="s">
        <v>193</v>
      </c>
      <c r="CJ258">
        <v>2025</v>
      </c>
      <c r="CL258" t="s">
        <v>170</v>
      </c>
      <c r="CN258" t="s">
        <v>174</v>
      </c>
      <c r="CO258" t="s">
        <v>6515</v>
      </c>
      <c r="CP258" t="s">
        <v>6516</v>
      </c>
      <c r="CQ258" t="s">
        <v>174</v>
      </c>
      <c r="CR258">
        <v>3</v>
      </c>
      <c r="CS258">
        <v>5</v>
      </c>
      <c r="CT258">
        <v>0</v>
      </c>
      <c r="CU258" t="s">
        <v>5024</v>
      </c>
      <c r="CV258" t="s">
        <v>170</v>
      </c>
      <c r="CZ258" t="s">
        <v>170</v>
      </c>
      <c r="DB258" t="s">
        <v>6517</v>
      </c>
      <c r="DC258" t="s">
        <v>6518</v>
      </c>
      <c r="DD258" t="s">
        <v>170</v>
      </c>
      <c r="DF258" t="s">
        <v>170</v>
      </c>
      <c r="DL258" t="s">
        <v>170</v>
      </c>
      <c r="DN258" t="s">
        <v>170</v>
      </c>
      <c r="DP258" t="s">
        <v>6519</v>
      </c>
      <c r="DQ258" t="str">
        <f>HYPERLINK("https://nconnect.nicmar.ac.in/storage/profile/699942a0a9463.png","Download")</f>
        <v>0</v>
      </c>
      <c r="DR258" t="str">
        <f>HYPERLINK("https://nconnect.nicmar.ac.in/pdf/416_resume_1771653241.pdf/Y2FyZWVy","View Resume")</f>
        <v>0</v>
      </c>
      <c r="DS258" t="s">
        <v>908</v>
      </c>
      <c r="DT258" t="s">
        <v>5960</v>
      </c>
      <c r="DU258" t="s">
        <v>6520</v>
      </c>
      <c r="DV258" t="s">
        <v>2129</v>
      </c>
      <c r="DW258" t="s">
        <v>246</v>
      </c>
      <c r="DX258" t="s">
        <v>981</v>
      </c>
      <c r="DY258" t="s">
        <v>209</v>
      </c>
      <c r="DZ258" t="s">
        <v>908</v>
      </c>
    </row>
    <row r="259" spans="1:158">
      <c r="A259" t="s">
        <v>210</v>
      </c>
      <c r="B259" t="s">
        <v>211</v>
      </c>
      <c r="C259" t="s">
        <v>212</v>
      </c>
      <c r="D259" t="s">
        <v>213</v>
      </c>
      <c r="E259" t="s">
        <v>6521</v>
      </c>
      <c r="F259" t="s">
        <v>6522</v>
      </c>
      <c r="G259">
        <v>7367026022</v>
      </c>
      <c r="H259" t="s">
        <v>164</v>
      </c>
      <c r="I259" t="s">
        <v>6523</v>
      </c>
      <c r="J259" t="s">
        <v>166</v>
      </c>
      <c r="K259" t="s">
        <v>6524</v>
      </c>
      <c r="L259" t="s">
        <v>6525</v>
      </c>
      <c r="M259" t="s">
        <v>6526</v>
      </c>
      <c r="N259" t="s">
        <v>170</v>
      </c>
      <c r="AI259" t="s">
        <v>6527</v>
      </c>
      <c r="AJ259" t="s">
        <v>835</v>
      </c>
      <c r="AK259" t="s">
        <v>6528</v>
      </c>
      <c r="AL259">
        <v>76.75</v>
      </c>
      <c r="AN259">
        <v>2010</v>
      </c>
      <c r="AO259" t="s">
        <v>174</v>
      </c>
      <c r="AP259" t="s">
        <v>6527</v>
      </c>
      <c r="AQ259" t="s">
        <v>838</v>
      </c>
      <c r="AR259" t="s">
        <v>6529</v>
      </c>
      <c r="AS259">
        <v>77.6</v>
      </c>
      <c r="AU259">
        <v>2012</v>
      </c>
      <c r="AV259" t="s">
        <v>170</v>
      </c>
      <c r="BC259" t="s">
        <v>174</v>
      </c>
      <c r="BD259" t="s">
        <v>5519</v>
      </c>
      <c r="BE259" t="s">
        <v>6530</v>
      </c>
      <c r="BF259" t="s">
        <v>485</v>
      </c>
      <c r="BG259">
        <v>78.66</v>
      </c>
      <c r="BH259">
        <v>8.28</v>
      </c>
      <c r="BI259">
        <v>2016</v>
      </c>
      <c r="BJ259">
        <v>1</v>
      </c>
      <c r="BL259">
        <v>9</v>
      </c>
      <c r="BN259" t="s">
        <v>174</v>
      </c>
      <c r="BO259" t="s">
        <v>6531</v>
      </c>
      <c r="BP259" t="s">
        <v>6531</v>
      </c>
      <c r="BQ259" t="s">
        <v>213</v>
      </c>
      <c r="BR259">
        <v>80.75</v>
      </c>
      <c r="BS259">
        <v>8.5</v>
      </c>
      <c r="BT259">
        <v>2018</v>
      </c>
      <c r="BU259">
        <v>14</v>
      </c>
      <c r="BW259">
        <v>7</v>
      </c>
      <c r="BY259" t="s">
        <v>170</v>
      </c>
      <c r="CF259" t="s">
        <v>174</v>
      </c>
      <c r="CG259" t="s">
        <v>6532</v>
      </c>
      <c r="CH259" t="s">
        <v>6533</v>
      </c>
      <c r="CI259" t="s">
        <v>193</v>
      </c>
      <c r="CJ259">
        <v>2024</v>
      </c>
      <c r="CL259" t="s">
        <v>170</v>
      </c>
      <c r="CN259" t="s">
        <v>174</v>
      </c>
      <c r="CO259" t="s">
        <v>6534</v>
      </c>
      <c r="CP259" t="s">
        <v>6528</v>
      </c>
      <c r="CQ259" t="s">
        <v>174</v>
      </c>
      <c r="CR259">
        <v>5</v>
      </c>
      <c r="CS259">
        <v>0</v>
      </c>
      <c r="CT259">
        <v>3</v>
      </c>
      <c r="CU259" t="s">
        <v>6535</v>
      </c>
      <c r="CV259" t="s">
        <v>170</v>
      </c>
      <c r="CZ259" t="s">
        <v>170</v>
      </c>
      <c r="DB259" t="s">
        <v>6536</v>
      </c>
      <c r="DC259" t="s">
        <v>6537</v>
      </c>
      <c r="DD259" t="s">
        <v>174</v>
      </c>
      <c r="DE259" t="s">
        <v>6538</v>
      </c>
      <c r="DF259" t="s">
        <v>170</v>
      </c>
      <c r="DL259" t="s">
        <v>174</v>
      </c>
      <c r="DM259" t="s">
        <v>6539</v>
      </c>
      <c r="DN259" t="s">
        <v>174</v>
      </c>
      <c r="DO259" t="s">
        <v>6540</v>
      </c>
      <c r="DP259" t="s">
        <v>6541</v>
      </c>
      <c r="DQ259" t="str">
        <f>HYPERLINK("https://nconnect.nicmar.ac.in/storage/profile/699939c9ca3be.png","Download")</f>
        <v>0</v>
      </c>
      <c r="DR259" t="str">
        <f>HYPERLINK("https://nconnect.nicmar.ac.in/pdf/414_resume_1771653405.pdf/Y2FyZWVy","View Resume")</f>
        <v>0</v>
      </c>
      <c r="DS259" t="s">
        <v>906</v>
      </c>
      <c r="DT259" t="s">
        <v>6542</v>
      </c>
      <c r="DU259" t="s">
        <v>6543</v>
      </c>
      <c r="DV259" t="s">
        <v>6544</v>
      </c>
      <c r="DW259" t="s">
        <v>246</v>
      </c>
      <c r="DX259" t="s">
        <v>996</v>
      </c>
      <c r="DY259" t="s">
        <v>209</v>
      </c>
      <c r="DZ259" t="s">
        <v>2054</v>
      </c>
      <c r="EA259" t="s">
        <v>6545</v>
      </c>
      <c r="EB259" t="s">
        <v>6546</v>
      </c>
      <c r="EC259" t="s">
        <v>6547</v>
      </c>
      <c r="ED259" t="s">
        <v>246</v>
      </c>
      <c r="EE259" t="s">
        <v>500</v>
      </c>
      <c r="EF259" t="s">
        <v>3390</v>
      </c>
      <c r="EG259" t="s">
        <v>908</v>
      </c>
    </row>
    <row r="260" spans="1:158">
      <c r="A260" t="s">
        <v>293</v>
      </c>
      <c r="B260" t="s">
        <v>211</v>
      </c>
      <c r="C260" t="s">
        <v>212</v>
      </c>
      <c r="D260" t="s">
        <v>294</v>
      </c>
      <c r="E260" t="s">
        <v>6548</v>
      </c>
      <c r="F260" t="s">
        <v>6549</v>
      </c>
      <c r="G260">
        <v>7985508236</v>
      </c>
      <c r="H260" t="s">
        <v>164</v>
      </c>
      <c r="I260" t="s">
        <v>6550</v>
      </c>
      <c r="J260" t="s">
        <v>166</v>
      </c>
      <c r="K260" t="s">
        <v>218</v>
      </c>
      <c r="L260" t="s">
        <v>6551</v>
      </c>
      <c r="M260" t="s">
        <v>6552</v>
      </c>
      <c r="N260" t="s">
        <v>170</v>
      </c>
      <c r="AI260" t="s">
        <v>6553</v>
      </c>
      <c r="AJ260" t="s">
        <v>6554</v>
      </c>
      <c r="AK260" t="s">
        <v>6555</v>
      </c>
      <c r="AL260">
        <v>51</v>
      </c>
      <c r="AN260">
        <v>2008</v>
      </c>
      <c r="AO260" t="s">
        <v>174</v>
      </c>
      <c r="AP260" t="s">
        <v>6556</v>
      </c>
      <c r="AQ260" t="s">
        <v>6554</v>
      </c>
      <c r="AR260" t="s">
        <v>6557</v>
      </c>
      <c r="AS260">
        <v>63</v>
      </c>
      <c r="AU260">
        <v>2010</v>
      </c>
      <c r="AV260" t="s">
        <v>170</v>
      </c>
      <c r="BC260" t="s">
        <v>174</v>
      </c>
      <c r="BD260" t="s">
        <v>6558</v>
      </c>
      <c r="BE260" t="s">
        <v>6559</v>
      </c>
      <c r="BF260" t="s">
        <v>6560</v>
      </c>
      <c r="BG260">
        <v>61</v>
      </c>
      <c r="BI260">
        <v>2013</v>
      </c>
      <c r="BJ260">
        <v>19</v>
      </c>
      <c r="BK260" t="s">
        <v>524</v>
      </c>
      <c r="BL260">
        <v>52</v>
      </c>
      <c r="BN260" t="s">
        <v>174</v>
      </c>
      <c r="BO260" t="s">
        <v>2100</v>
      </c>
      <c r="BP260" t="s">
        <v>2100</v>
      </c>
      <c r="BQ260" t="s">
        <v>6561</v>
      </c>
      <c r="BR260">
        <v>82</v>
      </c>
      <c r="BS260">
        <v>8.2</v>
      </c>
      <c r="BT260">
        <v>2016</v>
      </c>
      <c r="BU260">
        <v>31</v>
      </c>
      <c r="BV260" t="s">
        <v>2999</v>
      </c>
      <c r="BW260">
        <v>52</v>
      </c>
      <c r="BY260" t="s">
        <v>170</v>
      </c>
      <c r="CF260" t="s">
        <v>174</v>
      </c>
      <c r="CG260" t="s">
        <v>3123</v>
      </c>
      <c r="CH260" t="s">
        <v>2100</v>
      </c>
      <c r="CI260" t="s">
        <v>193</v>
      </c>
      <c r="CJ260">
        <v>2025</v>
      </c>
      <c r="CL260" t="s">
        <v>170</v>
      </c>
      <c r="CN260" t="s">
        <v>170</v>
      </c>
      <c r="CP260" t="s">
        <v>6562</v>
      </c>
      <c r="CQ260" t="s">
        <v>174</v>
      </c>
      <c r="CR260" t="s">
        <v>2624</v>
      </c>
      <c r="CS260" t="s">
        <v>2625</v>
      </c>
      <c r="CU260" t="s">
        <v>6563</v>
      </c>
      <c r="CV260" t="s">
        <v>170</v>
      </c>
      <c r="CZ260" t="s">
        <v>170</v>
      </c>
      <c r="DB260" t="s">
        <v>6564</v>
      </c>
      <c r="DC260" t="s">
        <v>326</v>
      </c>
      <c r="DD260" t="s">
        <v>170</v>
      </c>
      <c r="DF260" t="s">
        <v>170</v>
      </c>
      <c r="DL260" t="s">
        <v>170</v>
      </c>
      <c r="DN260" t="s">
        <v>170</v>
      </c>
      <c r="DP260" t="s">
        <v>6565</v>
      </c>
      <c r="DQ260" t="s">
        <v>202</v>
      </c>
      <c r="DR260" t="str">
        <f>HYPERLINK("https://nconnect.nicmar.ac.in/pdf/399_resume_1771653686.pdf/Y2FyZWVy","View Resume")</f>
        <v>0</v>
      </c>
      <c r="DS260" t="s">
        <v>908</v>
      </c>
      <c r="DT260" t="s">
        <v>6566</v>
      </c>
      <c r="DU260" t="s">
        <v>6567</v>
      </c>
      <c r="DV260" t="s">
        <v>2129</v>
      </c>
      <c r="DW260" t="s">
        <v>246</v>
      </c>
      <c r="DX260" t="s">
        <v>981</v>
      </c>
      <c r="DY260" t="s">
        <v>209</v>
      </c>
      <c r="DZ260" t="s">
        <v>908</v>
      </c>
    </row>
    <row r="261" spans="1:158">
      <c r="A261" t="s">
        <v>1872</v>
      </c>
      <c r="B261" t="s">
        <v>507</v>
      </c>
      <c r="C261" t="s">
        <v>160</v>
      </c>
      <c r="D261" t="s">
        <v>1873</v>
      </c>
      <c r="E261" t="s">
        <v>6568</v>
      </c>
      <c r="F261" t="s">
        <v>6569</v>
      </c>
      <c r="G261">
        <v>8105831256</v>
      </c>
      <c r="H261" t="s">
        <v>164</v>
      </c>
      <c r="I261" t="s">
        <v>6570</v>
      </c>
      <c r="J261" t="s">
        <v>166</v>
      </c>
      <c r="K261" t="s">
        <v>6571</v>
      </c>
      <c r="L261" t="s">
        <v>6572</v>
      </c>
      <c r="M261" t="s">
        <v>6573</v>
      </c>
      <c r="N261" t="s">
        <v>170</v>
      </c>
      <c r="AI261" t="s">
        <v>6574</v>
      </c>
      <c r="AJ261" t="s">
        <v>6575</v>
      </c>
      <c r="AK261" t="s">
        <v>6576</v>
      </c>
      <c r="AL261">
        <v>76.8</v>
      </c>
      <c r="AN261">
        <v>2003</v>
      </c>
      <c r="AO261" t="s">
        <v>174</v>
      </c>
      <c r="AP261" t="s">
        <v>6574</v>
      </c>
      <c r="AQ261" t="s">
        <v>6575</v>
      </c>
      <c r="AR261" t="s">
        <v>6577</v>
      </c>
      <c r="AS261">
        <v>63.2</v>
      </c>
      <c r="AU261">
        <v>2005</v>
      </c>
      <c r="AV261" t="s">
        <v>170</v>
      </c>
      <c r="BC261" t="s">
        <v>174</v>
      </c>
      <c r="BD261" t="s">
        <v>6578</v>
      </c>
      <c r="BE261" t="s">
        <v>6579</v>
      </c>
      <c r="BF261" t="s">
        <v>1780</v>
      </c>
      <c r="BG261">
        <v>77.71</v>
      </c>
      <c r="BH261">
        <v>8.18</v>
      </c>
      <c r="BI261">
        <v>2011</v>
      </c>
      <c r="BJ261">
        <v>8</v>
      </c>
      <c r="BL261">
        <v>2</v>
      </c>
      <c r="BN261" t="s">
        <v>174</v>
      </c>
      <c r="BO261" t="s">
        <v>6580</v>
      </c>
      <c r="BP261" t="s">
        <v>6581</v>
      </c>
      <c r="BQ261" t="s">
        <v>6582</v>
      </c>
      <c r="BR261">
        <v>86.7</v>
      </c>
      <c r="BS261">
        <v>9.13</v>
      </c>
      <c r="BT261">
        <v>2018</v>
      </c>
      <c r="BU261">
        <v>21</v>
      </c>
      <c r="BW261">
        <v>2</v>
      </c>
      <c r="BY261" t="s">
        <v>174</v>
      </c>
      <c r="BZ261" t="s">
        <v>6583</v>
      </c>
      <c r="CA261" t="s">
        <v>6584</v>
      </c>
      <c r="CB261" t="s">
        <v>6585</v>
      </c>
      <c r="CC261">
        <v>100</v>
      </c>
      <c r="CE261">
        <v>2027</v>
      </c>
      <c r="CF261" t="s">
        <v>174</v>
      </c>
      <c r="CG261" t="s">
        <v>6586</v>
      </c>
      <c r="CH261" t="s">
        <v>6587</v>
      </c>
      <c r="CI261" t="s">
        <v>193</v>
      </c>
      <c r="CJ261">
        <v>2024</v>
      </c>
      <c r="CL261" t="s">
        <v>170</v>
      </c>
      <c r="CN261" t="s">
        <v>174</v>
      </c>
      <c r="CO261" t="s">
        <v>6588</v>
      </c>
      <c r="CP261" t="s">
        <v>6589</v>
      </c>
      <c r="CQ261" t="s">
        <v>174</v>
      </c>
      <c r="CR261">
        <v>11</v>
      </c>
      <c r="CS261">
        <v>27</v>
      </c>
      <c r="CT261">
        <v>7</v>
      </c>
      <c r="CU261" t="s">
        <v>6590</v>
      </c>
      <c r="CV261" t="s">
        <v>174</v>
      </c>
      <c r="CW261" t="s">
        <v>6591</v>
      </c>
      <c r="CX261" t="s">
        <v>193</v>
      </c>
      <c r="CY261">
        <v>2021</v>
      </c>
      <c r="CZ261" t="s">
        <v>174</v>
      </c>
      <c r="DA261" t="s">
        <v>6592</v>
      </c>
      <c r="DB261" t="s">
        <v>6593</v>
      </c>
      <c r="DC261" t="s">
        <v>6594</v>
      </c>
      <c r="DD261" t="s">
        <v>174</v>
      </c>
      <c r="DE261" t="s">
        <v>6595</v>
      </c>
      <c r="DF261" t="s">
        <v>174</v>
      </c>
      <c r="DG261">
        <v>8</v>
      </c>
      <c r="DH261">
        <v>2</v>
      </c>
      <c r="DI261">
        <v>6</v>
      </c>
      <c r="DJ261">
        <v>5</v>
      </c>
      <c r="DK261">
        <v>8</v>
      </c>
      <c r="DL261" t="s">
        <v>174</v>
      </c>
      <c r="DM261" t="s">
        <v>6596</v>
      </c>
      <c r="DN261" t="s">
        <v>174</v>
      </c>
      <c r="DO261" t="s">
        <v>6597</v>
      </c>
      <c r="DP261" t="s">
        <v>6598</v>
      </c>
      <c r="DQ261" t="str">
        <f>HYPERLINK("https://nconnect.nicmar.ac.in/storage/profile/69993e93bb658.png","Download")</f>
        <v>0</v>
      </c>
      <c r="DR261" t="str">
        <f>HYPERLINK("https://nconnect.nicmar.ac.in/pdf/129_resume_1771654341.pdf/Y2FyZWVy","View Resume")</f>
        <v>0</v>
      </c>
      <c r="DS261" t="s">
        <v>6599</v>
      </c>
      <c r="DT261" t="s">
        <v>6600</v>
      </c>
      <c r="DU261" t="s">
        <v>6601</v>
      </c>
      <c r="DV261" t="s">
        <v>6602</v>
      </c>
      <c r="DW261" t="s">
        <v>246</v>
      </c>
      <c r="DX261" t="s">
        <v>2198</v>
      </c>
      <c r="DY261" t="s">
        <v>6603</v>
      </c>
      <c r="DZ261" t="s">
        <v>1383</v>
      </c>
      <c r="EA261" t="s">
        <v>6604</v>
      </c>
      <c r="EB261" t="s">
        <v>6236</v>
      </c>
      <c r="EC261" t="s">
        <v>4187</v>
      </c>
      <c r="ED261" t="s">
        <v>207</v>
      </c>
      <c r="EE261" t="s">
        <v>6605</v>
      </c>
      <c r="EF261" t="s">
        <v>2590</v>
      </c>
      <c r="EG261" t="s">
        <v>990</v>
      </c>
      <c r="EH261" t="s">
        <v>6606</v>
      </c>
      <c r="EI261" t="s">
        <v>6236</v>
      </c>
      <c r="EJ261" t="s">
        <v>4187</v>
      </c>
      <c r="EK261" t="s">
        <v>207</v>
      </c>
      <c r="EL261" t="s">
        <v>2590</v>
      </c>
      <c r="EM261" t="s">
        <v>1136</v>
      </c>
      <c r="EN261" t="s">
        <v>3196</v>
      </c>
      <c r="EO261" t="s">
        <v>6607</v>
      </c>
      <c r="EP261" t="s">
        <v>211</v>
      </c>
      <c r="EQ261" t="s">
        <v>5504</v>
      </c>
      <c r="ER261" t="s">
        <v>246</v>
      </c>
      <c r="ES261" t="s">
        <v>1025</v>
      </c>
      <c r="ET261" t="s">
        <v>988</v>
      </c>
      <c r="EU261" t="s">
        <v>3196</v>
      </c>
      <c r="EV261" t="s">
        <v>6607</v>
      </c>
      <c r="EW261" t="s">
        <v>1685</v>
      </c>
      <c r="EX261" t="s">
        <v>5504</v>
      </c>
      <c r="EY261" t="s">
        <v>246</v>
      </c>
      <c r="EZ261" t="s">
        <v>988</v>
      </c>
      <c r="FA261" t="s">
        <v>1544</v>
      </c>
      <c r="FB261" t="s">
        <v>414</v>
      </c>
    </row>
    <row r="262" spans="1:158">
      <c r="A262" t="s">
        <v>584</v>
      </c>
      <c r="B262" t="s">
        <v>211</v>
      </c>
      <c r="C262" t="s">
        <v>471</v>
      </c>
      <c r="D262" t="s">
        <v>585</v>
      </c>
      <c r="E262" t="s">
        <v>3840</v>
      </c>
      <c r="F262" t="s">
        <v>3841</v>
      </c>
      <c r="G262">
        <v>9940270826</v>
      </c>
      <c r="H262" t="s">
        <v>164</v>
      </c>
      <c r="I262" t="s">
        <v>3842</v>
      </c>
      <c r="J262" t="s">
        <v>166</v>
      </c>
      <c r="K262" t="s">
        <v>476</v>
      </c>
      <c r="L262" t="s">
        <v>3843</v>
      </c>
      <c r="M262" t="s">
        <v>3844</v>
      </c>
      <c r="N262" t="s">
        <v>170</v>
      </c>
      <c r="AI262" t="s">
        <v>3845</v>
      </c>
      <c r="AJ262" t="s">
        <v>3846</v>
      </c>
      <c r="AK262" t="s">
        <v>3847</v>
      </c>
      <c r="AL262">
        <v>94.4</v>
      </c>
      <c r="AN262">
        <v>2006</v>
      </c>
      <c r="AO262" t="s">
        <v>174</v>
      </c>
      <c r="AP262" t="s">
        <v>3845</v>
      </c>
      <c r="AQ262" t="s">
        <v>3846</v>
      </c>
      <c r="AR262" t="s">
        <v>3848</v>
      </c>
      <c r="AS262">
        <v>89</v>
      </c>
      <c r="AU262">
        <v>2008</v>
      </c>
      <c r="AV262" t="s">
        <v>170</v>
      </c>
      <c r="BC262" t="s">
        <v>174</v>
      </c>
      <c r="BD262" t="s">
        <v>3849</v>
      </c>
      <c r="BE262" t="s">
        <v>3850</v>
      </c>
      <c r="BF262" t="s">
        <v>229</v>
      </c>
      <c r="BG262">
        <v>83.5</v>
      </c>
      <c r="BH262">
        <v>8.35</v>
      </c>
      <c r="BI262">
        <v>2012</v>
      </c>
      <c r="BJ262">
        <v>2</v>
      </c>
      <c r="BL262">
        <v>9</v>
      </c>
      <c r="BN262" t="s">
        <v>174</v>
      </c>
      <c r="BO262" t="s">
        <v>3851</v>
      </c>
      <c r="BP262" t="s">
        <v>3852</v>
      </c>
      <c r="BQ262" t="s">
        <v>3853</v>
      </c>
      <c r="BR262">
        <v>84.2</v>
      </c>
      <c r="BS262">
        <v>8.42</v>
      </c>
      <c r="BT262">
        <v>2016</v>
      </c>
      <c r="BU262">
        <v>12</v>
      </c>
      <c r="BW262">
        <v>13</v>
      </c>
      <c r="BY262" t="s">
        <v>170</v>
      </c>
      <c r="CF262" t="s">
        <v>174</v>
      </c>
      <c r="CG262" t="s">
        <v>3854</v>
      </c>
      <c r="CH262" t="s">
        <v>3855</v>
      </c>
      <c r="CI262" t="s">
        <v>373</v>
      </c>
      <c r="CK262" t="s">
        <v>174</v>
      </c>
      <c r="CL262" t="s">
        <v>174</v>
      </c>
      <c r="CM262" t="s">
        <v>3856</v>
      </c>
      <c r="CN262" t="s">
        <v>174</v>
      </c>
      <c r="CO262" t="s">
        <v>3857</v>
      </c>
      <c r="CP262" t="s">
        <v>3858</v>
      </c>
      <c r="CQ262" t="s">
        <v>174</v>
      </c>
      <c r="CR262">
        <v>4</v>
      </c>
      <c r="CS262">
        <v>6</v>
      </c>
      <c r="CT262">
        <v>1</v>
      </c>
      <c r="CU262" t="s">
        <v>3859</v>
      </c>
      <c r="CV262" t="s">
        <v>170</v>
      </c>
      <c r="CZ262" t="s">
        <v>170</v>
      </c>
      <c r="DB262" t="s">
        <v>3860</v>
      </c>
      <c r="DC262" t="s">
        <v>3861</v>
      </c>
      <c r="DD262" t="s">
        <v>174</v>
      </c>
      <c r="DE262" t="s">
        <v>3862</v>
      </c>
      <c r="DF262" t="s">
        <v>170</v>
      </c>
      <c r="DL262" t="s">
        <v>174</v>
      </c>
      <c r="DM262" t="s">
        <v>3863</v>
      </c>
      <c r="DN262" t="s">
        <v>174</v>
      </c>
      <c r="DO262" t="s">
        <v>3864</v>
      </c>
      <c r="DP262" t="s">
        <v>6608</v>
      </c>
      <c r="DQ262" t="str">
        <f>HYPERLINK("https://nconnect.nicmar.ac.in/storage/profile/6996e56310561.png","Download")</f>
        <v>0</v>
      </c>
      <c r="DR262" t="str">
        <f>HYPERLINK("https://nconnect.nicmar.ac.in/pdf/214_resume_1771504379.pdf/Y2FyZWVy","View Resume")</f>
        <v>0</v>
      </c>
      <c r="DS262" t="s">
        <v>3866</v>
      </c>
      <c r="DT262" t="s">
        <v>3867</v>
      </c>
      <c r="DU262" t="s">
        <v>211</v>
      </c>
      <c r="DV262" t="s">
        <v>1812</v>
      </c>
      <c r="DW262" t="s">
        <v>246</v>
      </c>
      <c r="DX262" t="s">
        <v>3868</v>
      </c>
      <c r="DY262" t="s">
        <v>824</v>
      </c>
      <c r="DZ262" t="s">
        <v>3111</v>
      </c>
      <c r="EA262" t="s">
        <v>3869</v>
      </c>
      <c r="EB262" t="s">
        <v>211</v>
      </c>
      <c r="EC262" t="s">
        <v>1812</v>
      </c>
      <c r="ED262" t="s">
        <v>246</v>
      </c>
      <c r="EE262" t="s">
        <v>2026</v>
      </c>
      <c r="EF262" t="s">
        <v>3870</v>
      </c>
      <c r="EG262" t="s">
        <v>265</v>
      </c>
      <c r="EH262" t="s">
        <v>3871</v>
      </c>
      <c r="EI262" t="s">
        <v>351</v>
      </c>
      <c r="EJ262" t="s">
        <v>1812</v>
      </c>
      <c r="EK262" t="s">
        <v>246</v>
      </c>
      <c r="EL262" t="s">
        <v>3872</v>
      </c>
      <c r="EM262" t="s">
        <v>1591</v>
      </c>
      <c r="EN262" t="s">
        <v>898</v>
      </c>
    </row>
    <row r="263" spans="1:158">
      <c r="A263" t="s">
        <v>826</v>
      </c>
      <c r="B263" t="s">
        <v>211</v>
      </c>
      <c r="C263" t="s">
        <v>267</v>
      </c>
      <c r="D263" t="s">
        <v>827</v>
      </c>
      <c r="E263" t="s">
        <v>6609</v>
      </c>
      <c r="F263" t="s">
        <v>6610</v>
      </c>
      <c r="G263">
        <v>9765400825</v>
      </c>
      <c r="H263" t="s">
        <v>271</v>
      </c>
      <c r="I263" t="s">
        <v>6611</v>
      </c>
      <c r="J263" t="s">
        <v>166</v>
      </c>
      <c r="K263" t="s">
        <v>6612</v>
      </c>
      <c r="L263" t="s">
        <v>6613</v>
      </c>
      <c r="M263" t="s">
        <v>6614</v>
      </c>
      <c r="N263" t="s">
        <v>170</v>
      </c>
      <c r="AI263" t="s">
        <v>6615</v>
      </c>
      <c r="AJ263" t="s">
        <v>6616</v>
      </c>
      <c r="AK263" t="s">
        <v>438</v>
      </c>
      <c r="AL263">
        <v>82.8</v>
      </c>
      <c r="AN263">
        <v>2000</v>
      </c>
      <c r="AO263" t="s">
        <v>170</v>
      </c>
      <c r="AV263" t="s">
        <v>174</v>
      </c>
      <c r="AW263" t="s">
        <v>6617</v>
      </c>
      <c r="AX263" t="s">
        <v>6618</v>
      </c>
      <c r="AY263" t="s">
        <v>6619</v>
      </c>
      <c r="AZ263">
        <v>61.56</v>
      </c>
      <c r="BB263">
        <v>2003</v>
      </c>
      <c r="BC263" t="s">
        <v>174</v>
      </c>
      <c r="BD263" t="s">
        <v>6620</v>
      </c>
      <c r="BE263" t="s">
        <v>6621</v>
      </c>
      <c r="BF263" t="s">
        <v>6622</v>
      </c>
      <c r="BG263">
        <v>71.57</v>
      </c>
      <c r="BI263">
        <v>2006</v>
      </c>
      <c r="BJ263">
        <v>19</v>
      </c>
      <c r="BK263" t="s">
        <v>6623</v>
      </c>
      <c r="BL263">
        <v>11</v>
      </c>
      <c r="BN263" t="s">
        <v>174</v>
      </c>
      <c r="BO263" t="s">
        <v>4364</v>
      </c>
      <c r="BP263" t="s">
        <v>6624</v>
      </c>
      <c r="BQ263" t="s">
        <v>6625</v>
      </c>
      <c r="BR263">
        <v>67.5</v>
      </c>
      <c r="BS263">
        <v>7.5</v>
      </c>
      <c r="BT263">
        <v>2017</v>
      </c>
      <c r="BU263">
        <v>31</v>
      </c>
      <c r="BV263" t="s">
        <v>6626</v>
      </c>
      <c r="BW263">
        <v>11</v>
      </c>
      <c r="BY263" t="s">
        <v>170</v>
      </c>
      <c r="CF263" t="s">
        <v>174</v>
      </c>
      <c r="CG263" t="s">
        <v>6627</v>
      </c>
      <c r="CH263" t="s">
        <v>6628</v>
      </c>
      <c r="CI263" t="s">
        <v>373</v>
      </c>
      <c r="CK263" t="s">
        <v>174</v>
      </c>
      <c r="CL263" t="s">
        <v>174</v>
      </c>
      <c r="CN263" t="s">
        <v>170</v>
      </c>
      <c r="CP263" t="s">
        <v>6629</v>
      </c>
      <c r="CQ263" t="s">
        <v>170</v>
      </c>
      <c r="CV263" t="s">
        <v>170</v>
      </c>
      <c r="CZ263" t="s">
        <v>170</v>
      </c>
      <c r="DB263" t="s">
        <v>6630</v>
      </c>
      <c r="DC263" t="s">
        <v>2750</v>
      </c>
      <c r="DD263" t="s">
        <v>174</v>
      </c>
      <c r="DE263" t="s">
        <v>6631</v>
      </c>
      <c r="DF263" t="s">
        <v>174</v>
      </c>
      <c r="DG263" t="s">
        <v>6632</v>
      </c>
      <c r="DH263" t="s">
        <v>6633</v>
      </c>
      <c r="DI263" t="s">
        <v>783</v>
      </c>
      <c r="DJ263" t="s">
        <v>783</v>
      </c>
      <c r="DK263">
        <v>8</v>
      </c>
      <c r="DL263" t="s">
        <v>170</v>
      </c>
      <c r="DN263" t="s">
        <v>170</v>
      </c>
      <c r="DP263" t="s">
        <v>6634</v>
      </c>
      <c r="DQ263" t="s">
        <v>202</v>
      </c>
      <c r="DR263" t="str">
        <f>HYPERLINK("https://nconnect.nicmar.ac.in/pdf/217_resume_1771654611.pdf/Y2FyZWVy","View Resume")</f>
        <v>0</v>
      </c>
      <c r="DS263" t="s">
        <v>5661</v>
      </c>
      <c r="DT263" t="s">
        <v>6635</v>
      </c>
      <c r="DU263" t="s">
        <v>211</v>
      </c>
      <c r="DV263" t="s">
        <v>818</v>
      </c>
      <c r="DW263" t="s">
        <v>246</v>
      </c>
      <c r="DX263" t="s">
        <v>1544</v>
      </c>
      <c r="DY263" t="s">
        <v>1686</v>
      </c>
      <c r="DZ263" t="s">
        <v>1592</v>
      </c>
      <c r="EA263" t="s">
        <v>6636</v>
      </c>
      <c r="EB263" t="s">
        <v>4474</v>
      </c>
      <c r="EC263" t="s">
        <v>818</v>
      </c>
      <c r="ED263" t="s">
        <v>246</v>
      </c>
      <c r="EE263" t="s">
        <v>6637</v>
      </c>
      <c r="EF263" t="s">
        <v>1548</v>
      </c>
      <c r="EG263" t="s">
        <v>942</v>
      </c>
      <c r="EH263" t="s">
        <v>6638</v>
      </c>
      <c r="EI263" t="s">
        <v>211</v>
      </c>
      <c r="EJ263" t="s">
        <v>818</v>
      </c>
      <c r="EK263" t="s">
        <v>246</v>
      </c>
      <c r="EL263" t="s">
        <v>988</v>
      </c>
      <c r="EM263" t="s">
        <v>1585</v>
      </c>
      <c r="EN263" t="s">
        <v>419</v>
      </c>
      <c r="EO263" t="s">
        <v>6638</v>
      </c>
      <c r="EP263" t="s">
        <v>6639</v>
      </c>
      <c r="EQ263" t="s">
        <v>818</v>
      </c>
      <c r="ER263" t="s">
        <v>246</v>
      </c>
      <c r="ES263" t="s">
        <v>6640</v>
      </c>
      <c r="ET263" t="s">
        <v>5187</v>
      </c>
      <c r="EU263" t="s">
        <v>697</v>
      </c>
      <c r="EV263" t="s">
        <v>6641</v>
      </c>
      <c r="EW263" t="s">
        <v>351</v>
      </c>
      <c r="EX263" t="s">
        <v>6642</v>
      </c>
      <c r="EY263" t="s">
        <v>246</v>
      </c>
      <c r="EZ263" t="s">
        <v>2203</v>
      </c>
      <c r="FA263" t="s">
        <v>6643</v>
      </c>
      <c r="FB263" t="s">
        <v>908</v>
      </c>
    </row>
    <row r="264" spans="1:158">
      <c r="A264" t="s">
        <v>356</v>
      </c>
      <c r="B264" t="s">
        <v>211</v>
      </c>
      <c r="C264" t="s">
        <v>267</v>
      </c>
      <c r="D264" t="s">
        <v>357</v>
      </c>
      <c r="E264" t="s">
        <v>6644</v>
      </c>
      <c r="F264" t="s">
        <v>6645</v>
      </c>
      <c r="G264">
        <v>9075337663</v>
      </c>
      <c r="H264" t="s">
        <v>271</v>
      </c>
      <c r="I264" t="s">
        <v>6646</v>
      </c>
      <c r="J264" t="s">
        <v>166</v>
      </c>
      <c r="K264" t="s">
        <v>1035</v>
      </c>
      <c r="L264" t="s">
        <v>6647</v>
      </c>
      <c r="M264" t="s">
        <v>6648</v>
      </c>
      <c r="N264" t="s">
        <v>170</v>
      </c>
      <c r="AI264" t="s">
        <v>6649</v>
      </c>
      <c r="AJ264" t="s">
        <v>6650</v>
      </c>
      <c r="AK264" t="s">
        <v>6651</v>
      </c>
      <c r="AL264">
        <v>75.2</v>
      </c>
      <c r="AM264">
        <v>0</v>
      </c>
      <c r="AN264">
        <v>2000</v>
      </c>
      <c r="AO264" t="s">
        <v>174</v>
      </c>
      <c r="AP264" t="s">
        <v>6652</v>
      </c>
      <c r="AQ264" t="s">
        <v>6650</v>
      </c>
      <c r="AR264" t="s">
        <v>438</v>
      </c>
      <c r="AS264">
        <v>62</v>
      </c>
      <c r="AU264">
        <v>2002</v>
      </c>
      <c r="AV264" t="s">
        <v>170</v>
      </c>
      <c r="BC264" t="s">
        <v>174</v>
      </c>
      <c r="BD264" t="s">
        <v>6653</v>
      </c>
      <c r="BE264" t="s">
        <v>6654</v>
      </c>
      <c r="BF264" t="s">
        <v>438</v>
      </c>
      <c r="BG264">
        <v>81</v>
      </c>
      <c r="BI264">
        <v>2005</v>
      </c>
      <c r="BJ264">
        <v>19</v>
      </c>
      <c r="BK264" t="s">
        <v>5830</v>
      </c>
      <c r="BL264">
        <v>53</v>
      </c>
      <c r="BM264" t="s">
        <v>438</v>
      </c>
      <c r="BN264" t="s">
        <v>170</v>
      </c>
      <c r="BV264" t="s">
        <v>528</v>
      </c>
      <c r="BX264" t="s">
        <v>2571</v>
      </c>
      <c r="BY264" t="s">
        <v>170</v>
      </c>
      <c r="BZ264" t="s">
        <v>440</v>
      </c>
      <c r="CA264" t="s">
        <v>6655</v>
      </c>
      <c r="CB264" t="s">
        <v>2571</v>
      </c>
      <c r="CF264" t="s">
        <v>174</v>
      </c>
      <c r="CG264" t="s">
        <v>2571</v>
      </c>
      <c r="CH264" t="s">
        <v>6656</v>
      </c>
      <c r="CI264" t="s">
        <v>373</v>
      </c>
      <c r="CK264" t="s">
        <v>170</v>
      </c>
      <c r="CL264" t="s">
        <v>170</v>
      </c>
      <c r="CN264" t="s">
        <v>174</v>
      </c>
      <c r="CO264" t="s">
        <v>6657</v>
      </c>
      <c r="CP264" t="s">
        <v>6658</v>
      </c>
      <c r="CQ264" t="s">
        <v>174</v>
      </c>
      <c r="CR264" t="s">
        <v>2453</v>
      </c>
      <c r="CS264">
        <v>5</v>
      </c>
      <c r="CU264" t="s">
        <v>6659</v>
      </c>
      <c r="CV264" t="s">
        <v>174</v>
      </c>
      <c r="CW264" t="s">
        <v>6660</v>
      </c>
      <c r="CX264" t="s">
        <v>193</v>
      </c>
      <c r="CY264">
        <v>2012</v>
      </c>
      <c r="CZ264" t="s">
        <v>170</v>
      </c>
      <c r="DC264" t="s">
        <v>6661</v>
      </c>
      <c r="DD264" t="s">
        <v>174</v>
      </c>
      <c r="DE264" t="s">
        <v>6662</v>
      </c>
      <c r="DF264" t="s">
        <v>170</v>
      </c>
      <c r="DL264" t="s">
        <v>174</v>
      </c>
      <c r="DM264" t="s">
        <v>6663</v>
      </c>
      <c r="DN264" t="s">
        <v>174</v>
      </c>
      <c r="DO264" t="s">
        <v>6664</v>
      </c>
      <c r="DP264" t="s">
        <v>6665</v>
      </c>
      <c r="DQ264" t="str">
        <f>HYPERLINK("https://nconnect.nicmar.ac.in/storage/profile/69994cf2cbe2e.png","Download")</f>
        <v>0</v>
      </c>
      <c r="DR264" t="str">
        <f>HYPERLINK("https://nconnect.nicmar.ac.in/pdf/365_resume_1771654330.pdf/Y2FyZWVy","View Resume")</f>
        <v>0</v>
      </c>
      <c r="DS264" t="s">
        <v>2689</v>
      </c>
      <c r="DT264" t="s">
        <v>6666</v>
      </c>
      <c r="DU264" t="s">
        <v>211</v>
      </c>
      <c r="DV264" t="s">
        <v>818</v>
      </c>
      <c r="DW264" t="s">
        <v>246</v>
      </c>
      <c r="DX264" t="s">
        <v>757</v>
      </c>
      <c r="DY264" t="s">
        <v>209</v>
      </c>
      <c r="DZ264" t="s">
        <v>355</v>
      </c>
      <c r="EA264" t="s">
        <v>4911</v>
      </c>
      <c r="EB264" t="s">
        <v>211</v>
      </c>
      <c r="EC264" t="s">
        <v>818</v>
      </c>
      <c r="ED264" t="s">
        <v>246</v>
      </c>
      <c r="EE264" t="s">
        <v>2203</v>
      </c>
      <c r="EF264" t="s">
        <v>4689</v>
      </c>
      <c r="EG264" t="s">
        <v>3196</v>
      </c>
      <c r="EH264" t="s">
        <v>6667</v>
      </c>
      <c r="EI264" t="s">
        <v>6668</v>
      </c>
      <c r="EJ264" t="s">
        <v>818</v>
      </c>
      <c r="EK264" t="s">
        <v>207</v>
      </c>
      <c r="EL264" t="s">
        <v>1099</v>
      </c>
      <c r="EM264" t="s">
        <v>6669</v>
      </c>
      <c r="EN264" t="s">
        <v>460</v>
      </c>
      <c r="EO264" t="s">
        <v>6670</v>
      </c>
      <c r="EP264" t="s">
        <v>6668</v>
      </c>
      <c r="EQ264" t="s">
        <v>818</v>
      </c>
      <c r="ER264" t="s">
        <v>207</v>
      </c>
      <c r="ES264" t="s">
        <v>3906</v>
      </c>
      <c r="ET264" t="s">
        <v>2207</v>
      </c>
      <c r="EU264" t="s">
        <v>429</v>
      </c>
      <c r="EV264" t="s">
        <v>6671</v>
      </c>
      <c r="EW264" t="s">
        <v>6672</v>
      </c>
      <c r="EX264" t="s">
        <v>2840</v>
      </c>
      <c r="EY264" t="s">
        <v>207</v>
      </c>
      <c r="EZ264" t="s">
        <v>3756</v>
      </c>
      <c r="FA264" t="s">
        <v>6673</v>
      </c>
      <c r="FB264" t="s">
        <v>419</v>
      </c>
    </row>
    <row r="265" spans="1:158">
      <c r="A265" t="s">
        <v>586</v>
      </c>
      <c r="B265" t="s">
        <v>159</v>
      </c>
      <c r="C265" t="s">
        <v>267</v>
      </c>
      <c r="D265" t="s">
        <v>357</v>
      </c>
      <c r="E265" t="s">
        <v>6644</v>
      </c>
      <c r="F265" t="s">
        <v>6645</v>
      </c>
      <c r="G265">
        <v>9075337663</v>
      </c>
      <c r="H265" t="s">
        <v>271</v>
      </c>
      <c r="I265" t="s">
        <v>6646</v>
      </c>
      <c r="J265" t="s">
        <v>166</v>
      </c>
      <c r="K265" t="s">
        <v>1035</v>
      </c>
      <c r="L265" t="s">
        <v>6647</v>
      </c>
      <c r="M265" t="s">
        <v>6648</v>
      </c>
      <c r="N265" t="s">
        <v>170</v>
      </c>
      <c r="AI265" t="s">
        <v>6649</v>
      </c>
      <c r="AJ265" t="s">
        <v>6650</v>
      </c>
      <c r="AK265" t="s">
        <v>6651</v>
      </c>
      <c r="AL265">
        <v>75.2</v>
      </c>
      <c r="AM265">
        <v>0</v>
      </c>
      <c r="AN265">
        <v>2000</v>
      </c>
      <c r="AO265" t="s">
        <v>174</v>
      </c>
      <c r="AP265" t="s">
        <v>6652</v>
      </c>
      <c r="AQ265" t="s">
        <v>6650</v>
      </c>
      <c r="AR265" t="s">
        <v>438</v>
      </c>
      <c r="AS265">
        <v>62</v>
      </c>
      <c r="AU265">
        <v>2002</v>
      </c>
      <c r="AV265" t="s">
        <v>170</v>
      </c>
      <c r="BC265" t="s">
        <v>174</v>
      </c>
      <c r="BD265" t="s">
        <v>6653</v>
      </c>
      <c r="BE265" t="s">
        <v>6654</v>
      </c>
      <c r="BF265" t="s">
        <v>438</v>
      </c>
      <c r="BG265">
        <v>81</v>
      </c>
      <c r="BI265">
        <v>2005</v>
      </c>
      <c r="BJ265">
        <v>19</v>
      </c>
      <c r="BK265" t="s">
        <v>5830</v>
      </c>
      <c r="BL265">
        <v>53</v>
      </c>
      <c r="BM265" t="s">
        <v>438</v>
      </c>
      <c r="BN265" t="s">
        <v>170</v>
      </c>
      <c r="BV265" t="s">
        <v>528</v>
      </c>
      <c r="BX265" t="s">
        <v>2571</v>
      </c>
      <c r="BY265" t="s">
        <v>170</v>
      </c>
      <c r="BZ265" t="s">
        <v>440</v>
      </c>
      <c r="CA265" t="s">
        <v>6655</v>
      </c>
      <c r="CB265" t="s">
        <v>2571</v>
      </c>
      <c r="CF265" t="s">
        <v>174</v>
      </c>
      <c r="CG265" t="s">
        <v>2571</v>
      </c>
      <c r="CH265" t="s">
        <v>6656</v>
      </c>
      <c r="CI265" t="s">
        <v>373</v>
      </c>
      <c r="CK265" t="s">
        <v>170</v>
      </c>
      <c r="CL265" t="s">
        <v>170</v>
      </c>
      <c r="CN265" t="s">
        <v>174</v>
      </c>
      <c r="CO265" t="s">
        <v>6657</v>
      </c>
      <c r="CP265" t="s">
        <v>6658</v>
      </c>
      <c r="CQ265" t="s">
        <v>174</v>
      </c>
      <c r="CR265" t="s">
        <v>2453</v>
      </c>
      <c r="CS265">
        <v>5</v>
      </c>
      <c r="CU265" t="s">
        <v>6659</v>
      </c>
      <c r="CV265" t="s">
        <v>174</v>
      </c>
      <c r="CW265" t="s">
        <v>6660</v>
      </c>
      <c r="CX265" t="s">
        <v>193</v>
      </c>
      <c r="CY265">
        <v>2012</v>
      </c>
      <c r="CZ265" t="s">
        <v>170</v>
      </c>
      <c r="DC265" t="s">
        <v>6661</v>
      </c>
      <c r="DD265" t="s">
        <v>174</v>
      </c>
      <c r="DE265" t="s">
        <v>6662</v>
      </c>
      <c r="DF265" t="s">
        <v>170</v>
      </c>
      <c r="DL265" t="s">
        <v>174</v>
      </c>
      <c r="DM265" t="s">
        <v>6663</v>
      </c>
      <c r="DN265" t="s">
        <v>174</v>
      </c>
      <c r="DO265" t="s">
        <v>6664</v>
      </c>
      <c r="DP265" t="s">
        <v>6674</v>
      </c>
      <c r="DQ265" t="str">
        <f>HYPERLINK("https://nconnect.nicmar.ac.in/storage/profile/69994cf2cbe2e.png","Download")</f>
        <v>0</v>
      </c>
      <c r="DR265" t="str">
        <f>HYPERLINK("https://nconnect.nicmar.ac.in/pdf/365_resume_1771654330.pdf/Y2FyZWVy","View Resume")</f>
        <v>0</v>
      </c>
      <c r="DS265" t="s">
        <v>2689</v>
      </c>
      <c r="DT265" t="s">
        <v>6666</v>
      </c>
      <c r="DU265" t="s">
        <v>211</v>
      </c>
      <c r="DV265" t="s">
        <v>818</v>
      </c>
      <c r="DW265" t="s">
        <v>246</v>
      </c>
      <c r="DX265" t="s">
        <v>757</v>
      </c>
      <c r="DY265" t="s">
        <v>209</v>
      </c>
      <c r="DZ265" t="s">
        <v>355</v>
      </c>
      <c r="EA265" t="s">
        <v>4911</v>
      </c>
      <c r="EB265" t="s">
        <v>211</v>
      </c>
      <c r="EC265" t="s">
        <v>818</v>
      </c>
      <c r="ED265" t="s">
        <v>246</v>
      </c>
      <c r="EE265" t="s">
        <v>2203</v>
      </c>
      <c r="EF265" t="s">
        <v>4689</v>
      </c>
      <c r="EG265" t="s">
        <v>3196</v>
      </c>
      <c r="EH265" t="s">
        <v>6667</v>
      </c>
      <c r="EI265" t="s">
        <v>6668</v>
      </c>
      <c r="EJ265" t="s">
        <v>818</v>
      </c>
      <c r="EK265" t="s">
        <v>207</v>
      </c>
      <c r="EL265" t="s">
        <v>1099</v>
      </c>
      <c r="EM265" t="s">
        <v>6669</v>
      </c>
      <c r="EN265" t="s">
        <v>460</v>
      </c>
      <c r="EO265" t="s">
        <v>6670</v>
      </c>
      <c r="EP265" t="s">
        <v>6668</v>
      </c>
      <c r="EQ265" t="s">
        <v>818</v>
      </c>
      <c r="ER265" t="s">
        <v>207</v>
      </c>
      <c r="ES265" t="s">
        <v>3906</v>
      </c>
      <c r="ET265" t="s">
        <v>2207</v>
      </c>
      <c r="EU265" t="s">
        <v>429</v>
      </c>
      <c r="EV265" t="s">
        <v>6671</v>
      </c>
      <c r="EW265" t="s">
        <v>6672</v>
      </c>
      <c r="EX265" t="s">
        <v>2840</v>
      </c>
      <c r="EY265" t="s">
        <v>207</v>
      </c>
      <c r="EZ265" t="s">
        <v>3756</v>
      </c>
      <c r="FA265" t="s">
        <v>6673</v>
      </c>
      <c r="FB265" t="s">
        <v>419</v>
      </c>
    </row>
    <row r="266" spans="1:158">
      <c r="A266" t="s">
        <v>295</v>
      </c>
      <c r="B266" t="s">
        <v>211</v>
      </c>
      <c r="C266" t="s">
        <v>267</v>
      </c>
      <c r="D266" t="s">
        <v>296</v>
      </c>
      <c r="E266" t="s">
        <v>6675</v>
      </c>
      <c r="F266" t="s">
        <v>6676</v>
      </c>
      <c r="G266">
        <v>7417182916</v>
      </c>
      <c r="H266" t="s">
        <v>164</v>
      </c>
      <c r="I266" t="s">
        <v>6677</v>
      </c>
      <c r="J266" t="s">
        <v>166</v>
      </c>
      <c r="K266" t="s">
        <v>762</v>
      </c>
      <c r="L266" t="s">
        <v>6678</v>
      </c>
      <c r="M266" t="s">
        <v>6679</v>
      </c>
      <c r="N266" t="s">
        <v>170</v>
      </c>
      <c r="AI266" t="s">
        <v>6680</v>
      </c>
      <c r="AJ266" t="s">
        <v>1482</v>
      </c>
      <c r="AK266" t="s">
        <v>438</v>
      </c>
      <c r="AL266">
        <v>53.6</v>
      </c>
      <c r="AN266">
        <v>2008</v>
      </c>
      <c r="AO266" t="s">
        <v>174</v>
      </c>
      <c r="AP266" t="s">
        <v>6681</v>
      </c>
      <c r="AQ266" t="s">
        <v>6682</v>
      </c>
      <c r="AR266" t="s">
        <v>4791</v>
      </c>
      <c r="AS266">
        <v>63.75</v>
      </c>
      <c r="AU266">
        <v>2011</v>
      </c>
      <c r="AV266" t="s">
        <v>170</v>
      </c>
      <c r="BC266" t="s">
        <v>174</v>
      </c>
      <c r="BD266" t="s">
        <v>6683</v>
      </c>
      <c r="BE266" t="s">
        <v>6684</v>
      </c>
      <c r="BF266" t="s">
        <v>6685</v>
      </c>
      <c r="BG266">
        <v>55.84</v>
      </c>
      <c r="BI266">
        <v>2014</v>
      </c>
      <c r="BJ266">
        <v>9</v>
      </c>
      <c r="BL266">
        <v>33</v>
      </c>
      <c r="BN266" t="s">
        <v>174</v>
      </c>
      <c r="BO266" t="s">
        <v>6683</v>
      </c>
      <c r="BP266" t="s">
        <v>6686</v>
      </c>
      <c r="BQ266" t="s">
        <v>6687</v>
      </c>
      <c r="BR266">
        <v>63.93</v>
      </c>
      <c r="BT266">
        <v>2016</v>
      </c>
      <c r="BU266">
        <v>31</v>
      </c>
      <c r="BW266">
        <v>33</v>
      </c>
      <c r="BY266" t="s">
        <v>170</v>
      </c>
      <c r="CF266" t="s">
        <v>174</v>
      </c>
      <c r="CG266" t="s">
        <v>1266</v>
      </c>
      <c r="CH266" t="s">
        <v>6688</v>
      </c>
      <c r="CI266" t="s">
        <v>193</v>
      </c>
      <c r="CJ266">
        <v>2025</v>
      </c>
      <c r="CL266" t="s">
        <v>170</v>
      </c>
      <c r="CN266" t="s">
        <v>170</v>
      </c>
      <c r="CP266" t="s">
        <v>721</v>
      </c>
      <c r="CQ266" t="s">
        <v>174</v>
      </c>
      <c r="CR266">
        <v>7</v>
      </c>
      <c r="CS266">
        <v>2</v>
      </c>
      <c r="CU266" t="s">
        <v>6689</v>
      </c>
      <c r="CV266" t="s">
        <v>170</v>
      </c>
      <c r="CZ266" t="s">
        <v>170</v>
      </c>
      <c r="DC266" t="s">
        <v>3621</v>
      </c>
      <c r="DD266" t="s">
        <v>170</v>
      </c>
      <c r="DF266" t="s">
        <v>174</v>
      </c>
      <c r="DG266">
        <v>5</v>
      </c>
      <c r="DH266">
        <v>10</v>
      </c>
      <c r="DI266">
        <v>0</v>
      </c>
      <c r="DJ266">
        <v>0</v>
      </c>
      <c r="DK266">
        <v>8</v>
      </c>
      <c r="DL266" t="s">
        <v>170</v>
      </c>
      <c r="DN266" t="s">
        <v>170</v>
      </c>
      <c r="DP266" t="s">
        <v>6690</v>
      </c>
      <c r="DQ266" t="s">
        <v>202</v>
      </c>
      <c r="DR266" t="str">
        <f>HYPERLINK("https://nconnect.nicmar.ac.in/pdf/418_resume_1771655847.pdf/Y2FyZWVy","View Resume")</f>
        <v>0</v>
      </c>
      <c r="DS266" t="s">
        <v>870</v>
      </c>
      <c r="DT266" t="s">
        <v>6691</v>
      </c>
      <c r="DU266" t="s">
        <v>6692</v>
      </c>
      <c r="DV266" t="s">
        <v>2820</v>
      </c>
      <c r="DW266" t="s">
        <v>246</v>
      </c>
      <c r="DX266" t="s">
        <v>384</v>
      </c>
      <c r="DY266" t="s">
        <v>984</v>
      </c>
      <c r="DZ266" t="s">
        <v>870</v>
      </c>
    </row>
    <row r="267" spans="1:158">
      <c r="A267" t="s">
        <v>293</v>
      </c>
      <c r="B267" t="s">
        <v>211</v>
      </c>
      <c r="C267" t="s">
        <v>212</v>
      </c>
      <c r="D267" t="s">
        <v>294</v>
      </c>
      <c r="E267" t="s">
        <v>6693</v>
      </c>
      <c r="F267" t="s">
        <v>6694</v>
      </c>
      <c r="G267">
        <v>9412655033</v>
      </c>
      <c r="H267" t="s">
        <v>164</v>
      </c>
      <c r="I267" t="s">
        <v>6695</v>
      </c>
      <c r="J267" t="s">
        <v>217</v>
      </c>
      <c r="K267" t="s">
        <v>6696</v>
      </c>
      <c r="L267" t="s">
        <v>6697</v>
      </c>
      <c r="M267" t="s">
        <v>6698</v>
      </c>
      <c r="N267" t="s">
        <v>170</v>
      </c>
      <c r="AI267" t="s">
        <v>6699</v>
      </c>
      <c r="AJ267" t="s">
        <v>6700</v>
      </c>
      <c r="AK267" t="s">
        <v>6701</v>
      </c>
      <c r="AL267">
        <v>63.67</v>
      </c>
      <c r="AN267">
        <v>2006</v>
      </c>
      <c r="AO267" t="s">
        <v>174</v>
      </c>
      <c r="AP267" t="s">
        <v>6699</v>
      </c>
      <c r="AQ267" t="s">
        <v>6700</v>
      </c>
      <c r="AR267" t="s">
        <v>6702</v>
      </c>
      <c r="AS267">
        <v>69.2</v>
      </c>
      <c r="AU267">
        <v>2008</v>
      </c>
      <c r="AV267" t="s">
        <v>170</v>
      </c>
      <c r="BC267" t="s">
        <v>174</v>
      </c>
      <c r="BD267" t="s">
        <v>6703</v>
      </c>
      <c r="BE267" t="s">
        <v>6704</v>
      </c>
      <c r="BF267" t="s">
        <v>3315</v>
      </c>
      <c r="BG267">
        <v>64.96</v>
      </c>
      <c r="BI267">
        <v>2011</v>
      </c>
      <c r="BJ267">
        <v>19</v>
      </c>
      <c r="BK267" t="s">
        <v>2299</v>
      </c>
      <c r="BL267">
        <v>53</v>
      </c>
      <c r="BM267" t="s">
        <v>442</v>
      </c>
      <c r="BN267" t="s">
        <v>174</v>
      </c>
      <c r="BO267" t="s">
        <v>6705</v>
      </c>
      <c r="BP267" t="s">
        <v>6705</v>
      </c>
      <c r="BQ267" t="s">
        <v>442</v>
      </c>
      <c r="BR267">
        <v>77.21</v>
      </c>
      <c r="BT267">
        <v>2013</v>
      </c>
      <c r="BU267">
        <v>31</v>
      </c>
      <c r="BV267" t="s">
        <v>2301</v>
      </c>
      <c r="BW267">
        <v>53</v>
      </c>
      <c r="BX267" t="s">
        <v>442</v>
      </c>
      <c r="BY267" t="s">
        <v>174</v>
      </c>
      <c r="BZ267" t="s">
        <v>6705</v>
      </c>
      <c r="CA267" t="s">
        <v>6705</v>
      </c>
      <c r="CB267" t="s">
        <v>442</v>
      </c>
      <c r="CC267">
        <v>77.6</v>
      </c>
      <c r="CE267">
        <v>2015</v>
      </c>
      <c r="CF267" t="s">
        <v>174</v>
      </c>
      <c r="CG267" t="s">
        <v>6706</v>
      </c>
      <c r="CH267" t="s">
        <v>6705</v>
      </c>
      <c r="CI267" t="s">
        <v>193</v>
      </c>
      <c r="CJ267">
        <v>2019</v>
      </c>
      <c r="CL267" t="s">
        <v>170</v>
      </c>
      <c r="CN267" t="s">
        <v>170</v>
      </c>
      <c r="CP267" t="s">
        <v>721</v>
      </c>
      <c r="CQ267" t="s">
        <v>174</v>
      </c>
      <c r="CR267">
        <v>4</v>
      </c>
      <c r="CS267">
        <v>0</v>
      </c>
      <c r="CT267">
        <v>0</v>
      </c>
      <c r="CU267" t="s">
        <v>6707</v>
      </c>
      <c r="CV267" t="s">
        <v>174</v>
      </c>
      <c r="CW267" t="s">
        <v>6708</v>
      </c>
      <c r="CX267" t="s">
        <v>193</v>
      </c>
      <c r="CY267">
        <v>2025</v>
      </c>
      <c r="CZ267" t="s">
        <v>170</v>
      </c>
      <c r="DB267" t="s">
        <v>6709</v>
      </c>
      <c r="DC267" t="s">
        <v>6710</v>
      </c>
      <c r="DD267" t="s">
        <v>174</v>
      </c>
      <c r="DE267" t="s">
        <v>6711</v>
      </c>
      <c r="DF267" t="s">
        <v>174</v>
      </c>
      <c r="DG267">
        <v>7</v>
      </c>
      <c r="DH267">
        <v>0</v>
      </c>
      <c r="DI267">
        <v>6</v>
      </c>
      <c r="DJ267">
        <v>0</v>
      </c>
      <c r="DK267">
        <v>0</v>
      </c>
      <c r="DL267" t="s">
        <v>170</v>
      </c>
      <c r="DN267" t="s">
        <v>170</v>
      </c>
      <c r="DP267" t="s">
        <v>6712</v>
      </c>
      <c r="DQ267" t="str">
        <f>HYPERLINK("https://nconnect.nicmar.ac.in/storage/profile/6996d4eef1e58.png","Download")</f>
        <v>0</v>
      </c>
      <c r="DR267" t="str">
        <f>HYPERLINK("https://nconnect.nicmar.ac.in/pdf/246_resume_1771655000.pdf/Y2FyZWVy","View Resume")</f>
        <v>0</v>
      </c>
      <c r="DS267" t="s">
        <v>1464</v>
      </c>
      <c r="DT267" t="s">
        <v>6713</v>
      </c>
      <c r="DU267" t="s">
        <v>211</v>
      </c>
      <c r="DV267" t="s">
        <v>6714</v>
      </c>
      <c r="DW267" t="s">
        <v>246</v>
      </c>
      <c r="DX267" t="s">
        <v>4217</v>
      </c>
      <c r="DY267" t="s">
        <v>209</v>
      </c>
      <c r="DZ267" t="s">
        <v>1464</v>
      </c>
    </row>
    <row r="268" spans="1:158">
      <c r="A268" t="s">
        <v>2494</v>
      </c>
      <c r="B268" t="s">
        <v>507</v>
      </c>
      <c r="C268" t="s">
        <v>160</v>
      </c>
      <c r="D268" t="s">
        <v>2495</v>
      </c>
      <c r="E268" t="s">
        <v>6568</v>
      </c>
      <c r="F268" t="s">
        <v>6569</v>
      </c>
      <c r="G268">
        <v>8105831256</v>
      </c>
      <c r="H268" t="s">
        <v>164</v>
      </c>
      <c r="I268" t="s">
        <v>6570</v>
      </c>
      <c r="J268" t="s">
        <v>166</v>
      </c>
      <c r="K268" t="s">
        <v>6571</v>
      </c>
      <c r="L268" t="s">
        <v>6572</v>
      </c>
      <c r="M268" t="s">
        <v>6573</v>
      </c>
      <c r="N268" t="s">
        <v>170</v>
      </c>
      <c r="AI268" t="s">
        <v>6574</v>
      </c>
      <c r="AJ268" t="s">
        <v>6575</v>
      </c>
      <c r="AK268" t="s">
        <v>6576</v>
      </c>
      <c r="AL268">
        <v>76.8</v>
      </c>
      <c r="AN268">
        <v>2003</v>
      </c>
      <c r="AO268" t="s">
        <v>174</v>
      </c>
      <c r="AP268" t="s">
        <v>6574</v>
      </c>
      <c r="AQ268" t="s">
        <v>6575</v>
      </c>
      <c r="AR268" t="s">
        <v>6577</v>
      </c>
      <c r="AS268">
        <v>63.2</v>
      </c>
      <c r="AU268">
        <v>2005</v>
      </c>
      <c r="AV268" t="s">
        <v>170</v>
      </c>
      <c r="BC268" t="s">
        <v>174</v>
      </c>
      <c r="BD268" t="s">
        <v>6578</v>
      </c>
      <c r="BE268" t="s">
        <v>6579</v>
      </c>
      <c r="BF268" t="s">
        <v>1780</v>
      </c>
      <c r="BG268">
        <v>77.71</v>
      </c>
      <c r="BH268">
        <v>8.18</v>
      </c>
      <c r="BI268">
        <v>2011</v>
      </c>
      <c r="BJ268">
        <v>8</v>
      </c>
      <c r="BL268">
        <v>2</v>
      </c>
      <c r="BN268" t="s">
        <v>174</v>
      </c>
      <c r="BO268" t="s">
        <v>6580</v>
      </c>
      <c r="BP268" t="s">
        <v>6581</v>
      </c>
      <c r="BQ268" t="s">
        <v>6582</v>
      </c>
      <c r="BR268">
        <v>86.7</v>
      </c>
      <c r="BS268">
        <v>9.13</v>
      </c>
      <c r="BT268">
        <v>2018</v>
      </c>
      <c r="BU268">
        <v>21</v>
      </c>
      <c r="BW268">
        <v>2</v>
      </c>
      <c r="BY268" t="s">
        <v>174</v>
      </c>
      <c r="BZ268" t="s">
        <v>6583</v>
      </c>
      <c r="CA268" t="s">
        <v>6584</v>
      </c>
      <c r="CB268" t="s">
        <v>6585</v>
      </c>
      <c r="CC268">
        <v>100</v>
      </c>
      <c r="CE268">
        <v>2027</v>
      </c>
      <c r="CF268" t="s">
        <v>174</v>
      </c>
      <c r="CG268" t="s">
        <v>6586</v>
      </c>
      <c r="CH268" t="s">
        <v>6587</v>
      </c>
      <c r="CI268" t="s">
        <v>193</v>
      </c>
      <c r="CJ268">
        <v>2024</v>
      </c>
      <c r="CL268" t="s">
        <v>170</v>
      </c>
      <c r="CN268" t="s">
        <v>174</v>
      </c>
      <c r="CO268" t="s">
        <v>6588</v>
      </c>
      <c r="CP268" t="s">
        <v>6589</v>
      </c>
      <c r="CQ268" t="s">
        <v>174</v>
      </c>
      <c r="CR268">
        <v>11</v>
      </c>
      <c r="CS268">
        <v>27</v>
      </c>
      <c r="CT268">
        <v>7</v>
      </c>
      <c r="CU268" t="s">
        <v>6590</v>
      </c>
      <c r="CV268" t="s">
        <v>174</v>
      </c>
      <c r="CW268" t="s">
        <v>6591</v>
      </c>
      <c r="CX268" t="s">
        <v>193</v>
      </c>
      <c r="CY268">
        <v>2021</v>
      </c>
      <c r="CZ268" t="s">
        <v>174</v>
      </c>
      <c r="DA268" t="s">
        <v>6592</v>
      </c>
      <c r="DB268" t="s">
        <v>6593</v>
      </c>
      <c r="DC268" t="s">
        <v>6594</v>
      </c>
      <c r="DD268" t="s">
        <v>174</v>
      </c>
      <c r="DE268" t="s">
        <v>6595</v>
      </c>
      <c r="DF268" t="s">
        <v>174</v>
      </c>
      <c r="DG268">
        <v>8</v>
      </c>
      <c r="DH268">
        <v>2</v>
      </c>
      <c r="DI268">
        <v>6</v>
      </c>
      <c r="DJ268">
        <v>5</v>
      </c>
      <c r="DK268">
        <v>8</v>
      </c>
      <c r="DL268" t="s">
        <v>174</v>
      </c>
      <c r="DM268" t="s">
        <v>6596</v>
      </c>
      <c r="DN268" t="s">
        <v>174</v>
      </c>
      <c r="DO268" t="s">
        <v>6597</v>
      </c>
      <c r="DP268" t="s">
        <v>6715</v>
      </c>
      <c r="DQ268" t="str">
        <f>HYPERLINK("https://nconnect.nicmar.ac.in/storage/profile/69993e93bb658.png","Download")</f>
        <v>0</v>
      </c>
      <c r="DR268" t="str">
        <f>HYPERLINK("https://nconnect.nicmar.ac.in/pdf/129_resume_1771654341.pdf/Y2FyZWVy","View Resume")</f>
        <v>0</v>
      </c>
      <c r="DS268" t="s">
        <v>6599</v>
      </c>
      <c r="DT268" t="s">
        <v>6600</v>
      </c>
      <c r="DU268" t="s">
        <v>6601</v>
      </c>
      <c r="DV268" t="s">
        <v>6602</v>
      </c>
      <c r="DW268" t="s">
        <v>246</v>
      </c>
      <c r="DX268" t="s">
        <v>2198</v>
      </c>
      <c r="DY268" t="s">
        <v>6603</v>
      </c>
      <c r="DZ268" t="s">
        <v>1383</v>
      </c>
      <c r="EA268" t="s">
        <v>6604</v>
      </c>
      <c r="EB268" t="s">
        <v>6236</v>
      </c>
      <c r="EC268" t="s">
        <v>4187</v>
      </c>
      <c r="ED268" t="s">
        <v>207</v>
      </c>
      <c r="EE268" t="s">
        <v>6605</v>
      </c>
      <c r="EF268" t="s">
        <v>2590</v>
      </c>
      <c r="EG268" t="s">
        <v>990</v>
      </c>
      <c r="EH268" t="s">
        <v>6606</v>
      </c>
      <c r="EI268" t="s">
        <v>6236</v>
      </c>
      <c r="EJ268" t="s">
        <v>4187</v>
      </c>
      <c r="EK268" t="s">
        <v>207</v>
      </c>
      <c r="EL268" t="s">
        <v>2590</v>
      </c>
      <c r="EM268" t="s">
        <v>1136</v>
      </c>
      <c r="EN268" t="s">
        <v>3196</v>
      </c>
      <c r="EO268" t="s">
        <v>6607</v>
      </c>
      <c r="EP268" t="s">
        <v>211</v>
      </c>
      <c r="EQ268" t="s">
        <v>5504</v>
      </c>
      <c r="ER268" t="s">
        <v>246</v>
      </c>
      <c r="ES268" t="s">
        <v>1025</v>
      </c>
      <c r="ET268" t="s">
        <v>988</v>
      </c>
      <c r="EU268" t="s">
        <v>3196</v>
      </c>
      <c r="EV268" t="s">
        <v>6607</v>
      </c>
      <c r="EW268" t="s">
        <v>1685</v>
      </c>
      <c r="EX268" t="s">
        <v>5504</v>
      </c>
      <c r="EY268" t="s">
        <v>246</v>
      </c>
      <c r="EZ268" t="s">
        <v>988</v>
      </c>
      <c r="FA268" t="s">
        <v>1544</v>
      </c>
      <c r="FB268" t="s">
        <v>414</v>
      </c>
    </row>
    <row r="269" spans="1:158">
      <c r="A269" t="s">
        <v>356</v>
      </c>
      <c r="B269" t="s">
        <v>211</v>
      </c>
      <c r="C269" t="s">
        <v>267</v>
      </c>
      <c r="D269" t="s">
        <v>357</v>
      </c>
      <c r="E269" t="s">
        <v>6716</v>
      </c>
      <c r="F269" t="s">
        <v>6717</v>
      </c>
      <c r="G269">
        <v>9849136075</v>
      </c>
      <c r="H269" t="s">
        <v>271</v>
      </c>
      <c r="I269" t="s">
        <v>6718</v>
      </c>
      <c r="J269" t="s">
        <v>166</v>
      </c>
      <c r="K269" t="s">
        <v>2378</v>
      </c>
      <c r="L269" t="s">
        <v>6719</v>
      </c>
      <c r="M269" t="s">
        <v>6720</v>
      </c>
      <c r="N269" t="s">
        <v>170</v>
      </c>
      <c r="AI269" t="s">
        <v>6721</v>
      </c>
      <c r="AJ269" t="s">
        <v>6722</v>
      </c>
      <c r="AK269" t="s">
        <v>6723</v>
      </c>
      <c r="AL269">
        <v>70</v>
      </c>
      <c r="AN269">
        <v>1997</v>
      </c>
      <c r="AO269" t="s">
        <v>174</v>
      </c>
      <c r="AP269" t="s">
        <v>6724</v>
      </c>
      <c r="AQ269" t="s">
        <v>6722</v>
      </c>
      <c r="AR269" t="s">
        <v>6725</v>
      </c>
      <c r="AS269">
        <v>70</v>
      </c>
      <c r="AU269">
        <v>1999</v>
      </c>
      <c r="AV269" t="s">
        <v>170</v>
      </c>
      <c r="BC269" t="s">
        <v>174</v>
      </c>
      <c r="BD269" t="s">
        <v>6726</v>
      </c>
      <c r="BE269" t="s">
        <v>6727</v>
      </c>
      <c r="BF269" t="s">
        <v>6728</v>
      </c>
      <c r="BG269">
        <v>61</v>
      </c>
      <c r="BI269">
        <v>2002</v>
      </c>
      <c r="BJ269">
        <v>19</v>
      </c>
      <c r="BK269" t="s">
        <v>184</v>
      </c>
      <c r="BL269">
        <v>24</v>
      </c>
      <c r="BN269" t="s">
        <v>174</v>
      </c>
      <c r="BO269" t="s">
        <v>6729</v>
      </c>
      <c r="BP269" t="s">
        <v>6730</v>
      </c>
      <c r="BQ269" t="s">
        <v>1044</v>
      </c>
      <c r="BR269">
        <v>64</v>
      </c>
      <c r="BT269">
        <v>2007</v>
      </c>
      <c r="BU269">
        <v>31</v>
      </c>
      <c r="BV269" t="s">
        <v>6731</v>
      </c>
      <c r="BW269">
        <v>53</v>
      </c>
      <c r="BX269" t="s">
        <v>404</v>
      </c>
      <c r="BY269" t="s">
        <v>174</v>
      </c>
      <c r="BZ269" t="s">
        <v>6729</v>
      </c>
      <c r="CA269" t="s">
        <v>6730</v>
      </c>
      <c r="CB269" t="s">
        <v>6732</v>
      </c>
      <c r="CC269">
        <v>61</v>
      </c>
      <c r="CE269">
        <v>2014</v>
      </c>
      <c r="CF269" t="s">
        <v>174</v>
      </c>
      <c r="CG269" t="s">
        <v>1337</v>
      </c>
      <c r="CH269" t="s">
        <v>6730</v>
      </c>
      <c r="CI269" t="s">
        <v>193</v>
      </c>
      <c r="CJ269">
        <v>2020</v>
      </c>
      <c r="CL269" t="s">
        <v>170</v>
      </c>
      <c r="CN269" t="s">
        <v>170</v>
      </c>
      <c r="CP269" t="s">
        <v>721</v>
      </c>
      <c r="CQ269" t="s">
        <v>174</v>
      </c>
      <c r="CR269">
        <v>2</v>
      </c>
      <c r="CS269" t="s">
        <v>170</v>
      </c>
      <c r="CT269">
        <v>8</v>
      </c>
      <c r="CU269" t="s">
        <v>6733</v>
      </c>
      <c r="CV269" t="s">
        <v>170</v>
      </c>
      <c r="CZ269" t="s">
        <v>170</v>
      </c>
      <c r="DB269" t="s">
        <v>528</v>
      </c>
      <c r="DC269" t="s">
        <v>6734</v>
      </c>
      <c r="DD269" t="s">
        <v>174</v>
      </c>
      <c r="DE269" t="s">
        <v>6735</v>
      </c>
      <c r="DF269" t="s">
        <v>170</v>
      </c>
      <c r="DL269" t="s">
        <v>170</v>
      </c>
      <c r="DN269" t="s">
        <v>170</v>
      </c>
      <c r="DP269" t="s">
        <v>6736</v>
      </c>
      <c r="DQ269" t="s">
        <v>202</v>
      </c>
      <c r="DR269" t="str">
        <f>HYPERLINK("https://nconnect.nicmar.ac.in/pdf/412_resume_1771656922.pdf/Y2FyZWVy","View Resume")</f>
        <v>0</v>
      </c>
      <c r="DS269" t="s">
        <v>355</v>
      </c>
      <c r="DT269" t="s">
        <v>6737</v>
      </c>
      <c r="DU269" t="s">
        <v>1629</v>
      </c>
      <c r="DV269" t="s">
        <v>6738</v>
      </c>
      <c r="DW269" t="s">
        <v>246</v>
      </c>
      <c r="DX269" t="s">
        <v>757</v>
      </c>
      <c r="DY269" t="s">
        <v>209</v>
      </c>
      <c r="DZ269" t="s">
        <v>355</v>
      </c>
    </row>
    <row r="270" spans="1:158">
      <c r="A270" t="s">
        <v>210</v>
      </c>
      <c r="B270" t="s">
        <v>211</v>
      </c>
      <c r="C270" t="s">
        <v>212</v>
      </c>
      <c r="D270" t="s">
        <v>213</v>
      </c>
      <c r="E270" t="s">
        <v>6739</v>
      </c>
      <c r="F270" t="s">
        <v>6740</v>
      </c>
      <c r="G270">
        <v>8983277205</v>
      </c>
      <c r="H270" t="s">
        <v>164</v>
      </c>
      <c r="I270" t="s">
        <v>6741</v>
      </c>
      <c r="J270" t="s">
        <v>166</v>
      </c>
      <c r="K270" t="s">
        <v>2824</v>
      </c>
      <c r="L270" t="s">
        <v>6742</v>
      </c>
      <c r="M270" t="s">
        <v>6743</v>
      </c>
      <c r="N270" t="s">
        <v>174</v>
      </c>
      <c r="O270" t="s">
        <v>6744</v>
      </c>
      <c r="P270" t="s">
        <v>6745</v>
      </c>
      <c r="AI270" t="s">
        <v>6746</v>
      </c>
      <c r="AJ270" t="s">
        <v>6747</v>
      </c>
      <c r="AK270" t="s">
        <v>6748</v>
      </c>
      <c r="AL270">
        <v>75.06</v>
      </c>
      <c r="AN270">
        <v>1998</v>
      </c>
      <c r="AO270" t="s">
        <v>170</v>
      </c>
      <c r="AS270">
        <v>72.77</v>
      </c>
      <c r="AV270" t="s">
        <v>174</v>
      </c>
      <c r="AW270" t="s">
        <v>229</v>
      </c>
      <c r="AX270" t="s">
        <v>6749</v>
      </c>
      <c r="AY270" t="s">
        <v>6750</v>
      </c>
      <c r="AZ270">
        <v>72.77</v>
      </c>
      <c r="BB270">
        <v>2004</v>
      </c>
      <c r="BC270" t="s">
        <v>174</v>
      </c>
      <c r="BD270" t="s">
        <v>2668</v>
      </c>
      <c r="BE270" t="s">
        <v>6751</v>
      </c>
      <c r="BF270" t="s">
        <v>6752</v>
      </c>
      <c r="BG270">
        <v>72.06</v>
      </c>
      <c r="BI270">
        <v>2007</v>
      </c>
      <c r="BJ270">
        <v>2</v>
      </c>
      <c r="BL270">
        <v>9</v>
      </c>
      <c r="BN270" t="s">
        <v>174</v>
      </c>
      <c r="BO270" t="s">
        <v>1909</v>
      </c>
      <c r="BP270" t="s">
        <v>6753</v>
      </c>
      <c r="BQ270" t="s">
        <v>6754</v>
      </c>
      <c r="BR270">
        <v>69.3</v>
      </c>
      <c r="BS270">
        <v>7.68</v>
      </c>
      <c r="BT270">
        <v>2012</v>
      </c>
      <c r="BU270">
        <v>14</v>
      </c>
      <c r="BW270">
        <v>47</v>
      </c>
      <c r="BY270" t="s">
        <v>170</v>
      </c>
      <c r="CF270" t="s">
        <v>174</v>
      </c>
      <c r="CG270" t="s">
        <v>6755</v>
      </c>
      <c r="CH270" t="s">
        <v>6756</v>
      </c>
      <c r="CI270" t="s">
        <v>193</v>
      </c>
      <c r="CJ270">
        <v>2025</v>
      </c>
      <c r="CL270" t="s">
        <v>174</v>
      </c>
      <c r="CM270" t="s">
        <v>6757</v>
      </c>
      <c r="CN270" t="s">
        <v>174</v>
      </c>
      <c r="CO270" t="s">
        <v>6758</v>
      </c>
      <c r="CP270" t="s">
        <v>6759</v>
      </c>
      <c r="CQ270" t="s">
        <v>174</v>
      </c>
      <c r="CR270" t="s">
        <v>783</v>
      </c>
      <c r="CS270">
        <v>2</v>
      </c>
      <c r="CT270">
        <v>6</v>
      </c>
      <c r="CU270" t="s">
        <v>6760</v>
      </c>
      <c r="CV270" t="s">
        <v>170</v>
      </c>
      <c r="CZ270" t="s">
        <v>170</v>
      </c>
      <c r="DB270" t="s">
        <v>6761</v>
      </c>
      <c r="DC270" t="s">
        <v>6762</v>
      </c>
      <c r="DD270" t="s">
        <v>174</v>
      </c>
      <c r="DE270" t="s">
        <v>6763</v>
      </c>
      <c r="DF270" t="s">
        <v>174</v>
      </c>
      <c r="DG270" t="s">
        <v>110</v>
      </c>
      <c r="DH270" t="s">
        <v>783</v>
      </c>
      <c r="DI270" t="s">
        <v>6764</v>
      </c>
      <c r="DJ270" t="s">
        <v>783</v>
      </c>
      <c r="DK270">
        <v>8</v>
      </c>
      <c r="DL270" t="s">
        <v>170</v>
      </c>
      <c r="DN270" t="s">
        <v>170</v>
      </c>
      <c r="DP270" t="s">
        <v>6765</v>
      </c>
      <c r="DQ270" t="str">
        <f>HYPERLINK("https://nconnect.nicmar.ac.in/storage/profile/6998346f10996.png","Download")</f>
        <v>0</v>
      </c>
      <c r="DR270" t="str">
        <f>HYPERLINK("https://nconnect.nicmar.ac.in/pdf/215_resume_1771580745.pdf/Y2FyZWVy","View Resume")</f>
        <v>0</v>
      </c>
      <c r="DS270" t="s">
        <v>6766</v>
      </c>
      <c r="DT270" t="s">
        <v>6767</v>
      </c>
      <c r="DU270" t="s">
        <v>6768</v>
      </c>
      <c r="DV270" t="s">
        <v>6769</v>
      </c>
      <c r="DW270" t="s">
        <v>246</v>
      </c>
      <c r="DX270" t="s">
        <v>2202</v>
      </c>
      <c r="DY270" t="s">
        <v>209</v>
      </c>
      <c r="DZ270" t="s">
        <v>6766</v>
      </c>
    </row>
    <row r="271" spans="1:158">
      <c r="A271" t="s">
        <v>1063</v>
      </c>
      <c r="B271" t="s">
        <v>507</v>
      </c>
      <c r="C271" t="s">
        <v>212</v>
      </c>
      <c r="D271" t="s">
        <v>213</v>
      </c>
      <c r="E271" t="s">
        <v>6770</v>
      </c>
      <c r="F271" t="s">
        <v>6771</v>
      </c>
      <c r="G271">
        <v>9426779473</v>
      </c>
      <c r="H271" t="s">
        <v>271</v>
      </c>
      <c r="I271" t="s">
        <v>6772</v>
      </c>
      <c r="J271" t="s">
        <v>217</v>
      </c>
      <c r="K271" t="s">
        <v>797</v>
      </c>
      <c r="L271" t="s">
        <v>6773</v>
      </c>
      <c r="M271" t="s">
        <v>6774</v>
      </c>
      <c r="N271" t="s">
        <v>170</v>
      </c>
      <c r="AI271" t="s">
        <v>6775</v>
      </c>
      <c r="AJ271" t="s">
        <v>6776</v>
      </c>
      <c r="AK271" t="s">
        <v>438</v>
      </c>
      <c r="AL271">
        <v>84</v>
      </c>
      <c r="AN271">
        <v>1994</v>
      </c>
      <c r="AO271" t="s">
        <v>174</v>
      </c>
      <c r="AP271" t="s">
        <v>6777</v>
      </c>
      <c r="AQ271" t="s">
        <v>6778</v>
      </c>
      <c r="AR271" t="s">
        <v>6779</v>
      </c>
      <c r="AS271">
        <v>64</v>
      </c>
      <c r="AU271">
        <v>1996</v>
      </c>
      <c r="AV271" t="s">
        <v>170</v>
      </c>
      <c r="AW271" t="s">
        <v>378</v>
      </c>
      <c r="BC271" t="s">
        <v>174</v>
      </c>
      <c r="BD271" t="s">
        <v>6780</v>
      </c>
      <c r="BE271" t="s">
        <v>6781</v>
      </c>
      <c r="BF271" t="s">
        <v>485</v>
      </c>
      <c r="BG271">
        <v>64</v>
      </c>
      <c r="BI271">
        <v>2000</v>
      </c>
      <c r="BJ271">
        <v>2</v>
      </c>
      <c r="BL271">
        <v>47</v>
      </c>
      <c r="BN271" t="s">
        <v>174</v>
      </c>
      <c r="BO271" t="s">
        <v>6780</v>
      </c>
      <c r="BP271" t="s">
        <v>6781</v>
      </c>
      <c r="BQ271" t="s">
        <v>213</v>
      </c>
      <c r="BR271">
        <v>71</v>
      </c>
      <c r="BT271">
        <v>2002</v>
      </c>
      <c r="BU271">
        <v>14</v>
      </c>
      <c r="BW271">
        <v>47</v>
      </c>
      <c r="BY271" t="s">
        <v>170</v>
      </c>
      <c r="BZ271" t="s">
        <v>6782</v>
      </c>
      <c r="CB271" t="s">
        <v>6783</v>
      </c>
      <c r="CC271">
        <v>77</v>
      </c>
      <c r="CD271">
        <v>7.79</v>
      </c>
      <c r="CE271">
        <v>2008</v>
      </c>
      <c r="CF271" t="s">
        <v>174</v>
      </c>
      <c r="CG271" t="s">
        <v>6782</v>
      </c>
      <c r="CH271" t="s">
        <v>6784</v>
      </c>
      <c r="CI271" t="s">
        <v>193</v>
      </c>
      <c r="CJ271">
        <v>2008</v>
      </c>
      <c r="CL271" t="s">
        <v>170</v>
      </c>
      <c r="CN271" t="s">
        <v>174</v>
      </c>
      <c r="CO271" t="s">
        <v>6785</v>
      </c>
      <c r="CP271" t="s">
        <v>6786</v>
      </c>
      <c r="CQ271" t="s">
        <v>174</v>
      </c>
      <c r="CR271">
        <v>10</v>
      </c>
      <c r="CS271">
        <v>15</v>
      </c>
      <c r="CT271">
        <v>25</v>
      </c>
      <c r="CU271" t="s">
        <v>6787</v>
      </c>
      <c r="CV271" t="s">
        <v>174</v>
      </c>
      <c r="CW271" t="s">
        <v>6788</v>
      </c>
      <c r="CX271" t="s">
        <v>193</v>
      </c>
      <c r="CY271">
        <v>2025</v>
      </c>
      <c r="CZ271" t="s">
        <v>174</v>
      </c>
      <c r="DA271" t="s">
        <v>6789</v>
      </c>
      <c r="DC271" t="s">
        <v>6790</v>
      </c>
      <c r="DD271" t="s">
        <v>174</v>
      </c>
      <c r="DE271" t="s">
        <v>6791</v>
      </c>
      <c r="DF271" t="s">
        <v>174</v>
      </c>
      <c r="DG271" t="s">
        <v>6792</v>
      </c>
      <c r="DH271" t="s">
        <v>6793</v>
      </c>
      <c r="DI271" t="s">
        <v>3742</v>
      </c>
      <c r="DJ271" t="s">
        <v>6794</v>
      </c>
      <c r="DK271">
        <v>9</v>
      </c>
      <c r="DL271" t="s">
        <v>174</v>
      </c>
      <c r="DM271" t="s">
        <v>6795</v>
      </c>
      <c r="DN271" t="s">
        <v>174</v>
      </c>
      <c r="DO271" t="s">
        <v>6796</v>
      </c>
      <c r="DP271" t="s">
        <v>6797</v>
      </c>
      <c r="DQ271" t="str">
        <f>HYPERLINK("https://nconnect.nicmar.ac.in/storage/profile/69996a561499f.png","Download")</f>
        <v>0</v>
      </c>
      <c r="DR271" t="str">
        <f>HYPERLINK("https://nconnect.nicmar.ac.in/pdf/420_resume_1771661999.pdf/Y2FyZWVy","View Resume")</f>
        <v>0</v>
      </c>
      <c r="DS271" t="s">
        <v>6798</v>
      </c>
      <c r="DT271" t="s">
        <v>6799</v>
      </c>
      <c r="DU271" t="s">
        <v>507</v>
      </c>
      <c r="DV271" t="s">
        <v>6800</v>
      </c>
      <c r="DW271" t="s">
        <v>246</v>
      </c>
      <c r="DX271" t="s">
        <v>4753</v>
      </c>
      <c r="DY271" t="s">
        <v>468</v>
      </c>
      <c r="DZ271" t="s">
        <v>855</v>
      </c>
      <c r="EA271" t="s">
        <v>6801</v>
      </c>
      <c r="EB271" t="s">
        <v>6802</v>
      </c>
      <c r="EC271" t="s">
        <v>818</v>
      </c>
      <c r="ED271" t="s">
        <v>207</v>
      </c>
      <c r="EE271" t="s">
        <v>787</v>
      </c>
      <c r="EF271" t="s">
        <v>4601</v>
      </c>
      <c r="EG271" t="s">
        <v>460</v>
      </c>
      <c r="EH271" t="s">
        <v>6803</v>
      </c>
      <c r="EI271" t="s">
        <v>6804</v>
      </c>
      <c r="EJ271" t="s">
        <v>6805</v>
      </c>
      <c r="EK271" t="s">
        <v>246</v>
      </c>
      <c r="EL271" t="s">
        <v>5660</v>
      </c>
      <c r="EM271" t="s">
        <v>6806</v>
      </c>
      <c r="EN271" t="s">
        <v>1388</v>
      </c>
      <c r="EO271" t="s">
        <v>6807</v>
      </c>
      <c r="EP271" t="s">
        <v>950</v>
      </c>
      <c r="EQ271" t="s">
        <v>537</v>
      </c>
      <c r="ER271" t="s">
        <v>246</v>
      </c>
      <c r="ES271" t="s">
        <v>864</v>
      </c>
      <c r="ET271" t="s">
        <v>5004</v>
      </c>
      <c r="EU271" t="s">
        <v>942</v>
      </c>
    </row>
    <row r="272" spans="1:158">
      <c r="A272" t="s">
        <v>758</v>
      </c>
      <c r="B272" t="s">
        <v>159</v>
      </c>
      <c r="C272" t="s">
        <v>212</v>
      </c>
      <c r="D272" t="s">
        <v>213</v>
      </c>
      <c r="E272" t="s">
        <v>6770</v>
      </c>
      <c r="F272" t="s">
        <v>6771</v>
      </c>
      <c r="G272">
        <v>9426779473</v>
      </c>
      <c r="H272" t="s">
        <v>271</v>
      </c>
      <c r="I272" t="s">
        <v>6772</v>
      </c>
      <c r="J272" t="s">
        <v>217</v>
      </c>
      <c r="K272" t="s">
        <v>797</v>
      </c>
      <c r="L272" t="s">
        <v>6773</v>
      </c>
      <c r="M272" t="s">
        <v>6774</v>
      </c>
      <c r="N272" t="s">
        <v>170</v>
      </c>
      <c r="AI272" t="s">
        <v>6775</v>
      </c>
      <c r="AJ272" t="s">
        <v>6776</v>
      </c>
      <c r="AK272" t="s">
        <v>438</v>
      </c>
      <c r="AL272">
        <v>84</v>
      </c>
      <c r="AN272">
        <v>1994</v>
      </c>
      <c r="AO272" t="s">
        <v>174</v>
      </c>
      <c r="AP272" t="s">
        <v>6777</v>
      </c>
      <c r="AQ272" t="s">
        <v>6778</v>
      </c>
      <c r="AR272" t="s">
        <v>6779</v>
      </c>
      <c r="AS272">
        <v>64</v>
      </c>
      <c r="AU272">
        <v>1996</v>
      </c>
      <c r="AV272" t="s">
        <v>170</v>
      </c>
      <c r="AW272" t="s">
        <v>378</v>
      </c>
      <c r="BC272" t="s">
        <v>174</v>
      </c>
      <c r="BD272" t="s">
        <v>6780</v>
      </c>
      <c r="BE272" t="s">
        <v>6781</v>
      </c>
      <c r="BF272" t="s">
        <v>485</v>
      </c>
      <c r="BG272">
        <v>64</v>
      </c>
      <c r="BI272">
        <v>2000</v>
      </c>
      <c r="BJ272">
        <v>2</v>
      </c>
      <c r="BL272">
        <v>47</v>
      </c>
      <c r="BN272" t="s">
        <v>174</v>
      </c>
      <c r="BO272" t="s">
        <v>6780</v>
      </c>
      <c r="BP272" t="s">
        <v>6781</v>
      </c>
      <c r="BQ272" t="s">
        <v>213</v>
      </c>
      <c r="BR272">
        <v>71</v>
      </c>
      <c r="BT272">
        <v>2002</v>
      </c>
      <c r="BU272">
        <v>14</v>
      </c>
      <c r="BW272">
        <v>47</v>
      </c>
      <c r="BY272" t="s">
        <v>170</v>
      </c>
      <c r="BZ272" t="s">
        <v>6782</v>
      </c>
      <c r="CB272" t="s">
        <v>6783</v>
      </c>
      <c r="CC272">
        <v>77</v>
      </c>
      <c r="CD272">
        <v>7.79</v>
      </c>
      <c r="CE272">
        <v>2008</v>
      </c>
      <c r="CF272" t="s">
        <v>174</v>
      </c>
      <c r="CG272" t="s">
        <v>6782</v>
      </c>
      <c r="CH272" t="s">
        <v>6784</v>
      </c>
      <c r="CI272" t="s">
        <v>193</v>
      </c>
      <c r="CJ272">
        <v>2008</v>
      </c>
      <c r="CL272" t="s">
        <v>170</v>
      </c>
      <c r="CN272" t="s">
        <v>174</v>
      </c>
      <c r="CO272" t="s">
        <v>6785</v>
      </c>
      <c r="CP272" t="s">
        <v>6786</v>
      </c>
      <c r="CQ272" t="s">
        <v>174</v>
      </c>
      <c r="CR272">
        <v>10</v>
      </c>
      <c r="CS272">
        <v>15</v>
      </c>
      <c r="CT272">
        <v>25</v>
      </c>
      <c r="CU272" t="s">
        <v>6787</v>
      </c>
      <c r="CV272" t="s">
        <v>174</v>
      </c>
      <c r="CW272" t="s">
        <v>6788</v>
      </c>
      <c r="CX272" t="s">
        <v>193</v>
      </c>
      <c r="CY272">
        <v>2025</v>
      </c>
      <c r="CZ272" t="s">
        <v>174</v>
      </c>
      <c r="DA272" t="s">
        <v>6789</v>
      </c>
      <c r="DC272" t="s">
        <v>6790</v>
      </c>
      <c r="DD272" t="s">
        <v>174</v>
      </c>
      <c r="DE272" t="s">
        <v>6791</v>
      </c>
      <c r="DF272" t="s">
        <v>174</v>
      </c>
      <c r="DG272" t="s">
        <v>6792</v>
      </c>
      <c r="DH272" t="s">
        <v>6793</v>
      </c>
      <c r="DI272" t="s">
        <v>3742</v>
      </c>
      <c r="DJ272" t="s">
        <v>6794</v>
      </c>
      <c r="DK272">
        <v>9</v>
      </c>
      <c r="DL272" t="s">
        <v>174</v>
      </c>
      <c r="DM272" t="s">
        <v>6795</v>
      </c>
      <c r="DN272" t="s">
        <v>174</v>
      </c>
      <c r="DO272" t="s">
        <v>6796</v>
      </c>
      <c r="DP272" t="s">
        <v>6808</v>
      </c>
      <c r="DQ272" t="str">
        <f>HYPERLINK("https://nconnect.nicmar.ac.in/storage/profile/69996a561499f.png","Download")</f>
        <v>0</v>
      </c>
      <c r="DR272" t="str">
        <f>HYPERLINK("https://nconnect.nicmar.ac.in/pdf/420_resume_1771661999.pdf/Y2FyZWVy","View Resume")</f>
        <v>0</v>
      </c>
      <c r="DS272" t="s">
        <v>6798</v>
      </c>
      <c r="DT272" t="s">
        <v>6799</v>
      </c>
      <c r="DU272" t="s">
        <v>507</v>
      </c>
      <c r="DV272" t="s">
        <v>6800</v>
      </c>
      <c r="DW272" t="s">
        <v>246</v>
      </c>
      <c r="DX272" t="s">
        <v>4753</v>
      </c>
      <c r="DY272" t="s">
        <v>468</v>
      </c>
      <c r="DZ272" t="s">
        <v>855</v>
      </c>
      <c r="EA272" t="s">
        <v>6801</v>
      </c>
      <c r="EB272" t="s">
        <v>6802</v>
      </c>
      <c r="EC272" t="s">
        <v>818</v>
      </c>
      <c r="ED272" t="s">
        <v>207</v>
      </c>
      <c r="EE272" t="s">
        <v>787</v>
      </c>
      <c r="EF272" t="s">
        <v>4601</v>
      </c>
      <c r="EG272" t="s">
        <v>460</v>
      </c>
      <c r="EH272" t="s">
        <v>6803</v>
      </c>
      <c r="EI272" t="s">
        <v>6804</v>
      </c>
      <c r="EJ272" t="s">
        <v>6805</v>
      </c>
      <c r="EK272" t="s">
        <v>246</v>
      </c>
      <c r="EL272" t="s">
        <v>5660</v>
      </c>
      <c r="EM272" t="s">
        <v>6806</v>
      </c>
      <c r="EN272" t="s">
        <v>1388</v>
      </c>
      <c r="EO272" t="s">
        <v>6807</v>
      </c>
      <c r="EP272" t="s">
        <v>950</v>
      </c>
      <c r="EQ272" t="s">
        <v>537</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4692</v>
      </c>
      <c r="J273" t="s">
        <v>166</v>
      </c>
      <c r="K273" t="s">
        <v>3921</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2774</v>
      </c>
      <c r="BE273" t="s">
        <v>6819</v>
      </c>
      <c r="BF273" t="s">
        <v>485</v>
      </c>
      <c r="BG273">
        <v>75.7</v>
      </c>
      <c r="BI273">
        <v>2012</v>
      </c>
      <c r="BJ273">
        <v>1</v>
      </c>
      <c r="BL273">
        <v>9</v>
      </c>
      <c r="BN273" t="s">
        <v>174</v>
      </c>
      <c r="BO273" t="s">
        <v>2100</v>
      </c>
      <c r="BP273" t="s">
        <v>6820</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1630</v>
      </c>
      <c r="DW273" t="s">
        <v>246</v>
      </c>
      <c r="DX273" t="s">
        <v>3108</v>
      </c>
      <c r="DY273" t="s">
        <v>209</v>
      </c>
      <c r="DZ273" t="s">
        <v>3549</v>
      </c>
      <c r="EA273" t="s">
        <v>6829</v>
      </c>
      <c r="EB273" t="s">
        <v>211</v>
      </c>
      <c r="EC273" t="s">
        <v>1630</v>
      </c>
      <c r="ED273" t="s">
        <v>246</v>
      </c>
      <c r="EE273" t="s">
        <v>1726</v>
      </c>
      <c r="EF273" t="s">
        <v>1502</v>
      </c>
      <c r="EG273" t="s">
        <v>1498</v>
      </c>
      <c r="EH273" t="s">
        <v>6830</v>
      </c>
      <c r="EI273" t="s">
        <v>211</v>
      </c>
      <c r="EJ273" t="s">
        <v>1582</v>
      </c>
      <c r="EK273" t="s">
        <v>246</v>
      </c>
      <c r="EL273" t="s">
        <v>579</v>
      </c>
      <c r="EM273" t="s">
        <v>4442</v>
      </c>
      <c r="EN273" t="s">
        <v>265</v>
      </c>
    </row>
    <row r="274" spans="1:158">
      <c r="A274" t="s">
        <v>295</v>
      </c>
      <c r="B274" t="s">
        <v>211</v>
      </c>
      <c r="C274" t="s">
        <v>267</v>
      </c>
      <c r="D274" t="s">
        <v>296</v>
      </c>
      <c r="E274" t="s">
        <v>6831</v>
      </c>
      <c r="F274" t="s">
        <v>6832</v>
      </c>
      <c r="G274">
        <v>8378909509</v>
      </c>
      <c r="H274" t="s">
        <v>271</v>
      </c>
      <c r="I274" t="s">
        <v>6833</v>
      </c>
      <c r="J274" t="s">
        <v>166</v>
      </c>
      <c r="K274" t="s">
        <v>657</v>
      </c>
      <c r="L274" t="s">
        <v>6834</v>
      </c>
      <c r="M274" t="s">
        <v>6835</v>
      </c>
      <c r="N274" t="s">
        <v>170</v>
      </c>
      <c r="AI274" t="s">
        <v>6831</v>
      </c>
      <c r="AJ274" t="s">
        <v>6836</v>
      </c>
      <c r="AK274" t="s">
        <v>6330</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807</v>
      </c>
      <c r="BL274">
        <v>17</v>
      </c>
      <c r="BN274" t="s">
        <v>174</v>
      </c>
      <c r="BO274" t="s">
        <v>4364</v>
      </c>
      <c r="BP274" t="s">
        <v>6841</v>
      </c>
      <c r="BQ274" t="s">
        <v>296</v>
      </c>
      <c r="BR274">
        <v>62</v>
      </c>
      <c r="BT274">
        <v>2012</v>
      </c>
      <c r="BU274">
        <v>31</v>
      </c>
      <c r="BV274" t="s">
        <v>528</v>
      </c>
      <c r="BW274">
        <v>33</v>
      </c>
      <c r="BY274" t="s">
        <v>174</v>
      </c>
      <c r="BZ274" t="s">
        <v>4364</v>
      </c>
      <c r="CA274" t="s">
        <v>6841</v>
      </c>
      <c r="CB274" t="s">
        <v>6842</v>
      </c>
      <c r="CC274">
        <v>64</v>
      </c>
      <c r="CE274">
        <v>2013</v>
      </c>
      <c r="CF274" t="s">
        <v>174</v>
      </c>
      <c r="CG274" t="s">
        <v>6843</v>
      </c>
      <c r="CH274" t="s">
        <v>4364</v>
      </c>
      <c r="CI274" t="s">
        <v>373</v>
      </c>
      <c r="CK274" t="s">
        <v>170</v>
      </c>
      <c r="CL274" t="s">
        <v>170</v>
      </c>
      <c r="CN274" t="s">
        <v>174</v>
      </c>
      <c r="CO274" t="s">
        <v>6844</v>
      </c>
      <c r="CP274" t="s">
        <v>721</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4212</v>
      </c>
      <c r="DT274" t="s">
        <v>6849</v>
      </c>
      <c r="DU274" t="s">
        <v>211</v>
      </c>
      <c r="DV274" t="s">
        <v>818</v>
      </c>
      <c r="DW274" t="s">
        <v>246</v>
      </c>
      <c r="DX274" t="s">
        <v>1387</v>
      </c>
      <c r="DY274" t="s">
        <v>209</v>
      </c>
      <c r="DZ274" t="s">
        <v>4212</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2561</v>
      </c>
      <c r="AK275" t="s">
        <v>438</v>
      </c>
      <c r="AL275">
        <v>77.71</v>
      </c>
      <c r="AN275">
        <v>2001</v>
      </c>
      <c r="AO275" t="s">
        <v>174</v>
      </c>
      <c r="AP275" t="s">
        <v>6857</v>
      </c>
      <c r="AQ275" t="s">
        <v>6858</v>
      </c>
      <c r="AR275" t="s">
        <v>438</v>
      </c>
      <c r="AS275">
        <v>60.44</v>
      </c>
      <c r="AU275">
        <v>2003</v>
      </c>
      <c r="AV275" t="s">
        <v>170</v>
      </c>
      <c r="BC275" t="s">
        <v>174</v>
      </c>
      <c r="BD275" t="s">
        <v>6859</v>
      </c>
      <c r="BE275" t="s">
        <v>6860</v>
      </c>
      <c r="BF275" t="s">
        <v>485</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6766</v>
      </c>
      <c r="DT275" t="s">
        <v>6862</v>
      </c>
      <c r="DU275" t="s">
        <v>211</v>
      </c>
      <c r="DV275" t="s">
        <v>4475</v>
      </c>
      <c r="DW275" t="s">
        <v>246</v>
      </c>
      <c r="DX275" t="s">
        <v>5187</v>
      </c>
      <c r="DY275" t="s">
        <v>209</v>
      </c>
      <c r="DZ275" t="s">
        <v>6877</v>
      </c>
      <c r="EA275" t="s">
        <v>6878</v>
      </c>
      <c r="EB275" t="s">
        <v>351</v>
      </c>
      <c r="EC275" t="s">
        <v>6879</v>
      </c>
      <c r="ED275" t="s">
        <v>246</v>
      </c>
      <c r="EE275" t="s">
        <v>2207</v>
      </c>
      <c r="EF275" t="s">
        <v>1023</v>
      </c>
      <c r="EG275" t="s">
        <v>6880</v>
      </c>
    </row>
    <row r="276" spans="1:158">
      <c r="A276" t="s">
        <v>5429</v>
      </c>
      <c r="B276" t="s">
        <v>5430</v>
      </c>
      <c r="C276" t="s">
        <v>471</v>
      </c>
      <c r="D276" t="s">
        <v>472</v>
      </c>
      <c r="E276" t="s">
        <v>6881</v>
      </c>
      <c r="F276" t="s">
        <v>6882</v>
      </c>
      <c r="G276">
        <v>9820932248</v>
      </c>
      <c r="H276" t="s">
        <v>164</v>
      </c>
      <c r="I276" t="s">
        <v>6883</v>
      </c>
      <c r="J276" t="s">
        <v>166</v>
      </c>
      <c r="K276" t="s">
        <v>6884</v>
      </c>
      <c r="L276" t="s">
        <v>6885</v>
      </c>
      <c r="M276" t="s">
        <v>6886</v>
      </c>
      <c r="N276" t="s">
        <v>170</v>
      </c>
      <c r="AI276" t="s">
        <v>6887</v>
      </c>
      <c r="AJ276" t="s">
        <v>3750</v>
      </c>
      <c r="AK276" t="s">
        <v>6888</v>
      </c>
      <c r="AL276">
        <v>87.71</v>
      </c>
      <c r="AN276">
        <v>1983</v>
      </c>
      <c r="AO276" t="s">
        <v>174</v>
      </c>
      <c r="AP276" t="s">
        <v>6889</v>
      </c>
      <c r="AQ276" t="s">
        <v>3750</v>
      </c>
      <c r="AR276" t="s">
        <v>6890</v>
      </c>
      <c r="AS276">
        <v>78.67</v>
      </c>
      <c r="AU276">
        <v>1985</v>
      </c>
      <c r="AV276" t="s">
        <v>170</v>
      </c>
      <c r="BC276" t="s">
        <v>174</v>
      </c>
      <c r="BD276" t="s">
        <v>4955</v>
      </c>
      <c r="BE276" t="s">
        <v>2672</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4597</v>
      </c>
      <c r="EA276" t="s">
        <v>6904</v>
      </c>
      <c r="EB276" t="s">
        <v>6905</v>
      </c>
      <c r="EC276" t="s">
        <v>333</v>
      </c>
      <c r="ED276" t="s">
        <v>246</v>
      </c>
      <c r="EE276" t="s">
        <v>4371</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578</v>
      </c>
      <c r="EU276" t="s">
        <v>985</v>
      </c>
      <c r="EV276" t="s">
        <v>6911</v>
      </c>
      <c r="EW276" t="s">
        <v>6912</v>
      </c>
      <c r="EX276" t="s">
        <v>3750</v>
      </c>
      <c r="EY276" t="s">
        <v>207</v>
      </c>
      <c r="EZ276" t="s">
        <v>6913</v>
      </c>
      <c r="FA276" t="s">
        <v>6914</v>
      </c>
      <c r="FB276" t="s">
        <v>574</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3750</v>
      </c>
      <c r="AK277" t="s">
        <v>6888</v>
      </c>
      <c r="AL277">
        <v>87.71</v>
      </c>
      <c r="AN277">
        <v>1983</v>
      </c>
      <c r="AO277" t="s">
        <v>174</v>
      </c>
      <c r="AP277" t="s">
        <v>6889</v>
      </c>
      <c r="AQ277" t="s">
        <v>3750</v>
      </c>
      <c r="AR277" t="s">
        <v>6890</v>
      </c>
      <c r="AS277">
        <v>78.67</v>
      </c>
      <c r="AU277">
        <v>1985</v>
      </c>
      <c r="AV277" t="s">
        <v>170</v>
      </c>
      <c r="BC277" t="s">
        <v>174</v>
      </c>
      <c r="BD277" t="s">
        <v>4955</v>
      </c>
      <c r="BE277" t="s">
        <v>2672</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4597</v>
      </c>
      <c r="EA277" t="s">
        <v>6904</v>
      </c>
      <c r="EB277" t="s">
        <v>6905</v>
      </c>
      <c r="EC277" t="s">
        <v>333</v>
      </c>
      <c r="ED277" t="s">
        <v>246</v>
      </c>
      <c r="EE277" t="s">
        <v>4371</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578</v>
      </c>
      <c r="EU277" t="s">
        <v>985</v>
      </c>
      <c r="EV277" t="s">
        <v>6911</v>
      </c>
      <c r="EW277" t="s">
        <v>6912</v>
      </c>
      <c r="EX277" t="s">
        <v>3750</v>
      </c>
      <c r="EY277" t="s">
        <v>207</v>
      </c>
      <c r="EZ277" t="s">
        <v>6913</v>
      </c>
      <c r="FA277" t="s">
        <v>6914</v>
      </c>
      <c r="FB277" t="s">
        <v>574</v>
      </c>
    </row>
    <row r="278" spans="1:158">
      <c r="A278" t="s">
        <v>506</v>
      </c>
      <c r="B278" t="s">
        <v>507</v>
      </c>
      <c r="C278" t="s">
        <v>267</v>
      </c>
      <c r="D278" t="s">
        <v>508</v>
      </c>
      <c r="E278" t="s">
        <v>6916</v>
      </c>
      <c r="F278" t="s">
        <v>6917</v>
      </c>
      <c r="G278">
        <v>9049009367</v>
      </c>
      <c r="H278" t="s">
        <v>271</v>
      </c>
      <c r="I278" t="s">
        <v>6918</v>
      </c>
      <c r="J278" t="s">
        <v>1431</v>
      </c>
      <c r="K278" t="s">
        <v>797</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527</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818</v>
      </c>
      <c r="DW278" t="s">
        <v>246</v>
      </c>
      <c r="DX278" t="s">
        <v>1634</v>
      </c>
      <c r="DY278" t="s">
        <v>209</v>
      </c>
      <c r="DZ278" t="s">
        <v>2137</v>
      </c>
      <c r="EA278" t="s">
        <v>6947</v>
      </c>
      <c r="EB278" t="s">
        <v>6948</v>
      </c>
      <c r="EC278" t="s">
        <v>4681</v>
      </c>
      <c r="ED278" t="s">
        <v>207</v>
      </c>
      <c r="EE278" t="s">
        <v>258</v>
      </c>
      <c r="EF278" t="s">
        <v>4308</v>
      </c>
      <c r="EG278" t="s">
        <v>2927</v>
      </c>
      <c r="EH278" t="s">
        <v>6949</v>
      </c>
      <c r="EI278" t="s">
        <v>507</v>
      </c>
      <c r="EJ278" t="s">
        <v>818</v>
      </c>
      <c r="EK278" t="s">
        <v>246</v>
      </c>
      <c r="EL278" t="s">
        <v>334</v>
      </c>
      <c r="EM278" t="s">
        <v>1585</v>
      </c>
      <c r="EN278" t="s">
        <v>1596</v>
      </c>
      <c r="EO278" t="s">
        <v>6950</v>
      </c>
      <c r="EP278" t="s">
        <v>507</v>
      </c>
      <c r="EQ278" t="s">
        <v>818</v>
      </c>
      <c r="ER278" t="s">
        <v>246</v>
      </c>
      <c r="ES278" t="s">
        <v>5039</v>
      </c>
      <c r="ET278" t="s">
        <v>579</v>
      </c>
      <c r="EU278" t="s">
        <v>990</v>
      </c>
      <c r="EV278" t="s">
        <v>6951</v>
      </c>
      <c r="EW278" t="s">
        <v>507</v>
      </c>
      <c r="EX278" t="s">
        <v>818</v>
      </c>
      <c r="EY278" t="s">
        <v>246</v>
      </c>
      <c r="EZ278" t="s">
        <v>6952</v>
      </c>
      <c r="FA278" t="s">
        <v>6953</v>
      </c>
      <c r="FB278" t="s">
        <v>821</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818</v>
      </c>
      <c r="DW279" t="s">
        <v>246</v>
      </c>
      <c r="DX279" t="s">
        <v>1686</v>
      </c>
      <c r="DY279" t="s">
        <v>209</v>
      </c>
      <c r="DZ279" t="s">
        <v>990</v>
      </c>
      <c r="EA279" t="s">
        <v>4911</v>
      </c>
      <c r="EB279" t="s">
        <v>1283</v>
      </c>
      <c r="EC279" t="s">
        <v>818</v>
      </c>
      <c r="ED279" t="s">
        <v>246</v>
      </c>
      <c r="EE279" t="s">
        <v>948</v>
      </c>
      <c r="EF279" t="s">
        <v>3390</v>
      </c>
      <c r="EG279" t="s">
        <v>3196</v>
      </c>
      <c r="EH279" t="s">
        <v>6984</v>
      </c>
      <c r="EI279" t="s">
        <v>6985</v>
      </c>
      <c r="EJ279" t="s">
        <v>6986</v>
      </c>
      <c r="EK279" t="s">
        <v>207</v>
      </c>
      <c r="EL279" t="s">
        <v>208</v>
      </c>
      <c r="EM279" t="s">
        <v>1386</v>
      </c>
      <c r="EN279" t="s">
        <v>2245</v>
      </c>
      <c r="EO279" t="s">
        <v>6987</v>
      </c>
      <c r="EP279" t="s">
        <v>6988</v>
      </c>
      <c r="EQ279" t="s">
        <v>4187</v>
      </c>
      <c r="ER279" t="s">
        <v>207</v>
      </c>
      <c r="ES279" t="s">
        <v>6989</v>
      </c>
      <c r="ET279" t="s">
        <v>5425</v>
      </c>
      <c r="EU279" t="s">
        <v>6990</v>
      </c>
    </row>
    <row r="280" spans="1:158">
      <c r="A280" t="s">
        <v>1872</v>
      </c>
      <c r="B280" t="s">
        <v>507</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552</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419</v>
      </c>
      <c r="DT280" t="s">
        <v>7014</v>
      </c>
      <c r="DU280" t="s">
        <v>211</v>
      </c>
      <c r="DV280" t="s">
        <v>818</v>
      </c>
      <c r="DW280" t="s">
        <v>246</v>
      </c>
      <c r="DX280" t="s">
        <v>423</v>
      </c>
      <c r="DY280" t="s">
        <v>209</v>
      </c>
      <c r="DZ280" t="s">
        <v>419</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4118</v>
      </c>
      <c r="BE281" t="s">
        <v>7028</v>
      </c>
      <c r="BF281" t="s">
        <v>7029</v>
      </c>
      <c r="BG281">
        <v>73.25</v>
      </c>
      <c r="BI281">
        <v>2001</v>
      </c>
      <c r="BJ281">
        <v>19</v>
      </c>
      <c r="BK281" t="s">
        <v>7030</v>
      </c>
      <c r="BL281">
        <v>53</v>
      </c>
      <c r="BM281" t="s">
        <v>7031</v>
      </c>
      <c r="BN281" t="s">
        <v>174</v>
      </c>
      <c r="BO281" t="s">
        <v>4118</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721</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818</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818</v>
      </c>
      <c r="AK282" t="s">
        <v>2034</v>
      </c>
      <c r="AL282">
        <v>71</v>
      </c>
      <c r="AN282">
        <v>1999</v>
      </c>
      <c r="AO282" t="s">
        <v>170</v>
      </c>
      <c r="AV282" t="s">
        <v>174</v>
      </c>
      <c r="AW282" t="s">
        <v>1827</v>
      </c>
      <c r="AX282" t="s">
        <v>7053</v>
      </c>
      <c r="AY282" t="s">
        <v>485</v>
      </c>
      <c r="AZ282">
        <v>81.27</v>
      </c>
      <c r="BB282">
        <v>2002</v>
      </c>
      <c r="BC282" t="s">
        <v>174</v>
      </c>
      <c r="BD282" t="s">
        <v>7054</v>
      </c>
      <c r="BE282" t="s">
        <v>7055</v>
      </c>
      <c r="BF282" t="s">
        <v>485</v>
      </c>
      <c r="BG282">
        <v>62</v>
      </c>
      <c r="BI282">
        <v>2005</v>
      </c>
      <c r="BJ282">
        <v>2</v>
      </c>
      <c r="BL282">
        <v>9</v>
      </c>
      <c r="BN282" t="s">
        <v>174</v>
      </c>
      <c r="BO282" t="s">
        <v>440</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818</v>
      </c>
      <c r="DW282" t="s">
        <v>246</v>
      </c>
      <c r="DX282" t="s">
        <v>953</v>
      </c>
      <c r="DY282" t="s">
        <v>209</v>
      </c>
      <c r="DZ282" t="s">
        <v>860</v>
      </c>
      <c r="EA282" t="s">
        <v>7073</v>
      </c>
      <c r="EB282" t="s">
        <v>7074</v>
      </c>
      <c r="EC282" t="s">
        <v>818</v>
      </c>
      <c r="ED282" t="s">
        <v>207</v>
      </c>
      <c r="EE282" t="s">
        <v>7075</v>
      </c>
      <c r="EF282" t="s">
        <v>6952</v>
      </c>
      <c r="EG282" t="s">
        <v>3515</v>
      </c>
      <c r="EH282" t="s">
        <v>7076</v>
      </c>
      <c r="EI282" t="s">
        <v>7077</v>
      </c>
      <c r="EJ282" t="s">
        <v>818</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6728</v>
      </c>
      <c r="AS283">
        <v>54.33</v>
      </c>
      <c r="AU283">
        <v>1999</v>
      </c>
      <c r="AV283" t="s">
        <v>170</v>
      </c>
      <c r="BC283" t="s">
        <v>174</v>
      </c>
      <c r="BD283" t="s">
        <v>1909</v>
      </c>
      <c r="BE283" t="s">
        <v>7087</v>
      </c>
      <c r="BF283" t="s">
        <v>4957</v>
      </c>
      <c r="BG283">
        <v>60</v>
      </c>
      <c r="BI283">
        <v>2003</v>
      </c>
      <c r="BJ283">
        <v>19</v>
      </c>
      <c r="BK283" t="s">
        <v>5317</v>
      </c>
      <c r="BL283">
        <v>53</v>
      </c>
      <c r="BM283" t="s">
        <v>4957</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685</v>
      </c>
      <c r="DT283" t="s">
        <v>7097</v>
      </c>
      <c r="DU283" t="s">
        <v>211</v>
      </c>
      <c r="DV283" t="s">
        <v>7098</v>
      </c>
      <c r="DW283" t="s">
        <v>246</v>
      </c>
      <c r="DX283" t="s">
        <v>901</v>
      </c>
      <c r="DY283" t="s">
        <v>209</v>
      </c>
      <c r="DZ283" t="s">
        <v>265</v>
      </c>
      <c r="EA283" t="s">
        <v>7099</v>
      </c>
      <c r="EB283" t="s">
        <v>7100</v>
      </c>
      <c r="EC283" t="s">
        <v>7101</v>
      </c>
      <c r="ED283" t="s">
        <v>246</v>
      </c>
      <c r="EE283" t="s">
        <v>757</v>
      </c>
      <c r="EF283" t="s">
        <v>901</v>
      </c>
      <c r="EG283" t="s">
        <v>3196</v>
      </c>
      <c r="EH283" t="s">
        <v>7102</v>
      </c>
      <c r="EI283" t="s">
        <v>7103</v>
      </c>
      <c r="EJ283" t="s">
        <v>818</v>
      </c>
      <c r="EK283" t="s">
        <v>246</v>
      </c>
      <c r="EL283" t="s">
        <v>2858</v>
      </c>
      <c r="EM283" t="s">
        <v>984</v>
      </c>
      <c r="EN283" t="s">
        <v>248</v>
      </c>
      <c r="EO283" t="s">
        <v>7104</v>
      </c>
      <c r="EP283" t="s">
        <v>7105</v>
      </c>
      <c r="EQ283" t="s">
        <v>818</v>
      </c>
      <c r="ER283" t="s">
        <v>246</v>
      </c>
      <c r="ES283" t="s">
        <v>1590</v>
      </c>
      <c r="ET283" t="s">
        <v>2858</v>
      </c>
      <c r="EU283" t="s">
        <v>6140</v>
      </c>
      <c r="EV283" t="s">
        <v>7106</v>
      </c>
      <c r="EW283" t="s">
        <v>7107</v>
      </c>
      <c r="EX283" t="s">
        <v>818</v>
      </c>
      <c r="EY283" t="s">
        <v>207</v>
      </c>
      <c r="EZ283" t="s">
        <v>1198</v>
      </c>
      <c r="FA283" t="s">
        <v>2198</v>
      </c>
      <c r="FB283" t="s">
        <v>697</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677</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3515</v>
      </c>
      <c r="DT284" t="s">
        <v>7134</v>
      </c>
      <c r="DU284" t="s">
        <v>7135</v>
      </c>
      <c r="DV284" t="s">
        <v>7136</v>
      </c>
      <c r="DW284" t="s">
        <v>246</v>
      </c>
      <c r="DX284" t="s">
        <v>995</v>
      </c>
      <c r="DY284" t="s">
        <v>209</v>
      </c>
      <c r="DZ284" t="s">
        <v>1027</v>
      </c>
      <c r="EA284" t="s">
        <v>7137</v>
      </c>
      <c r="EB284" t="s">
        <v>7135</v>
      </c>
      <c r="EC284" t="s">
        <v>7138</v>
      </c>
      <c r="ED284" t="s">
        <v>246</v>
      </c>
      <c r="EE284" t="s">
        <v>647</v>
      </c>
      <c r="EF284" t="s">
        <v>1813</v>
      </c>
      <c r="EG284" t="s">
        <v>865</v>
      </c>
      <c r="EH284" t="s">
        <v>7139</v>
      </c>
      <c r="EI284" t="s">
        <v>7135</v>
      </c>
      <c r="EJ284" t="s">
        <v>7140</v>
      </c>
      <c r="EK284" t="s">
        <v>246</v>
      </c>
      <c r="EL284" t="s">
        <v>6603</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438</v>
      </c>
      <c r="AL285">
        <v>77.53</v>
      </c>
      <c r="AN285">
        <v>2009</v>
      </c>
      <c r="AO285" t="s">
        <v>174</v>
      </c>
      <c r="AP285" t="s">
        <v>7149</v>
      </c>
      <c r="AQ285" t="s">
        <v>7148</v>
      </c>
      <c r="AR285" t="s">
        <v>438</v>
      </c>
      <c r="AS285">
        <v>66.33</v>
      </c>
      <c r="AU285">
        <v>2011</v>
      </c>
      <c r="AV285" t="s">
        <v>170</v>
      </c>
      <c r="BC285" t="s">
        <v>174</v>
      </c>
      <c r="BD285" t="s">
        <v>4955</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574</v>
      </c>
      <c r="DT285" t="s">
        <v>7162</v>
      </c>
      <c r="DU285" t="s">
        <v>211</v>
      </c>
      <c r="DV285" t="s">
        <v>1630</v>
      </c>
      <c r="DW285" t="s">
        <v>246</v>
      </c>
      <c r="DX285" t="s">
        <v>981</v>
      </c>
      <c r="DY285" t="s">
        <v>209</v>
      </c>
      <c r="DZ285" t="s">
        <v>908</v>
      </c>
      <c r="EA285" t="s">
        <v>7163</v>
      </c>
      <c r="EB285" t="s">
        <v>211</v>
      </c>
      <c r="EC285" t="s">
        <v>5017</v>
      </c>
      <c r="ED285" t="s">
        <v>246</v>
      </c>
      <c r="EE285" t="s">
        <v>3108</v>
      </c>
      <c r="EF285" t="s">
        <v>824</v>
      </c>
      <c r="EG285" t="s">
        <v>908</v>
      </c>
      <c r="EH285" t="s">
        <v>7164</v>
      </c>
      <c r="EI285" t="s">
        <v>211</v>
      </c>
      <c r="EJ285" t="s">
        <v>7165</v>
      </c>
      <c r="EK285" t="s">
        <v>246</v>
      </c>
      <c r="EL285" t="s">
        <v>1809</v>
      </c>
      <c r="EM285" t="s">
        <v>3108</v>
      </c>
      <c r="EN285" t="s">
        <v>949</v>
      </c>
      <c r="EO285" t="s">
        <v>7166</v>
      </c>
      <c r="EP285" t="s">
        <v>1989</v>
      </c>
      <c r="EQ285" t="s">
        <v>818</v>
      </c>
      <c r="ER285" t="s">
        <v>207</v>
      </c>
      <c r="ES285" t="s">
        <v>383</v>
      </c>
      <c r="ET285" t="s">
        <v>2108</v>
      </c>
      <c r="EU285" t="s">
        <v>460</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438</v>
      </c>
      <c r="AS286">
        <v>67</v>
      </c>
      <c r="AU286">
        <v>2008</v>
      </c>
      <c r="AV286" t="s">
        <v>170</v>
      </c>
      <c r="BC286" t="s">
        <v>174</v>
      </c>
      <c r="BD286" t="s">
        <v>397</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4412</v>
      </c>
      <c r="DV286" t="s">
        <v>333</v>
      </c>
      <c r="DW286" t="s">
        <v>207</v>
      </c>
      <c r="DX286" t="s">
        <v>7188</v>
      </c>
      <c r="DY286" t="s">
        <v>573</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460</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440</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669</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440</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669</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539</v>
      </c>
      <c r="B289" t="s">
        <v>159</v>
      </c>
      <c r="C289" t="s">
        <v>471</v>
      </c>
      <c r="D289" t="s">
        <v>540</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438</v>
      </c>
      <c r="AS289">
        <v>55.83</v>
      </c>
      <c r="AU289">
        <v>2008</v>
      </c>
      <c r="AV289" t="s">
        <v>170</v>
      </c>
      <c r="BC289" t="s">
        <v>174</v>
      </c>
      <c r="BD289" t="s">
        <v>7245</v>
      </c>
      <c r="BE289" t="s">
        <v>7246</v>
      </c>
      <c r="BF289" t="s">
        <v>485</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3900</v>
      </c>
      <c r="DW289" t="s">
        <v>246</v>
      </c>
      <c r="DX289" t="s">
        <v>2022</v>
      </c>
      <c r="DY289" t="s">
        <v>209</v>
      </c>
      <c r="DZ289" t="s">
        <v>7258</v>
      </c>
      <c r="EA289" t="s">
        <v>7259</v>
      </c>
      <c r="EB289" t="s">
        <v>7260</v>
      </c>
      <c r="EC289" t="s">
        <v>4681</v>
      </c>
      <c r="ED289" t="s">
        <v>207</v>
      </c>
      <c r="EE289" t="s">
        <v>5187</v>
      </c>
      <c r="EF289" t="s">
        <v>1025</v>
      </c>
      <c r="EG289" t="s">
        <v>469</v>
      </c>
      <c r="EH289" t="s">
        <v>7261</v>
      </c>
      <c r="EI289" t="s">
        <v>7262</v>
      </c>
      <c r="EJ289" t="s">
        <v>7263</v>
      </c>
      <c r="EK289" t="s">
        <v>207</v>
      </c>
      <c r="EL289" t="s">
        <v>2135</v>
      </c>
      <c r="EM289" t="s">
        <v>4689</v>
      </c>
      <c r="EN289" t="s">
        <v>429</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485</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721</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5303</v>
      </c>
      <c r="B291" t="s">
        <v>507</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3880</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485</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5072</v>
      </c>
      <c r="DW291" t="s">
        <v>207</v>
      </c>
      <c r="DX291" t="s">
        <v>3626</v>
      </c>
      <c r="DY291" t="s">
        <v>981</v>
      </c>
      <c r="DZ291" t="s">
        <v>265</v>
      </c>
      <c r="EA291" t="s">
        <v>7325</v>
      </c>
      <c r="EB291" t="s">
        <v>3387</v>
      </c>
      <c r="EC291" t="s">
        <v>5072</v>
      </c>
      <c r="ED291" t="s">
        <v>246</v>
      </c>
      <c r="EE291" t="s">
        <v>1722</v>
      </c>
      <c r="EF291" t="s">
        <v>1726</v>
      </c>
      <c r="EG291" t="s">
        <v>906</v>
      </c>
      <c r="EH291" t="s">
        <v>7326</v>
      </c>
      <c r="EI291" t="s">
        <v>7327</v>
      </c>
      <c r="EJ291" t="s">
        <v>7328</v>
      </c>
      <c r="EK291" t="s">
        <v>246</v>
      </c>
      <c r="EL291" t="s">
        <v>1808</v>
      </c>
      <c r="EM291" t="s">
        <v>2529</v>
      </c>
      <c r="EN291" t="s">
        <v>4377</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485</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3713</v>
      </c>
      <c r="DV292" t="s">
        <v>1812</v>
      </c>
      <c r="DW292" t="s">
        <v>207</v>
      </c>
      <c r="DX292" t="s">
        <v>427</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528</v>
      </c>
      <c r="BW293">
        <v>24</v>
      </c>
      <c r="BY293" t="s">
        <v>170</v>
      </c>
      <c r="CF293" t="s">
        <v>174</v>
      </c>
      <c r="CG293" t="s">
        <v>1337</v>
      </c>
      <c r="CH293" t="s">
        <v>7361</v>
      </c>
      <c r="CI293" t="s">
        <v>193</v>
      </c>
      <c r="CJ293">
        <v>2019</v>
      </c>
      <c r="CL293" t="s">
        <v>170</v>
      </c>
      <c r="CN293" t="s">
        <v>174</v>
      </c>
      <c r="CO293" t="s">
        <v>7362</v>
      </c>
      <c r="CP293" t="s">
        <v>7363</v>
      </c>
      <c r="CQ293" t="s">
        <v>170</v>
      </c>
      <c r="CR293" t="s">
        <v>376</v>
      </c>
      <c r="CS293" t="s">
        <v>3273</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507</v>
      </c>
      <c r="DV293" t="s">
        <v>7371</v>
      </c>
      <c r="DW293" t="s">
        <v>246</v>
      </c>
      <c r="DX293" t="s">
        <v>948</v>
      </c>
      <c r="DY293" t="s">
        <v>3390</v>
      </c>
      <c r="DZ293" t="s">
        <v>2927</v>
      </c>
      <c r="EA293" t="s">
        <v>7372</v>
      </c>
      <c r="EB293" t="s">
        <v>507</v>
      </c>
      <c r="EC293" t="s">
        <v>7373</v>
      </c>
      <c r="ED293" t="s">
        <v>246</v>
      </c>
      <c r="EE293" t="s">
        <v>983</v>
      </c>
      <c r="EF293" t="s">
        <v>1386</v>
      </c>
      <c r="EG293" t="s">
        <v>6908</v>
      </c>
      <c r="EH293" t="s">
        <v>7361</v>
      </c>
      <c r="EI293" t="s">
        <v>351</v>
      </c>
      <c r="EJ293" t="s">
        <v>417</v>
      </c>
      <c r="EK293" t="s">
        <v>246</v>
      </c>
      <c r="EL293" t="s">
        <v>4748</v>
      </c>
      <c r="EM293" t="s">
        <v>2981</v>
      </c>
      <c r="EN293" t="s">
        <v>349</v>
      </c>
      <c r="EO293" t="s">
        <v>7361</v>
      </c>
      <c r="EP293" t="s">
        <v>7374</v>
      </c>
      <c r="EQ293" t="s">
        <v>7375</v>
      </c>
      <c r="ER293" t="s">
        <v>207</v>
      </c>
      <c r="ES293" t="s">
        <v>4689</v>
      </c>
      <c r="ET293" t="s">
        <v>1025</v>
      </c>
      <c r="EU293" t="s">
        <v>574</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528</v>
      </c>
      <c r="BW294">
        <v>24</v>
      </c>
      <c r="BY294" t="s">
        <v>170</v>
      </c>
      <c r="CF294" t="s">
        <v>174</v>
      </c>
      <c r="CG294" t="s">
        <v>1337</v>
      </c>
      <c r="CH294" t="s">
        <v>7361</v>
      </c>
      <c r="CI294" t="s">
        <v>193</v>
      </c>
      <c r="CJ294">
        <v>2019</v>
      </c>
      <c r="CL294" t="s">
        <v>170</v>
      </c>
      <c r="CN294" t="s">
        <v>174</v>
      </c>
      <c r="CO294" t="s">
        <v>7362</v>
      </c>
      <c r="CP294" t="s">
        <v>7363</v>
      </c>
      <c r="CQ294" t="s">
        <v>170</v>
      </c>
      <c r="CR294" t="s">
        <v>376</v>
      </c>
      <c r="CS294" t="s">
        <v>3273</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507</v>
      </c>
      <c r="DV294" t="s">
        <v>7371</v>
      </c>
      <c r="DW294" t="s">
        <v>246</v>
      </c>
      <c r="DX294" t="s">
        <v>948</v>
      </c>
      <c r="DY294" t="s">
        <v>3390</v>
      </c>
      <c r="DZ294" t="s">
        <v>2927</v>
      </c>
      <c r="EA294" t="s">
        <v>7372</v>
      </c>
      <c r="EB294" t="s">
        <v>507</v>
      </c>
      <c r="EC294" t="s">
        <v>7373</v>
      </c>
      <c r="ED294" t="s">
        <v>246</v>
      </c>
      <c r="EE294" t="s">
        <v>983</v>
      </c>
      <c r="EF294" t="s">
        <v>1386</v>
      </c>
      <c r="EG294" t="s">
        <v>6908</v>
      </c>
      <c r="EH294" t="s">
        <v>7361</v>
      </c>
      <c r="EI294" t="s">
        <v>351</v>
      </c>
      <c r="EJ294" t="s">
        <v>417</v>
      </c>
      <c r="EK294" t="s">
        <v>246</v>
      </c>
      <c r="EL294" t="s">
        <v>4748</v>
      </c>
      <c r="EM294" t="s">
        <v>2981</v>
      </c>
      <c r="EN294" t="s">
        <v>349</v>
      </c>
      <c r="EO294" t="s">
        <v>7361</v>
      </c>
      <c r="EP294" t="s">
        <v>7374</v>
      </c>
      <c r="EQ294" t="s">
        <v>7375</v>
      </c>
      <c r="ER294" t="s">
        <v>207</v>
      </c>
      <c r="ES294" t="s">
        <v>4689</v>
      </c>
      <c r="ET294" t="s">
        <v>1025</v>
      </c>
      <c r="EU294" t="s">
        <v>574</v>
      </c>
    </row>
    <row r="295" spans="1:158">
      <c r="A295" t="s">
        <v>5303</v>
      </c>
      <c r="B295" t="s">
        <v>507</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507</v>
      </c>
      <c r="DV295" t="s">
        <v>1627</v>
      </c>
      <c r="DW295" t="s">
        <v>246</v>
      </c>
      <c r="DX295" t="s">
        <v>948</v>
      </c>
      <c r="DY295" t="s">
        <v>209</v>
      </c>
      <c r="DZ295" t="s">
        <v>2695</v>
      </c>
      <c r="EA295" t="s">
        <v>7407</v>
      </c>
      <c r="EB295" t="s">
        <v>7408</v>
      </c>
      <c r="EC295" t="s">
        <v>1627</v>
      </c>
      <c r="ED295" t="s">
        <v>207</v>
      </c>
      <c r="EE295" t="s">
        <v>5004</v>
      </c>
      <c r="EF295" t="s">
        <v>2198</v>
      </c>
      <c r="EG295" t="s">
        <v>419</v>
      </c>
      <c r="EH295" t="s">
        <v>7409</v>
      </c>
      <c r="EI295" t="s">
        <v>211</v>
      </c>
      <c r="EJ295" t="s">
        <v>818</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507</v>
      </c>
      <c r="DV296" t="s">
        <v>1627</v>
      </c>
      <c r="DW296" t="s">
        <v>246</v>
      </c>
      <c r="DX296" t="s">
        <v>948</v>
      </c>
      <c r="DY296" t="s">
        <v>209</v>
      </c>
      <c r="DZ296" t="s">
        <v>2695</v>
      </c>
      <c r="EA296" t="s">
        <v>7407</v>
      </c>
      <c r="EB296" t="s">
        <v>7408</v>
      </c>
      <c r="EC296" t="s">
        <v>1627</v>
      </c>
      <c r="ED296" t="s">
        <v>207</v>
      </c>
      <c r="EE296" t="s">
        <v>5004</v>
      </c>
      <c r="EF296" t="s">
        <v>2198</v>
      </c>
      <c r="EG296" t="s">
        <v>419</v>
      </c>
      <c r="EH296" t="s">
        <v>7409</v>
      </c>
      <c r="EI296" t="s">
        <v>211</v>
      </c>
      <c r="EJ296" t="s">
        <v>818</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797</v>
      </c>
      <c r="L297" t="s">
        <v>7414</v>
      </c>
      <c r="M297" t="s">
        <v>7415</v>
      </c>
      <c r="N297" t="s">
        <v>170</v>
      </c>
      <c r="AI297" t="s">
        <v>7416</v>
      </c>
      <c r="AJ297" t="s">
        <v>7417</v>
      </c>
      <c r="AK297" t="s">
        <v>438</v>
      </c>
      <c r="AL297">
        <v>63</v>
      </c>
      <c r="AN297">
        <v>2007</v>
      </c>
      <c r="AO297" t="s">
        <v>174</v>
      </c>
      <c r="AP297" t="s">
        <v>7417</v>
      </c>
      <c r="AQ297" t="s">
        <v>7417</v>
      </c>
      <c r="AR297" t="s">
        <v>438</v>
      </c>
      <c r="AS297">
        <v>64</v>
      </c>
      <c r="AU297">
        <v>2009</v>
      </c>
      <c r="AV297" t="s">
        <v>170</v>
      </c>
      <c r="BC297" t="s">
        <v>174</v>
      </c>
      <c r="BD297" t="s">
        <v>7418</v>
      </c>
      <c r="BE297" t="s">
        <v>7419</v>
      </c>
      <c r="BF297" t="s">
        <v>442</v>
      </c>
      <c r="BG297">
        <v>52</v>
      </c>
      <c r="BI297">
        <v>2012</v>
      </c>
      <c r="BJ297">
        <v>19</v>
      </c>
      <c r="BK297" t="s">
        <v>443</v>
      </c>
      <c r="BL297">
        <v>53</v>
      </c>
      <c r="BM297" t="s">
        <v>442</v>
      </c>
      <c r="BN297" t="s">
        <v>174</v>
      </c>
      <c r="BO297" t="s">
        <v>7420</v>
      </c>
      <c r="BP297" t="s">
        <v>7420</v>
      </c>
      <c r="BQ297" t="s">
        <v>442</v>
      </c>
      <c r="BR297">
        <v>64</v>
      </c>
      <c r="BS297">
        <v>6.8</v>
      </c>
      <c r="BT297">
        <v>2014</v>
      </c>
      <c r="BU297">
        <v>31</v>
      </c>
      <c r="BV297" t="s">
        <v>446</v>
      </c>
      <c r="BW297">
        <v>53</v>
      </c>
      <c r="BX297" t="s">
        <v>442</v>
      </c>
      <c r="BY297" t="s">
        <v>170</v>
      </c>
      <c r="CF297" t="s">
        <v>174</v>
      </c>
      <c r="CG297" t="s">
        <v>442</v>
      </c>
      <c r="CH297" t="s">
        <v>7421</v>
      </c>
      <c r="CI297" t="s">
        <v>193</v>
      </c>
      <c r="CJ297">
        <v>2022</v>
      </c>
      <c r="CL297" t="s">
        <v>174</v>
      </c>
      <c r="CM297" t="s">
        <v>7422</v>
      </c>
      <c r="CN297" t="s">
        <v>170</v>
      </c>
      <c r="CP297" t="s">
        <v>721</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537</v>
      </c>
      <c r="DW297" t="s">
        <v>246</v>
      </c>
      <c r="DX297" t="s">
        <v>644</v>
      </c>
      <c r="DY297" t="s">
        <v>1386</v>
      </c>
      <c r="DZ297" t="s">
        <v>942</v>
      </c>
      <c r="EA297" t="s">
        <v>7432</v>
      </c>
      <c r="EB297" t="s">
        <v>7433</v>
      </c>
      <c r="EC297" t="s">
        <v>2493</v>
      </c>
      <c r="ED297" t="s">
        <v>246</v>
      </c>
      <c r="EE297" t="s">
        <v>1030</v>
      </c>
      <c r="EF297" t="s">
        <v>941</v>
      </c>
      <c r="EG297" t="s">
        <v>574</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4635</v>
      </c>
      <c r="AJ298" t="s">
        <v>7440</v>
      </c>
      <c r="AK298" t="s">
        <v>378</v>
      </c>
      <c r="AL298">
        <v>71.99</v>
      </c>
      <c r="AN298">
        <v>2000</v>
      </c>
      <c r="AO298" t="s">
        <v>174</v>
      </c>
      <c r="AP298" t="s">
        <v>7441</v>
      </c>
      <c r="AQ298" t="s">
        <v>7442</v>
      </c>
      <c r="AR298" t="s">
        <v>438</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818</v>
      </c>
      <c r="DW298" t="s">
        <v>207</v>
      </c>
      <c r="DX298" t="s">
        <v>418</v>
      </c>
      <c r="DY298" t="s">
        <v>209</v>
      </c>
      <c r="DZ298" t="s">
        <v>865</v>
      </c>
    </row>
    <row r="299" spans="1:158">
      <c r="A299" t="s">
        <v>1063</v>
      </c>
      <c r="B299" t="s">
        <v>507</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485</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6531</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335</v>
      </c>
      <c r="DT299" t="s">
        <v>7487</v>
      </c>
      <c r="DU299" t="s">
        <v>7488</v>
      </c>
      <c r="DV299" t="s">
        <v>7489</v>
      </c>
      <c r="DW299" t="s">
        <v>246</v>
      </c>
      <c r="DX299" t="s">
        <v>2026</v>
      </c>
      <c r="DY299" t="s">
        <v>209</v>
      </c>
      <c r="DZ299" t="s">
        <v>3099</v>
      </c>
      <c r="EA299" t="s">
        <v>7490</v>
      </c>
      <c r="EB299" t="s">
        <v>211</v>
      </c>
      <c r="EC299" t="s">
        <v>2284</v>
      </c>
      <c r="ED299" t="s">
        <v>246</v>
      </c>
      <c r="EE299" t="s">
        <v>2926</v>
      </c>
      <c r="EF299" t="s">
        <v>2523</v>
      </c>
      <c r="EG299" t="s">
        <v>1689</v>
      </c>
    </row>
    <row r="300" spans="1:158">
      <c r="A300" t="s">
        <v>1063</v>
      </c>
      <c r="B300" t="s">
        <v>507</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438</v>
      </c>
      <c r="AS300">
        <v>57.8</v>
      </c>
      <c r="AU300">
        <v>1994</v>
      </c>
      <c r="AV300" t="s">
        <v>170</v>
      </c>
      <c r="BC300" t="s">
        <v>174</v>
      </c>
      <c r="BD300" t="s">
        <v>7501</v>
      </c>
      <c r="BE300" t="s">
        <v>7502</v>
      </c>
      <c r="BF300" t="s">
        <v>485</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5567</v>
      </c>
      <c r="EF300" t="s">
        <v>2319</v>
      </c>
      <c r="EG300" t="s">
        <v>1383</v>
      </c>
      <c r="EH300" t="s">
        <v>7524</v>
      </c>
      <c r="EI300" t="s">
        <v>211</v>
      </c>
      <c r="EJ300" t="s">
        <v>7523</v>
      </c>
      <c r="EK300" t="s">
        <v>246</v>
      </c>
      <c r="EL300" t="s">
        <v>3872</v>
      </c>
      <c r="EM300" t="s">
        <v>5187</v>
      </c>
      <c r="EN300" t="s">
        <v>355</v>
      </c>
      <c r="EO300" t="s">
        <v>7525</v>
      </c>
      <c r="EP300" t="s">
        <v>211</v>
      </c>
      <c r="EQ300" t="s">
        <v>7526</v>
      </c>
      <c r="ER300" t="s">
        <v>246</v>
      </c>
      <c r="ES300" t="s">
        <v>787</v>
      </c>
      <c r="ET300" t="s">
        <v>1022</v>
      </c>
      <c r="EU300" t="s">
        <v>821</v>
      </c>
      <c r="EV300" t="s">
        <v>7527</v>
      </c>
      <c r="EW300" t="s">
        <v>211</v>
      </c>
      <c r="EX300" t="s">
        <v>7528</v>
      </c>
      <c r="EY300" t="s">
        <v>246</v>
      </c>
      <c r="EZ300" t="s">
        <v>3258</v>
      </c>
      <c r="FA300" t="s">
        <v>792</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3701</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820</v>
      </c>
      <c r="DY301" t="s">
        <v>209</v>
      </c>
      <c r="DZ301" t="s">
        <v>344</v>
      </c>
    </row>
    <row r="302" spans="1:158">
      <c r="A302" t="s">
        <v>506</v>
      </c>
      <c r="B302" t="s">
        <v>507</v>
      </c>
      <c r="C302" t="s">
        <v>267</v>
      </c>
      <c r="D302" t="s">
        <v>508</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3976</v>
      </c>
      <c r="AS302">
        <v>77</v>
      </c>
      <c r="AU302">
        <v>1996</v>
      </c>
      <c r="AV302" t="s">
        <v>170</v>
      </c>
      <c r="BC302" t="s">
        <v>174</v>
      </c>
      <c r="BD302" t="s">
        <v>3884</v>
      </c>
      <c r="BE302" t="s">
        <v>5015</v>
      </c>
      <c r="BF302" t="s">
        <v>1668</v>
      </c>
      <c r="BG302">
        <v>60</v>
      </c>
      <c r="BI302">
        <v>2000</v>
      </c>
      <c r="BJ302">
        <v>19</v>
      </c>
      <c r="BK302" t="s">
        <v>3673</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989</v>
      </c>
      <c r="DY302" t="s">
        <v>209</v>
      </c>
      <c r="DZ302" t="s">
        <v>7580</v>
      </c>
      <c r="EA302" t="s">
        <v>7581</v>
      </c>
      <c r="EB302" t="s">
        <v>211</v>
      </c>
      <c r="EC302" t="s">
        <v>1630</v>
      </c>
      <c r="ED302" t="s">
        <v>246</v>
      </c>
      <c r="EE302" t="s">
        <v>263</v>
      </c>
      <c r="EF302" t="s">
        <v>989</v>
      </c>
      <c r="EG302" t="s">
        <v>6450</v>
      </c>
      <c r="EH302" t="s">
        <v>7582</v>
      </c>
      <c r="EI302" t="s">
        <v>211</v>
      </c>
      <c r="EJ302" t="s">
        <v>1688</v>
      </c>
      <c r="EK302" t="s">
        <v>246</v>
      </c>
      <c r="EL302" t="s">
        <v>6806</v>
      </c>
      <c r="EM302" t="s">
        <v>263</v>
      </c>
      <c r="EN302" t="s">
        <v>906</v>
      </c>
      <c r="EO302" t="s">
        <v>7583</v>
      </c>
      <c r="EP302" t="s">
        <v>3787</v>
      </c>
      <c r="EQ302" t="s">
        <v>7584</v>
      </c>
      <c r="ER302" t="s">
        <v>207</v>
      </c>
      <c r="ES302" t="s">
        <v>6673</v>
      </c>
      <c r="ET302" t="s">
        <v>2207</v>
      </c>
      <c r="EU302" t="s">
        <v>906</v>
      </c>
      <c r="EV302" t="s">
        <v>7585</v>
      </c>
      <c r="EW302" t="s">
        <v>7077</v>
      </c>
      <c r="EX302" t="s">
        <v>1688</v>
      </c>
      <c r="EY302" t="s">
        <v>207</v>
      </c>
      <c r="EZ302" t="s">
        <v>7586</v>
      </c>
      <c r="FA302" t="s">
        <v>5424</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807</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6009</v>
      </c>
      <c r="DT303" t="s">
        <v>7613</v>
      </c>
      <c r="DU303" t="s">
        <v>7614</v>
      </c>
      <c r="DV303" t="s">
        <v>1688</v>
      </c>
      <c r="DW303" t="s">
        <v>207</v>
      </c>
      <c r="DX303" t="s">
        <v>7615</v>
      </c>
      <c r="DY303" t="s">
        <v>1198</v>
      </c>
      <c r="DZ303" t="s">
        <v>344</v>
      </c>
      <c r="EA303" t="s">
        <v>7616</v>
      </c>
      <c r="EB303" t="s">
        <v>7617</v>
      </c>
      <c r="EC303" t="s">
        <v>1688</v>
      </c>
      <c r="ED303" t="s">
        <v>207</v>
      </c>
      <c r="EE303" t="s">
        <v>3906</v>
      </c>
      <c r="EF303" t="s">
        <v>2207</v>
      </c>
      <c r="EG303" t="s">
        <v>248</v>
      </c>
      <c r="EH303" t="s">
        <v>7618</v>
      </c>
      <c r="EI303" t="s">
        <v>7619</v>
      </c>
      <c r="EJ303" t="s">
        <v>1688</v>
      </c>
      <c r="EK303" t="s">
        <v>207</v>
      </c>
      <c r="EL303" t="s">
        <v>2207</v>
      </c>
      <c r="EM303" t="s">
        <v>1022</v>
      </c>
      <c r="EN303" t="s">
        <v>574</v>
      </c>
      <c r="EO303" t="s">
        <v>7620</v>
      </c>
      <c r="EP303" t="s">
        <v>351</v>
      </c>
      <c r="EQ303" t="s">
        <v>7621</v>
      </c>
      <c r="ER303" t="s">
        <v>246</v>
      </c>
      <c r="ES303" t="s">
        <v>1136</v>
      </c>
      <c r="ET303" t="s">
        <v>984</v>
      </c>
      <c r="EU303" t="s">
        <v>7622</v>
      </c>
    </row>
    <row r="304" spans="1:158">
      <c r="A304" t="s">
        <v>586</v>
      </c>
      <c r="B304" t="s">
        <v>159</v>
      </c>
      <c r="C304" t="s">
        <v>267</v>
      </c>
      <c r="D304" t="s">
        <v>357</v>
      </c>
      <c r="E304" t="s">
        <v>7623</v>
      </c>
      <c r="F304" t="s">
        <v>7624</v>
      </c>
      <c r="G304">
        <v>8410333041</v>
      </c>
      <c r="H304" t="s">
        <v>164</v>
      </c>
      <c r="I304" t="s">
        <v>7625</v>
      </c>
      <c r="J304" t="s">
        <v>166</v>
      </c>
      <c r="K304" t="s">
        <v>762</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807</v>
      </c>
      <c r="BL304">
        <v>24</v>
      </c>
      <c r="BN304" t="s">
        <v>174</v>
      </c>
      <c r="BO304" t="s">
        <v>7638</v>
      </c>
      <c r="BP304" t="s">
        <v>7639</v>
      </c>
      <c r="BQ304" t="s">
        <v>1337</v>
      </c>
      <c r="BR304">
        <v>61.88</v>
      </c>
      <c r="BS304">
        <v>6.5</v>
      </c>
      <c r="BT304">
        <v>2004</v>
      </c>
      <c r="BU304">
        <v>31</v>
      </c>
      <c r="BV304" t="s">
        <v>810</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721</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507</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550</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3196</v>
      </c>
      <c r="EA305" t="s">
        <v>7686</v>
      </c>
      <c r="EB305" t="s">
        <v>1283</v>
      </c>
      <c r="EC305" t="s">
        <v>1501</v>
      </c>
      <c r="ED305" t="s">
        <v>246</v>
      </c>
      <c r="EE305" t="s">
        <v>573</v>
      </c>
      <c r="EF305" t="s">
        <v>1463</v>
      </c>
      <c r="EG305" t="s">
        <v>1592</v>
      </c>
      <c r="EH305" t="s">
        <v>7687</v>
      </c>
      <c r="EI305" t="s">
        <v>1283</v>
      </c>
      <c r="EJ305" t="s">
        <v>7688</v>
      </c>
      <c r="EK305" t="s">
        <v>246</v>
      </c>
      <c r="EL305" t="s">
        <v>6637</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550</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3196</v>
      </c>
      <c r="EA306" t="s">
        <v>7686</v>
      </c>
      <c r="EB306" t="s">
        <v>1283</v>
      </c>
      <c r="EC306" t="s">
        <v>1501</v>
      </c>
      <c r="ED306" t="s">
        <v>246</v>
      </c>
      <c r="EE306" t="s">
        <v>573</v>
      </c>
      <c r="EF306" t="s">
        <v>1463</v>
      </c>
      <c r="EG306" t="s">
        <v>1592</v>
      </c>
      <c r="EH306" t="s">
        <v>7687</v>
      </c>
      <c r="EI306" t="s">
        <v>1283</v>
      </c>
      <c r="EJ306" t="s">
        <v>7688</v>
      </c>
      <c r="EK306" t="s">
        <v>246</v>
      </c>
      <c r="EL306" t="s">
        <v>6637</v>
      </c>
      <c r="EM306" t="s">
        <v>1387</v>
      </c>
      <c r="EN306" t="s">
        <v>1498</v>
      </c>
      <c r="EO306" t="s">
        <v>7689</v>
      </c>
      <c r="EP306" t="s">
        <v>1283</v>
      </c>
      <c r="EQ306" t="s">
        <v>1501</v>
      </c>
      <c r="ER306" t="s">
        <v>246</v>
      </c>
      <c r="ES306" t="s">
        <v>1136</v>
      </c>
      <c r="ET306" t="s">
        <v>1588</v>
      </c>
      <c r="EU306" t="s">
        <v>945</v>
      </c>
    </row>
    <row r="307" spans="1:158">
      <c r="A307" t="s">
        <v>793</v>
      </c>
      <c r="B307" t="s">
        <v>211</v>
      </c>
      <c r="C307" t="s">
        <v>267</v>
      </c>
      <c r="D307" t="s">
        <v>508</v>
      </c>
      <c r="E307" t="s">
        <v>7691</v>
      </c>
      <c r="F307" t="s">
        <v>7692</v>
      </c>
      <c r="G307">
        <v>9721352113</v>
      </c>
      <c r="H307" t="s">
        <v>271</v>
      </c>
      <c r="I307" t="s">
        <v>7693</v>
      </c>
      <c r="J307" t="s">
        <v>166</v>
      </c>
      <c r="K307" t="s">
        <v>797</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807</v>
      </c>
      <c r="BL307">
        <v>23</v>
      </c>
      <c r="BN307" t="s">
        <v>174</v>
      </c>
      <c r="BO307" t="s">
        <v>7703</v>
      </c>
      <c r="BP307" t="s">
        <v>7704</v>
      </c>
      <c r="BQ307" t="s">
        <v>527</v>
      </c>
      <c r="BR307">
        <v>70.3</v>
      </c>
      <c r="BT307">
        <v>2016</v>
      </c>
      <c r="BU307">
        <v>31</v>
      </c>
      <c r="BV307" t="s">
        <v>7705</v>
      </c>
      <c r="BW307">
        <v>23</v>
      </c>
      <c r="BY307" t="s">
        <v>170</v>
      </c>
      <c r="CF307" t="s">
        <v>174</v>
      </c>
      <c r="CG307" t="s">
        <v>7706</v>
      </c>
      <c r="CH307" t="s">
        <v>2447</v>
      </c>
      <c r="CI307" t="s">
        <v>193</v>
      </c>
      <c r="CJ307">
        <v>2023</v>
      </c>
      <c r="CL307" t="s">
        <v>174</v>
      </c>
      <c r="CN307" t="s">
        <v>170</v>
      </c>
      <c r="CP307" t="s">
        <v>6339</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415</v>
      </c>
      <c r="DU307" t="s">
        <v>211</v>
      </c>
      <c r="DV307" t="s">
        <v>417</v>
      </c>
      <c r="DW307" t="s">
        <v>246</v>
      </c>
      <c r="DX307" t="s">
        <v>1813</v>
      </c>
      <c r="DY307" t="s">
        <v>209</v>
      </c>
      <c r="DZ307" t="s">
        <v>4015</v>
      </c>
      <c r="EA307" t="s">
        <v>7711</v>
      </c>
      <c r="EB307" t="s">
        <v>211</v>
      </c>
      <c r="EC307" t="s">
        <v>5418</v>
      </c>
      <c r="ED307" t="s">
        <v>246</v>
      </c>
      <c r="EE307" t="s">
        <v>428</v>
      </c>
      <c r="EF307" t="s">
        <v>2956</v>
      </c>
      <c r="EG307" t="s">
        <v>460</v>
      </c>
      <c r="EH307" t="s">
        <v>7712</v>
      </c>
      <c r="EI307" t="s">
        <v>7713</v>
      </c>
      <c r="EJ307" t="s">
        <v>2341</v>
      </c>
      <c r="EK307" t="s">
        <v>207</v>
      </c>
      <c r="EL307" t="s">
        <v>3552</v>
      </c>
      <c r="EM307" t="s">
        <v>7410</v>
      </c>
      <c r="EN307" t="s">
        <v>460</v>
      </c>
    </row>
    <row r="308" spans="1:158">
      <c r="A308" t="s">
        <v>295</v>
      </c>
      <c r="B308" t="s">
        <v>211</v>
      </c>
      <c r="C308" t="s">
        <v>267</v>
      </c>
      <c r="D308" t="s">
        <v>296</v>
      </c>
      <c r="E308" t="s">
        <v>7714</v>
      </c>
      <c r="F308" t="s">
        <v>7715</v>
      </c>
      <c r="G308">
        <v>7841865844</v>
      </c>
      <c r="H308" t="s">
        <v>271</v>
      </c>
      <c r="I308" t="s">
        <v>7716</v>
      </c>
      <c r="J308" t="s">
        <v>166</v>
      </c>
      <c r="K308" t="s">
        <v>657</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3148</v>
      </c>
      <c r="BL308">
        <v>11</v>
      </c>
      <c r="BN308" t="s">
        <v>174</v>
      </c>
      <c r="BO308" t="s">
        <v>7722</v>
      </c>
      <c r="BP308" t="s">
        <v>7725</v>
      </c>
      <c r="BQ308" t="s">
        <v>7726</v>
      </c>
      <c r="BR308">
        <v>67</v>
      </c>
      <c r="BS308">
        <v>6.7</v>
      </c>
      <c r="BT308">
        <v>2008</v>
      </c>
      <c r="BU308">
        <v>31</v>
      </c>
      <c r="BV308" t="s">
        <v>528</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570</v>
      </c>
      <c r="DT308" t="s">
        <v>7734</v>
      </c>
      <c r="DU308" t="s">
        <v>7735</v>
      </c>
      <c r="DV308" t="s">
        <v>818</v>
      </c>
      <c r="DW308" t="s">
        <v>207</v>
      </c>
      <c r="DX308" t="s">
        <v>644</v>
      </c>
      <c r="DY308" t="s">
        <v>463</v>
      </c>
      <c r="DZ308" t="s">
        <v>570</v>
      </c>
    </row>
    <row r="309" spans="1:158">
      <c r="A309" t="s">
        <v>793</v>
      </c>
      <c r="B309" t="s">
        <v>211</v>
      </c>
      <c r="C309" t="s">
        <v>267</v>
      </c>
      <c r="D309" t="s">
        <v>508</v>
      </c>
      <c r="E309" t="s">
        <v>7736</v>
      </c>
      <c r="F309" t="s">
        <v>7737</v>
      </c>
      <c r="G309">
        <v>9967036969</v>
      </c>
      <c r="H309" t="s">
        <v>164</v>
      </c>
      <c r="I309" t="s">
        <v>7738</v>
      </c>
      <c r="J309" t="s">
        <v>166</v>
      </c>
      <c r="K309" t="s">
        <v>657</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4638</v>
      </c>
      <c r="BE309" t="s">
        <v>7745</v>
      </c>
      <c r="BF309" t="s">
        <v>7746</v>
      </c>
      <c r="BG309">
        <v>56.68</v>
      </c>
      <c r="BI309">
        <v>2003</v>
      </c>
      <c r="BJ309">
        <v>19</v>
      </c>
      <c r="BK309" t="s">
        <v>7747</v>
      </c>
      <c r="BL309">
        <v>11</v>
      </c>
      <c r="BN309" t="s">
        <v>174</v>
      </c>
      <c r="BO309" t="s">
        <v>4638</v>
      </c>
      <c r="BP309" t="s">
        <v>7748</v>
      </c>
      <c r="BQ309" t="s">
        <v>7749</v>
      </c>
      <c r="BR309">
        <v>60</v>
      </c>
      <c r="BT309">
        <v>2008</v>
      </c>
      <c r="BU309">
        <v>31</v>
      </c>
      <c r="BV309" t="s">
        <v>7750</v>
      </c>
      <c r="BW309">
        <v>23</v>
      </c>
      <c r="BY309" t="s">
        <v>170</v>
      </c>
      <c r="CF309" t="s">
        <v>174</v>
      </c>
      <c r="CG309" t="s">
        <v>527</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5932</v>
      </c>
      <c r="DY309" t="s">
        <v>209</v>
      </c>
      <c r="DZ309" t="s">
        <v>7763</v>
      </c>
      <c r="EA309" t="s">
        <v>7764</v>
      </c>
      <c r="EB309" t="s">
        <v>211</v>
      </c>
      <c r="EC309" t="s">
        <v>333</v>
      </c>
      <c r="ED309" t="s">
        <v>246</v>
      </c>
      <c r="EE309" t="s">
        <v>264</v>
      </c>
      <c r="EF309" t="s">
        <v>2926</v>
      </c>
      <c r="EG309" t="s">
        <v>4212</v>
      </c>
      <c r="EH309" t="s">
        <v>7765</v>
      </c>
      <c r="EI309" t="s">
        <v>211</v>
      </c>
      <c r="EJ309" t="s">
        <v>333</v>
      </c>
      <c r="EK309" t="s">
        <v>246</v>
      </c>
      <c r="EL309" t="s">
        <v>2203</v>
      </c>
      <c r="EM309" t="s">
        <v>5507</v>
      </c>
      <c r="EN309" t="s">
        <v>990</v>
      </c>
      <c r="EO309" t="s">
        <v>7766</v>
      </c>
      <c r="EP309" t="s">
        <v>351</v>
      </c>
      <c r="EQ309" t="s">
        <v>333</v>
      </c>
      <c r="ER309" t="s">
        <v>246</v>
      </c>
      <c r="ES309" t="s">
        <v>1198</v>
      </c>
      <c r="ET309" t="s">
        <v>5510</v>
      </c>
      <c r="EU309" t="s">
        <v>3196</v>
      </c>
    </row>
    <row r="310" spans="1:158">
      <c r="A310" t="s">
        <v>793</v>
      </c>
      <c r="B310" t="s">
        <v>211</v>
      </c>
      <c r="C310" t="s">
        <v>267</v>
      </c>
      <c r="D310" t="s">
        <v>508</v>
      </c>
      <c r="E310" t="s">
        <v>7694</v>
      </c>
      <c r="F310" t="s">
        <v>7767</v>
      </c>
      <c r="G310">
        <v>8377955094</v>
      </c>
      <c r="H310" t="s">
        <v>164</v>
      </c>
      <c r="I310" t="s">
        <v>7768</v>
      </c>
      <c r="J310" t="s">
        <v>166</v>
      </c>
      <c r="K310" t="s">
        <v>797</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527</v>
      </c>
      <c r="AZ310">
        <v>91.7</v>
      </c>
      <c r="BB310">
        <v>2014</v>
      </c>
      <c r="BC310" t="s">
        <v>174</v>
      </c>
      <c r="BD310" t="s">
        <v>7777</v>
      </c>
      <c r="BE310" t="s">
        <v>7778</v>
      </c>
      <c r="BF310" t="s">
        <v>7726</v>
      </c>
      <c r="BG310">
        <v>75.57</v>
      </c>
      <c r="BI310">
        <v>2012</v>
      </c>
      <c r="BJ310">
        <v>19</v>
      </c>
      <c r="BK310" t="s">
        <v>3768</v>
      </c>
      <c r="BL310">
        <v>23</v>
      </c>
      <c r="BN310" t="s">
        <v>174</v>
      </c>
      <c r="BO310" t="s">
        <v>7779</v>
      </c>
      <c r="BP310" t="s">
        <v>7780</v>
      </c>
      <c r="BQ310" t="s">
        <v>1185</v>
      </c>
      <c r="BR310">
        <v>68.1</v>
      </c>
      <c r="BT310">
        <v>2016</v>
      </c>
      <c r="BU310">
        <v>31</v>
      </c>
      <c r="BV310" t="s">
        <v>528</v>
      </c>
      <c r="BW310">
        <v>33</v>
      </c>
      <c r="BY310" t="s">
        <v>170</v>
      </c>
      <c r="CF310" t="s">
        <v>174</v>
      </c>
      <c r="CG310" t="s">
        <v>2074</v>
      </c>
      <c r="CH310" t="s">
        <v>7781</v>
      </c>
      <c r="CI310" t="s">
        <v>193</v>
      </c>
      <c r="CJ310">
        <v>2023</v>
      </c>
      <c r="CL310" t="s">
        <v>174</v>
      </c>
      <c r="CM310" t="s">
        <v>7782</v>
      </c>
      <c r="CN310" t="s">
        <v>174</v>
      </c>
      <c r="CO310" t="s">
        <v>7783</v>
      </c>
      <c r="CP310" t="s">
        <v>408</v>
      </c>
      <c r="CQ310" t="s">
        <v>174</v>
      </c>
      <c r="CR310" t="s">
        <v>7784</v>
      </c>
      <c r="CS310" t="s">
        <v>7785</v>
      </c>
      <c r="CU310" t="s">
        <v>7786</v>
      </c>
      <c r="CV310" t="s">
        <v>170</v>
      </c>
      <c r="CZ310" t="s">
        <v>170</v>
      </c>
      <c r="DB310" t="s">
        <v>7787</v>
      </c>
      <c r="DC310" t="s">
        <v>781</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2137</v>
      </c>
      <c r="DT310" t="s">
        <v>7791</v>
      </c>
      <c r="DU310" t="s">
        <v>211</v>
      </c>
      <c r="DV310" t="s">
        <v>417</v>
      </c>
      <c r="DW310" t="s">
        <v>246</v>
      </c>
      <c r="DX310" t="s">
        <v>1813</v>
      </c>
      <c r="DY310" t="s">
        <v>209</v>
      </c>
      <c r="DZ310" t="s">
        <v>4015</v>
      </c>
      <c r="EA310" t="s">
        <v>7792</v>
      </c>
      <c r="EB310" t="s">
        <v>211</v>
      </c>
      <c r="EC310" t="s">
        <v>7793</v>
      </c>
      <c r="ED310" t="s">
        <v>246</v>
      </c>
      <c r="EE310" t="s">
        <v>1392</v>
      </c>
      <c r="EF310" t="s">
        <v>2981</v>
      </c>
      <c r="EG310" t="s">
        <v>821</v>
      </c>
      <c r="EH310" t="s">
        <v>7794</v>
      </c>
      <c r="EI310" t="s">
        <v>211</v>
      </c>
      <c r="EJ310" t="s">
        <v>2037</v>
      </c>
      <c r="EK310" t="s">
        <v>246</v>
      </c>
      <c r="EL310" t="s">
        <v>428</v>
      </c>
      <c r="EM310" t="s">
        <v>1392</v>
      </c>
      <c r="EN310" t="s">
        <v>265</v>
      </c>
      <c r="EO310" t="s">
        <v>7795</v>
      </c>
      <c r="EP310" t="s">
        <v>7796</v>
      </c>
      <c r="EQ310" t="s">
        <v>2037</v>
      </c>
      <c r="ER310" t="s">
        <v>207</v>
      </c>
      <c r="ES310" t="s">
        <v>2026</v>
      </c>
      <c r="ET310" t="s">
        <v>573</v>
      </c>
      <c r="EU310" t="s">
        <v>945</v>
      </c>
    </row>
    <row r="311" spans="1:158">
      <c r="A311" t="s">
        <v>293</v>
      </c>
      <c r="B311" t="s">
        <v>211</v>
      </c>
      <c r="C311" t="s">
        <v>212</v>
      </c>
      <c r="D311" t="s">
        <v>294</v>
      </c>
      <c r="E311" t="s">
        <v>7797</v>
      </c>
      <c r="F311" t="s">
        <v>7798</v>
      </c>
      <c r="G311">
        <v>8053710960</v>
      </c>
      <c r="H311" t="s">
        <v>164</v>
      </c>
      <c r="I311" t="s">
        <v>7799</v>
      </c>
      <c r="J311" t="s">
        <v>166</v>
      </c>
      <c r="K311" t="s">
        <v>797</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6561</v>
      </c>
      <c r="BR311">
        <v>59.24</v>
      </c>
      <c r="BT311">
        <v>2017</v>
      </c>
      <c r="BU311">
        <v>31</v>
      </c>
      <c r="BW311">
        <v>53</v>
      </c>
      <c r="BY311" t="s">
        <v>174</v>
      </c>
      <c r="BZ311" t="s">
        <v>7810</v>
      </c>
      <c r="CA311" t="s">
        <v>7811</v>
      </c>
      <c r="CB311" t="s">
        <v>6561</v>
      </c>
      <c r="CC311">
        <v>100</v>
      </c>
      <c r="CE311">
        <v>2024</v>
      </c>
      <c r="CF311" t="s">
        <v>174</v>
      </c>
      <c r="CG311" t="s">
        <v>6561</v>
      </c>
      <c r="CH311" t="s">
        <v>1740</v>
      </c>
      <c r="CI311" t="s">
        <v>193</v>
      </c>
      <c r="CJ311">
        <v>2022</v>
      </c>
      <c r="CL311" t="s">
        <v>174</v>
      </c>
      <c r="CM311" t="s">
        <v>7812</v>
      </c>
      <c r="CN311" t="s">
        <v>174</v>
      </c>
      <c r="CO311" t="s">
        <v>7813</v>
      </c>
      <c r="CP311" t="s">
        <v>721</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4303</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461</v>
      </c>
      <c r="DU311" t="s">
        <v>211</v>
      </c>
      <c r="DV311" t="s">
        <v>462</v>
      </c>
      <c r="DW311" t="s">
        <v>246</v>
      </c>
      <c r="DX311" t="s">
        <v>995</v>
      </c>
      <c r="DY311" t="s">
        <v>209</v>
      </c>
      <c r="DZ311" t="s">
        <v>1027</v>
      </c>
      <c r="EA311" t="s">
        <v>1740</v>
      </c>
      <c r="EB311" t="s">
        <v>211</v>
      </c>
      <c r="EC311" t="s">
        <v>7826</v>
      </c>
      <c r="ED311" t="s">
        <v>246</v>
      </c>
      <c r="EE311" t="s">
        <v>904</v>
      </c>
      <c r="EF311" t="s">
        <v>995</v>
      </c>
      <c r="EG311" t="s">
        <v>419</v>
      </c>
      <c r="EH311" t="s">
        <v>7827</v>
      </c>
      <c r="EI311" t="s">
        <v>211</v>
      </c>
      <c r="EJ311" t="s">
        <v>7828</v>
      </c>
      <c r="EK311" t="s">
        <v>246</v>
      </c>
      <c r="EL311" t="s">
        <v>573</v>
      </c>
      <c r="EM311" t="s">
        <v>383</v>
      </c>
      <c r="EN311" t="s">
        <v>3196</v>
      </c>
    </row>
    <row r="312" spans="1:158">
      <c r="A312" t="s">
        <v>293</v>
      </c>
      <c r="B312" t="s">
        <v>211</v>
      </c>
      <c r="C312" t="s">
        <v>212</v>
      </c>
      <c r="D312" t="s">
        <v>294</v>
      </c>
      <c r="E312" t="s">
        <v>7829</v>
      </c>
      <c r="F312" t="s">
        <v>7830</v>
      </c>
      <c r="G312">
        <v>9641054306</v>
      </c>
      <c r="H312" t="s">
        <v>164</v>
      </c>
      <c r="I312" t="s">
        <v>7831</v>
      </c>
      <c r="J312" t="s">
        <v>166</v>
      </c>
      <c r="K312" t="s">
        <v>388</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442</v>
      </c>
      <c r="AZ312">
        <v>60.25</v>
      </c>
      <c r="BB312">
        <v>2012</v>
      </c>
      <c r="BC312" t="s">
        <v>174</v>
      </c>
      <c r="BD312" t="s">
        <v>7842</v>
      </c>
      <c r="BE312" t="s">
        <v>7843</v>
      </c>
      <c r="BF312" t="s">
        <v>3315</v>
      </c>
      <c r="BG312">
        <v>60.25</v>
      </c>
      <c r="BI312">
        <v>2012</v>
      </c>
      <c r="BJ312">
        <v>19</v>
      </c>
      <c r="BK312" t="s">
        <v>7844</v>
      </c>
      <c r="BL312">
        <v>53</v>
      </c>
      <c r="BM312" t="s">
        <v>442</v>
      </c>
      <c r="BN312" t="s">
        <v>174</v>
      </c>
      <c r="BO312" t="s">
        <v>7845</v>
      </c>
      <c r="BP312" t="s">
        <v>7846</v>
      </c>
      <c r="BQ312" t="s">
        <v>442</v>
      </c>
      <c r="BR312">
        <v>85.3</v>
      </c>
      <c r="BS312">
        <v>8.53</v>
      </c>
      <c r="BT312">
        <v>2014</v>
      </c>
      <c r="BU312">
        <v>31</v>
      </c>
      <c r="BV312" t="s">
        <v>7847</v>
      </c>
      <c r="BW312">
        <v>53</v>
      </c>
      <c r="BX312" t="s">
        <v>6561</v>
      </c>
      <c r="BY312" t="s">
        <v>170</v>
      </c>
      <c r="CF312" t="s">
        <v>174</v>
      </c>
      <c r="CG312" t="s">
        <v>6561</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4832</v>
      </c>
      <c r="DZ312" t="s">
        <v>460</v>
      </c>
      <c r="EA312" t="s">
        <v>7856</v>
      </c>
      <c r="EB312" t="s">
        <v>947</v>
      </c>
      <c r="EC312" t="s">
        <v>7857</v>
      </c>
      <c r="ED312" t="s">
        <v>207</v>
      </c>
      <c r="EE312" t="s">
        <v>4308</v>
      </c>
      <c r="EF312" t="s">
        <v>1030</v>
      </c>
      <c r="EG312" t="s">
        <v>4015</v>
      </c>
      <c r="EH312" t="s">
        <v>7858</v>
      </c>
      <c r="EI312" t="s">
        <v>4750</v>
      </c>
      <c r="EJ312" t="s">
        <v>7859</v>
      </c>
      <c r="EK312" t="s">
        <v>207</v>
      </c>
      <c r="EL312" t="s">
        <v>905</v>
      </c>
      <c r="EM312" t="s">
        <v>423</v>
      </c>
      <c r="EN312" t="s">
        <v>265</v>
      </c>
      <c r="EO312" t="s">
        <v>7860</v>
      </c>
      <c r="EP312" t="s">
        <v>7431</v>
      </c>
      <c r="EQ312" t="s">
        <v>858</v>
      </c>
      <c r="ER312" t="s">
        <v>207</v>
      </c>
      <c r="ES312" t="s">
        <v>418</v>
      </c>
      <c r="ET312" t="s">
        <v>995</v>
      </c>
      <c r="EU312" t="s">
        <v>469</v>
      </c>
      <c r="EV312" t="s">
        <v>7861</v>
      </c>
      <c r="EW312" t="s">
        <v>7862</v>
      </c>
      <c r="EX312" t="s">
        <v>537</v>
      </c>
      <c r="EY312" t="s">
        <v>207</v>
      </c>
      <c r="EZ312" t="s">
        <v>252</v>
      </c>
      <c r="FA312" t="s">
        <v>1686</v>
      </c>
      <c r="FB312" t="s">
        <v>1388</v>
      </c>
    </row>
    <row r="313" spans="1:158">
      <c r="A313" t="s">
        <v>506</v>
      </c>
      <c r="B313" t="s">
        <v>507</v>
      </c>
      <c r="C313" t="s">
        <v>267</v>
      </c>
      <c r="D313" t="s">
        <v>508</v>
      </c>
      <c r="E313" t="s">
        <v>7863</v>
      </c>
      <c r="F313" t="s">
        <v>7864</v>
      </c>
      <c r="G313">
        <v>9820273565</v>
      </c>
      <c r="H313" t="s">
        <v>164</v>
      </c>
      <c r="I313" t="s">
        <v>4058</v>
      </c>
      <c r="J313" t="s">
        <v>166</v>
      </c>
      <c r="K313" t="s">
        <v>7865</v>
      </c>
      <c r="L313" t="s">
        <v>7866</v>
      </c>
      <c r="M313" t="s">
        <v>7867</v>
      </c>
      <c r="N313" t="s">
        <v>170</v>
      </c>
      <c r="AI313" t="s">
        <v>7868</v>
      </c>
      <c r="AJ313" t="s">
        <v>708</v>
      </c>
      <c r="AK313" t="s">
        <v>7869</v>
      </c>
      <c r="AL313">
        <v>64.26</v>
      </c>
      <c r="AN313">
        <v>2001</v>
      </c>
      <c r="AO313" t="s">
        <v>174</v>
      </c>
      <c r="AP313" t="s">
        <v>7870</v>
      </c>
      <c r="AQ313" t="s">
        <v>708</v>
      </c>
      <c r="AR313" t="s">
        <v>1335</v>
      </c>
      <c r="AS313">
        <v>65.33</v>
      </c>
      <c r="AU313">
        <v>2003</v>
      </c>
      <c r="AV313" t="s">
        <v>170</v>
      </c>
      <c r="BC313" t="s">
        <v>174</v>
      </c>
      <c r="BD313" t="s">
        <v>4638</v>
      </c>
      <c r="BE313" t="s">
        <v>7871</v>
      </c>
      <c r="BF313" t="s">
        <v>1335</v>
      </c>
      <c r="BG313">
        <v>56.71</v>
      </c>
      <c r="BI313">
        <v>2006</v>
      </c>
      <c r="BJ313">
        <v>19</v>
      </c>
      <c r="BK313" t="s">
        <v>6205</v>
      </c>
      <c r="BL313">
        <v>53</v>
      </c>
      <c r="BM313" t="s">
        <v>1335</v>
      </c>
      <c r="BN313" t="s">
        <v>174</v>
      </c>
      <c r="BO313" t="s">
        <v>4638</v>
      </c>
      <c r="BP313" t="s">
        <v>7872</v>
      </c>
      <c r="BQ313" t="s">
        <v>1285</v>
      </c>
      <c r="BR313">
        <v>56.71</v>
      </c>
      <c r="BT313">
        <v>2023</v>
      </c>
      <c r="BU313">
        <v>31</v>
      </c>
      <c r="BV313" t="s">
        <v>7873</v>
      </c>
      <c r="BW313">
        <v>23</v>
      </c>
      <c r="BY313" t="s">
        <v>174</v>
      </c>
      <c r="BZ313" t="s">
        <v>4638</v>
      </c>
      <c r="CA313" t="s">
        <v>7874</v>
      </c>
      <c r="CB313" t="s">
        <v>1285</v>
      </c>
      <c r="CC313">
        <v>55.55</v>
      </c>
      <c r="CE313">
        <v>2023</v>
      </c>
      <c r="CF313" t="s">
        <v>174</v>
      </c>
      <c r="CG313" t="s">
        <v>2359</v>
      </c>
      <c r="CH313" t="s">
        <v>7875</v>
      </c>
      <c r="CI313" t="s">
        <v>193</v>
      </c>
      <c r="CJ313">
        <v>2017</v>
      </c>
      <c r="CL313" t="s">
        <v>174</v>
      </c>
      <c r="CM313" t="s">
        <v>7876</v>
      </c>
      <c r="CN313" t="s">
        <v>174</v>
      </c>
      <c r="CO313" t="s">
        <v>7877</v>
      </c>
      <c r="CP313" t="s">
        <v>721</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677</v>
      </c>
      <c r="DH313" t="s">
        <v>678</v>
      </c>
      <c r="DI313" t="s">
        <v>678</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507</v>
      </c>
      <c r="DV313" t="s">
        <v>7885</v>
      </c>
      <c r="DW313" t="s">
        <v>246</v>
      </c>
      <c r="DX313" t="s">
        <v>996</v>
      </c>
      <c r="DY313" t="s">
        <v>209</v>
      </c>
      <c r="DZ313" t="s">
        <v>2054</v>
      </c>
      <c r="EA313" t="s">
        <v>7886</v>
      </c>
      <c r="EB313" t="s">
        <v>507</v>
      </c>
      <c r="EC313" t="s">
        <v>7887</v>
      </c>
      <c r="ED313" t="s">
        <v>246</v>
      </c>
      <c r="EE313" t="s">
        <v>505</v>
      </c>
      <c r="EF313" t="s">
        <v>996</v>
      </c>
      <c r="EG313" t="s">
        <v>4212</v>
      </c>
      <c r="EH313" t="s">
        <v>7888</v>
      </c>
      <c r="EI313" t="s">
        <v>507</v>
      </c>
      <c r="EJ313" t="s">
        <v>7889</v>
      </c>
      <c r="EK313" t="s">
        <v>246</v>
      </c>
      <c r="EL313" t="s">
        <v>1544</v>
      </c>
      <c r="EM313" t="s">
        <v>1386</v>
      </c>
      <c r="EN313" t="s">
        <v>248</v>
      </c>
      <c r="EO313" t="s">
        <v>7890</v>
      </c>
      <c r="EP313" t="s">
        <v>211</v>
      </c>
      <c r="EQ313" t="s">
        <v>333</v>
      </c>
      <c r="ER313" t="s">
        <v>246</v>
      </c>
      <c r="ES313" t="s">
        <v>2022</v>
      </c>
      <c r="ET313" t="s">
        <v>1322</v>
      </c>
      <c r="EU313" t="s">
        <v>3515</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657</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442</v>
      </c>
      <c r="BG315">
        <v>66.47</v>
      </c>
      <c r="BI315">
        <v>2016</v>
      </c>
      <c r="BJ315">
        <v>19</v>
      </c>
      <c r="BK315" t="s">
        <v>7925</v>
      </c>
      <c r="BL315">
        <v>53</v>
      </c>
      <c r="BM315" t="s">
        <v>442</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465</v>
      </c>
      <c r="DT315" t="s">
        <v>7941</v>
      </c>
      <c r="DU315" t="s">
        <v>211</v>
      </c>
      <c r="DV315" t="s">
        <v>1688</v>
      </c>
      <c r="DW315" t="s">
        <v>246</v>
      </c>
      <c r="DX315" t="s">
        <v>464</v>
      </c>
      <c r="DY315" t="s">
        <v>209</v>
      </c>
      <c r="DZ315" t="s">
        <v>465</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5221</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721</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4015</v>
      </c>
      <c r="DT316" t="s">
        <v>7967</v>
      </c>
      <c r="DU316" t="s">
        <v>211</v>
      </c>
      <c r="DV316" t="s">
        <v>818</v>
      </c>
      <c r="DW316" t="s">
        <v>246</v>
      </c>
      <c r="DX316" t="s">
        <v>996</v>
      </c>
      <c r="DY316" t="s">
        <v>209</v>
      </c>
      <c r="DZ316" t="s">
        <v>908</v>
      </c>
      <c r="EA316" t="s">
        <v>7968</v>
      </c>
      <c r="EB316" t="s">
        <v>211</v>
      </c>
      <c r="EC316" t="s">
        <v>7885</v>
      </c>
      <c r="ED316" t="s">
        <v>246</v>
      </c>
      <c r="EE316" t="s">
        <v>418</v>
      </c>
      <c r="EF316" t="s">
        <v>981</v>
      </c>
      <c r="EG316" t="s">
        <v>248</v>
      </c>
      <c r="EH316" t="s">
        <v>7969</v>
      </c>
      <c r="EI316" t="s">
        <v>4474</v>
      </c>
      <c r="EJ316" t="s">
        <v>1630</v>
      </c>
      <c r="EK316" t="s">
        <v>246</v>
      </c>
      <c r="EL316" t="s">
        <v>1813</v>
      </c>
      <c r="EM316" t="s">
        <v>418</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442</v>
      </c>
      <c r="BG317">
        <v>66.47</v>
      </c>
      <c r="BI317">
        <v>2016</v>
      </c>
      <c r="BJ317">
        <v>19</v>
      </c>
      <c r="BK317" t="s">
        <v>7925</v>
      </c>
      <c r="BL317">
        <v>53</v>
      </c>
      <c r="BM317" t="s">
        <v>442</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465</v>
      </c>
      <c r="DT317" t="s">
        <v>7941</v>
      </c>
      <c r="DU317" t="s">
        <v>211</v>
      </c>
      <c r="DV317" t="s">
        <v>1688</v>
      </c>
      <c r="DW317" t="s">
        <v>246</v>
      </c>
      <c r="DX317" t="s">
        <v>464</v>
      </c>
      <c r="DY317" t="s">
        <v>209</v>
      </c>
      <c r="DZ317" t="s">
        <v>465</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4254</v>
      </c>
      <c r="AK318" t="s">
        <v>7978</v>
      </c>
      <c r="AL318">
        <v>57.2</v>
      </c>
      <c r="AN318">
        <v>1999</v>
      </c>
      <c r="AO318" t="s">
        <v>174</v>
      </c>
      <c r="AP318" t="s">
        <v>7979</v>
      </c>
      <c r="AQ318" t="s">
        <v>4254</v>
      </c>
      <c r="AR318" t="s">
        <v>7980</v>
      </c>
      <c r="AS318">
        <v>52.5</v>
      </c>
      <c r="AU318">
        <v>2001</v>
      </c>
      <c r="AV318" t="s">
        <v>170</v>
      </c>
      <c r="BC318" t="s">
        <v>174</v>
      </c>
      <c r="BD318" t="s">
        <v>4118</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3428</v>
      </c>
      <c r="CH318" t="s">
        <v>4933</v>
      </c>
      <c r="CI318" t="s">
        <v>193</v>
      </c>
      <c r="CJ318">
        <v>2026</v>
      </c>
      <c r="CL318" t="s">
        <v>174</v>
      </c>
      <c r="CM318" t="s">
        <v>7985</v>
      </c>
      <c r="CN318" t="s">
        <v>170</v>
      </c>
      <c r="CP318" t="s">
        <v>7986</v>
      </c>
      <c r="CQ318" t="s">
        <v>174</v>
      </c>
      <c r="CR318" t="s">
        <v>378</v>
      </c>
      <c r="CS318" t="s">
        <v>378</v>
      </c>
      <c r="CT318" t="s">
        <v>677</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3751</v>
      </c>
      <c r="DT318" t="s">
        <v>7996</v>
      </c>
      <c r="DU318" t="s">
        <v>1283</v>
      </c>
      <c r="DV318" t="s">
        <v>818</v>
      </c>
      <c r="DW318" t="s">
        <v>246</v>
      </c>
      <c r="DX318" t="s">
        <v>252</v>
      </c>
      <c r="DY318" t="s">
        <v>209</v>
      </c>
      <c r="DZ318" t="s">
        <v>1383</v>
      </c>
      <c r="EA318" t="s">
        <v>7997</v>
      </c>
      <c r="EB318" t="s">
        <v>1283</v>
      </c>
      <c r="EC318" t="s">
        <v>7998</v>
      </c>
      <c r="ED318" t="s">
        <v>246</v>
      </c>
      <c r="EE318" t="s">
        <v>569</v>
      </c>
      <c r="EF318" t="s">
        <v>995</v>
      </c>
      <c r="EG318" t="s">
        <v>7999</v>
      </c>
      <c r="EH318" t="s">
        <v>8000</v>
      </c>
      <c r="EI318" t="s">
        <v>1283</v>
      </c>
      <c r="EJ318" t="s">
        <v>8001</v>
      </c>
      <c r="EK318" t="s">
        <v>246</v>
      </c>
      <c r="EL318" t="s">
        <v>578</v>
      </c>
      <c r="EM318" t="s">
        <v>383</v>
      </c>
      <c r="EN318" t="s">
        <v>203</v>
      </c>
      <c r="EO318" t="s">
        <v>8002</v>
      </c>
      <c r="EP318" t="s">
        <v>8003</v>
      </c>
      <c r="EQ318" t="s">
        <v>8004</v>
      </c>
      <c r="ER318" t="s">
        <v>207</v>
      </c>
      <c r="ES318" t="s">
        <v>4601</v>
      </c>
      <c r="ET318" t="s">
        <v>6952</v>
      </c>
      <c r="EU318" t="s">
        <v>248</v>
      </c>
    </row>
    <row r="319" spans="1:158">
      <c r="A319" t="s">
        <v>470</v>
      </c>
      <c r="B319" t="s">
        <v>211</v>
      </c>
      <c r="C319" t="s">
        <v>471</v>
      </c>
      <c r="D319" t="s">
        <v>472</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3849</v>
      </c>
      <c r="BE319" t="s">
        <v>8015</v>
      </c>
      <c r="BF319" t="s">
        <v>8016</v>
      </c>
      <c r="BG319">
        <v>84.6</v>
      </c>
      <c r="BH319">
        <v>8.46</v>
      </c>
      <c r="BI319">
        <v>2016</v>
      </c>
      <c r="BJ319">
        <v>2</v>
      </c>
      <c r="BL319">
        <v>9</v>
      </c>
      <c r="BN319" t="s">
        <v>174</v>
      </c>
      <c r="BO319" t="s">
        <v>3849</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5462</v>
      </c>
      <c r="AR320" t="s">
        <v>8039</v>
      </c>
      <c r="AS320">
        <v>95.4</v>
      </c>
      <c r="AT320">
        <v>9.88</v>
      </c>
      <c r="AU320">
        <v>2019</v>
      </c>
      <c r="AV320" t="s">
        <v>170</v>
      </c>
      <c r="BC320" t="s">
        <v>174</v>
      </c>
      <c r="BD320" t="s">
        <v>8040</v>
      </c>
      <c r="BE320" t="s">
        <v>8041</v>
      </c>
      <c r="BF320" t="s">
        <v>485</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418</v>
      </c>
      <c r="DZ320" t="s">
        <v>265</v>
      </c>
    </row>
    <row r="321" spans="1:158">
      <c r="A321" t="s">
        <v>356</v>
      </c>
      <c r="B321" t="s">
        <v>211</v>
      </c>
      <c r="C321" t="s">
        <v>267</v>
      </c>
      <c r="D321" t="s">
        <v>357</v>
      </c>
      <c r="E321" t="s">
        <v>2028</v>
      </c>
      <c r="F321" t="s">
        <v>8050</v>
      </c>
      <c r="G321">
        <v>9798934657</v>
      </c>
      <c r="H321" t="s">
        <v>164</v>
      </c>
      <c r="I321" t="s">
        <v>8051</v>
      </c>
      <c r="J321" t="s">
        <v>166</v>
      </c>
      <c r="K321" t="s">
        <v>797</v>
      </c>
      <c r="L321" t="s">
        <v>8052</v>
      </c>
      <c r="M321" t="s">
        <v>8053</v>
      </c>
      <c r="N321" t="s">
        <v>170</v>
      </c>
      <c r="AI321" t="s">
        <v>8054</v>
      </c>
      <c r="AJ321" t="s">
        <v>8055</v>
      </c>
      <c r="AK321" t="s">
        <v>8056</v>
      </c>
      <c r="AL321">
        <v>62.8</v>
      </c>
      <c r="AN321">
        <v>2005</v>
      </c>
      <c r="AO321" t="s">
        <v>174</v>
      </c>
      <c r="AP321" t="s">
        <v>8057</v>
      </c>
      <c r="AQ321" t="s">
        <v>8058</v>
      </c>
      <c r="AR321" t="s">
        <v>4728</v>
      </c>
      <c r="AS321">
        <v>61.4</v>
      </c>
      <c r="AU321">
        <v>2008</v>
      </c>
      <c r="AV321" t="s">
        <v>170</v>
      </c>
      <c r="BC321" t="s">
        <v>174</v>
      </c>
      <c r="BD321" t="s">
        <v>805</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528</v>
      </c>
      <c r="BW321">
        <v>53</v>
      </c>
      <c r="BX321" t="s">
        <v>2571</v>
      </c>
      <c r="BY321" t="s">
        <v>170</v>
      </c>
      <c r="CF321" t="s">
        <v>174</v>
      </c>
      <c r="CG321" t="s">
        <v>8064</v>
      </c>
      <c r="CH321" t="s">
        <v>6255</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818</v>
      </c>
      <c r="DW321" t="s">
        <v>246</v>
      </c>
      <c r="DX321" t="s">
        <v>757</v>
      </c>
      <c r="DY321" t="s">
        <v>209</v>
      </c>
      <c r="DZ321" t="s">
        <v>355</v>
      </c>
    </row>
    <row r="322" spans="1:158">
      <c r="A322" t="s">
        <v>793</v>
      </c>
      <c r="B322" t="s">
        <v>211</v>
      </c>
      <c r="C322" t="s">
        <v>267</v>
      </c>
      <c r="D322" t="s">
        <v>508</v>
      </c>
      <c r="E322" t="s">
        <v>8074</v>
      </c>
      <c r="F322" t="s">
        <v>8075</v>
      </c>
      <c r="G322">
        <v>9774350732</v>
      </c>
      <c r="H322" t="s">
        <v>271</v>
      </c>
      <c r="I322" t="s">
        <v>8076</v>
      </c>
      <c r="J322" t="s">
        <v>1431</v>
      </c>
      <c r="K322" t="s">
        <v>762</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807</v>
      </c>
      <c r="BL322">
        <v>23</v>
      </c>
      <c r="BN322" t="s">
        <v>174</v>
      </c>
      <c r="BO322" t="s">
        <v>8084</v>
      </c>
      <c r="BP322" t="s">
        <v>8087</v>
      </c>
      <c r="BQ322" t="s">
        <v>527</v>
      </c>
      <c r="BR322">
        <v>78</v>
      </c>
      <c r="BT322">
        <v>2012</v>
      </c>
      <c r="BU322">
        <v>31</v>
      </c>
      <c r="BV322" t="s">
        <v>528</v>
      </c>
      <c r="BW322">
        <v>23</v>
      </c>
      <c r="BY322" t="s">
        <v>174</v>
      </c>
      <c r="BZ322" t="s">
        <v>2898</v>
      </c>
      <c r="CA322" t="s">
        <v>185</v>
      </c>
      <c r="CB322" t="s">
        <v>1335</v>
      </c>
      <c r="CC322">
        <v>68</v>
      </c>
      <c r="CE322">
        <v>2014</v>
      </c>
      <c r="CF322" t="s">
        <v>174</v>
      </c>
      <c r="CG322" t="s">
        <v>2359</v>
      </c>
      <c r="CH322" t="s">
        <v>440</v>
      </c>
      <c r="CI322" t="s">
        <v>193</v>
      </c>
      <c r="CJ322">
        <v>2025</v>
      </c>
      <c r="CL322" t="s">
        <v>174</v>
      </c>
      <c r="CM322" t="s">
        <v>8088</v>
      </c>
      <c r="CN322" t="s">
        <v>174</v>
      </c>
      <c r="CO322" t="s">
        <v>8089</v>
      </c>
      <c r="CP322" t="s">
        <v>721</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4778</v>
      </c>
      <c r="DT322" t="s">
        <v>8094</v>
      </c>
      <c r="DU322" t="s">
        <v>211</v>
      </c>
      <c r="DV322" t="s">
        <v>818</v>
      </c>
      <c r="DW322" t="s">
        <v>246</v>
      </c>
      <c r="DX322" t="s">
        <v>4271</v>
      </c>
      <c r="DY322" t="s">
        <v>209</v>
      </c>
      <c r="DZ322" t="s">
        <v>821</v>
      </c>
      <c r="EA322" t="s">
        <v>8095</v>
      </c>
      <c r="EB322" t="s">
        <v>211</v>
      </c>
      <c r="EC322" t="s">
        <v>818</v>
      </c>
      <c r="ED322" t="s">
        <v>246</v>
      </c>
      <c r="EE322" t="s">
        <v>757</v>
      </c>
      <c r="EF322" t="s">
        <v>247</v>
      </c>
      <c r="EG322" t="s">
        <v>865</v>
      </c>
      <c r="EH322" t="s">
        <v>8096</v>
      </c>
      <c r="EI322" t="s">
        <v>211</v>
      </c>
      <c r="EJ322" t="s">
        <v>818</v>
      </c>
      <c r="EK322" t="s">
        <v>246</v>
      </c>
      <c r="EL322" t="s">
        <v>1634</v>
      </c>
      <c r="EM322" t="s">
        <v>757</v>
      </c>
      <c r="EN322" t="s">
        <v>4212</v>
      </c>
      <c r="EO322" t="s">
        <v>8095</v>
      </c>
      <c r="EP322" t="s">
        <v>211</v>
      </c>
      <c r="EQ322" t="s">
        <v>818</v>
      </c>
      <c r="ER322" t="s">
        <v>246</v>
      </c>
      <c r="ES322" t="s">
        <v>3629</v>
      </c>
      <c r="ET322" t="s">
        <v>4308</v>
      </c>
      <c r="EU322" t="s">
        <v>816</v>
      </c>
      <c r="EV322" t="s">
        <v>8097</v>
      </c>
      <c r="EW322" t="s">
        <v>211</v>
      </c>
      <c r="EX322" t="s">
        <v>8098</v>
      </c>
      <c r="EY322" t="s">
        <v>246</v>
      </c>
      <c r="EZ322" t="s">
        <v>5425</v>
      </c>
      <c r="FA322" t="s">
        <v>8099</v>
      </c>
      <c r="FB322" t="s">
        <v>1206</v>
      </c>
    </row>
    <row r="323" spans="1:158">
      <c r="A323" t="s">
        <v>793</v>
      </c>
      <c r="B323" t="s">
        <v>211</v>
      </c>
      <c r="C323" t="s">
        <v>267</v>
      </c>
      <c r="D323" t="s">
        <v>508</v>
      </c>
      <c r="E323" t="s">
        <v>8100</v>
      </c>
      <c r="F323" t="s">
        <v>8101</v>
      </c>
      <c r="G323">
        <v>7049853788</v>
      </c>
      <c r="H323" t="s">
        <v>271</v>
      </c>
      <c r="I323" t="s">
        <v>8102</v>
      </c>
      <c r="J323" t="s">
        <v>166</v>
      </c>
      <c r="K323" t="s">
        <v>361</v>
      </c>
      <c r="L323" t="s">
        <v>8103</v>
      </c>
      <c r="M323" t="s">
        <v>8104</v>
      </c>
      <c r="N323" t="s">
        <v>170</v>
      </c>
      <c r="AI323" t="s">
        <v>8105</v>
      </c>
      <c r="AJ323" t="s">
        <v>1930</v>
      </c>
      <c r="AK323" t="s">
        <v>3265</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807</v>
      </c>
      <c r="BL323">
        <v>11</v>
      </c>
      <c r="BN323" t="s">
        <v>174</v>
      </c>
      <c r="BO323" t="s">
        <v>8110</v>
      </c>
      <c r="BP323" t="s">
        <v>8111</v>
      </c>
      <c r="BQ323" t="s">
        <v>1335</v>
      </c>
      <c r="BR323">
        <v>73.35</v>
      </c>
      <c r="BS323">
        <v>7.72</v>
      </c>
      <c r="BT323">
        <v>2017</v>
      </c>
      <c r="BU323">
        <v>31</v>
      </c>
      <c r="BV323" t="s">
        <v>8113</v>
      </c>
      <c r="BW323">
        <v>33</v>
      </c>
      <c r="BY323" t="s">
        <v>174</v>
      </c>
      <c r="BZ323" t="s">
        <v>4002</v>
      </c>
      <c r="CA323" t="s">
        <v>8114</v>
      </c>
      <c r="CB323" t="s">
        <v>8115</v>
      </c>
      <c r="CC323">
        <v>82.14</v>
      </c>
      <c r="CD323">
        <v>8.65</v>
      </c>
      <c r="CE323">
        <v>2014</v>
      </c>
      <c r="CF323" t="s">
        <v>174</v>
      </c>
      <c r="CG323" t="s">
        <v>527</v>
      </c>
      <c r="CH323" t="s">
        <v>4002</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419</v>
      </c>
      <c r="DT323" t="s">
        <v>1029</v>
      </c>
      <c r="DU323" t="s">
        <v>211</v>
      </c>
      <c r="DV323" t="s">
        <v>818</v>
      </c>
      <c r="DW323" t="s">
        <v>246</v>
      </c>
      <c r="DX323" t="s">
        <v>423</v>
      </c>
      <c r="DY323" t="s">
        <v>1199</v>
      </c>
      <c r="DZ323" t="s">
        <v>419</v>
      </c>
    </row>
    <row r="324" spans="1:158">
      <c r="A324" t="s">
        <v>1872</v>
      </c>
      <c r="B324" t="s">
        <v>507</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4955</v>
      </c>
      <c r="BE324" t="s">
        <v>8132</v>
      </c>
      <c r="BF324" t="s">
        <v>8133</v>
      </c>
      <c r="BG324">
        <v>70.43</v>
      </c>
      <c r="BI324">
        <v>2008</v>
      </c>
      <c r="BJ324">
        <v>8</v>
      </c>
      <c r="BL324">
        <v>2</v>
      </c>
      <c r="BN324" t="s">
        <v>174</v>
      </c>
      <c r="BO324" t="s">
        <v>440</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818</v>
      </c>
      <c r="DW324" t="s">
        <v>246</v>
      </c>
      <c r="DX324" t="s">
        <v>1548</v>
      </c>
      <c r="DY324" t="s">
        <v>209</v>
      </c>
      <c r="DZ324" t="s">
        <v>253</v>
      </c>
      <c r="EA324" t="s">
        <v>8154</v>
      </c>
      <c r="EB324" t="s">
        <v>211</v>
      </c>
      <c r="EC324" t="s">
        <v>818</v>
      </c>
      <c r="ED324" t="s">
        <v>246</v>
      </c>
      <c r="EE324" t="s">
        <v>2981</v>
      </c>
      <c r="EF324" t="s">
        <v>1548</v>
      </c>
      <c r="EG324" t="s">
        <v>1498</v>
      </c>
      <c r="EH324" t="s">
        <v>8155</v>
      </c>
      <c r="EI324" t="s">
        <v>211</v>
      </c>
      <c r="EJ324" t="s">
        <v>818</v>
      </c>
      <c r="EK324" t="s">
        <v>246</v>
      </c>
      <c r="EL324" t="s">
        <v>8156</v>
      </c>
      <c r="EM324" t="s">
        <v>2136</v>
      </c>
      <c r="EN324" t="s">
        <v>265</v>
      </c>
      <c r="EO324" t="s">
        <v>8155</v>
      </c>
      <c r="EP324" t="s">
        <v>211</v>
      </c>
      <c r="EQ324" t="s">
        <v>818</v>
      </c>
      <c r="ER324" t="s">
        <v>246</v>
      </c>
      <c r="ES324" t="s">
        <v>427</v>
      </c>
      <c r="ET324" t="s">
        <v>2022</v>
      </c>
      <c r="EU324" t="s">
        <v>949</v>
      </c>
      <c r="EV324" t="s">
        <v>8157</v>
      </c>
      <c r="EW324" t="s">
        <v>6056</v>
      </c>
      <c r="EX324" t="s">
        <v>8158</v>
      </c>
      <c r="EY324" t="s">
        <v>207</v>
      </c>
      <c r="EZ324" t="s">
        <v>5386</v>
      </c>
      <c r="FA324" t="s">
        <v>4188</v>
      </c>
      <c r="FB324" t="s">
        <v>5377</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818</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818</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6201</v>
      </c>
      <c r="AL326">
        <v>70</v>
      </c>
      <c r="AM326">
        <v>7</v>
      </c>
      <c r="AN326">
        <v>1980</v>
      </c>
      <c r="AO326" t="s">
        <v>174</v>
      </c>
      <c r="AP326" t="s">
        <v>8194</v>
      </c>
      <c r="AQ326" t="s">
        <v>1930</v>
      </c>
      <c r="AR326" t="s">
        <v>598</v>
      </c>
      <c r="AS326">
        <v>50</v>
      </c>
      <c r="AT326">
        <v>5</v>
      </c>
      <c r="AU326">
        <v>1982</v>
      </c>
      <c r="AV326" t="s">
        <v>170</v>
      </c>
      <c r="BC326" t="s">
        <v>174</v>
      </c>
      <c r="BD326" t="s">
        <v>8195</v>
      </c>
      <c r="BE326" t="s">
        <v>8196</v>
      </c>
      <c r="BF326" t="s">
        <v>598</v>
      </c>
      <c r="BG326">
        <v>61</v>
      </c>
      <c r="BH326">
        <v>6.1</v>
      </c>
      <c r="BI326">
        <v>1984</v>
      </c>
      <c r="BJ326">
        <v>19</v>
      </c>
      <c r="BK326" t="s">
        <v>184</v>
      </c>
      <c r="BL326">
        <v>32</v>
      </c>
      <c r="BN326" t="s">
        <v>174</v>
      </c>
      <c r="BO326" t="s">
        <v>8197</v>
      </c>
      <c r="BP326" t="s">
        <v>8196</v>
      </c>
      <c r="BQ326" t="s">
        <v>598</v>
      </c>
      <c r="BR326">
        <v>71</v>
      </c>
      <c r="BS326">
        <v>7.1</v>
      </c>
      <c r="BT326">
        <v>1989</v>
      </c>
      <c r="BU326">
        <v>31</v>
      </c>
      <c r="BV326" t="s">
        <v>2713</v>
      </c>
      <c r="BW326">
        <v>32</v>
      </c>
      <c r="BX326" t="s">
        <v>598</v>
      </c>
      <c r="BY326" t="s">
        <v>174</v>
      </c>
      <c r="BZ326" t="s">
        <v>8198</v>
      </c>
      <c r="CA326" t="s">
        <v>8198</v>
      </c>
      <c r="CB326" t="s">
        <v>598</v>
      </c>
      <c r="CC326">
        <v>60</v>
      </c>
      <c r="CD326">
        <v>6</v>
      </c>
      <c r="CE326">
        <v>1990</v>
      </c>
      <c r="CF326" t="s">
        <v>174</v>
      </c>
      <c r="CG326" t="s">
        <v>601</v>
      </c>
      <c r="CH326" t="s">
        <v>8198</v>
      </c>
      <c r="CI326" t="s">
        <v>193</v>
      </c>
      <c r="CJ326">
        <v>2010</v>
      </c>
      <c r="CL326" t="s">
        <v>170</v>
      </c>
      <c r="CN326" t="s">
        <v>170</v>
      </c>
      <c r="CP326" t="s">
        <v>611</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534</v>
      </c>
      <c r="DT326" t="s">
        <v>8203</v>
      </c>
      <c r="DU326" t="s">
        <v>8204</v>
      </c>
      <c r="DV326" t="s">
        <v>8205</v>
      </c>
      <c r="DW326" t="s">
        <v>246</v>
      </c>
      <c r="DX326" t="s">
        <v>2858</v>
      </c>
      <c r="DY326" t="s">
        <v>209</v>
      </c>
      <c r="DZ326" t="s">
        <v>534</v>
      </c>
    </row>
    <row r="327" spans="1:158">
      <c r="A327" t="s">
        <v>356</v>
      </c>
      <c r="B327" t="s">
        <v>211</v>
      </c>
      <c r="C327" t="s">
        <v>267</v>
      </c>
      <c r="D327" t="s">
        <v>357</v>
      </c>
      <c r="E327" t="s">
        <v>8206</v>
      </c>
      <c r="F327" t="s">
        <v>8207</v>
      </c>
      <c r="G327">
        <v>9642781170</v>
      </c>
      <c r="H327" t="s">
        <v>271</v>
      </c>
      <c r="I327" t="s">
        <v>8208</v>
      </c>
      <c r="J327" t="s">
        <v>166</v>
      </c>
      <c r="K327" t="s">
        <v>657</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404</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3921</v>
      </c>
      <c r="L328" t="s">
        <v>8228</v>
      </c>
      <c r="M328" t="s">
        <v>8229</v>
      </c>
      <c r="N328" t="s">
        <v>170</v>
      </c>
      <c r="AI328" t="s">
        <v>8230</v>
      </c>
      <c r="AJ328" t="s">
        <v>8231</v>
      </c>
      <c r="AK328" t="s">
        <v>8232</v>
      </c>
      <c r="AL328">
        <v>88</v>
      </c>
      <c r="AN328">
        <v>2009</v>
      </c>
      <c r="AO328" t="s">
        <v>174</v>
      </c>
      <c r="AP328" t="s">
        <v>5461</v>
      </c>
      <c r="AQ328" t="s">
        <v>1227</v>
      </c>
      <c r="AR328" t="s">
        <v>7271</v>
      </c>
      <c r="AS328">
        <v>94.9</v>
      </c>
      <c r="AU328">
        <v>2011</v>
      </c>
      <c r="AV328" t="s">
        <v>170</v>
      </c>
      <c r="BC328" t="s">
        <v>174</v>
      </c>
      <c r="BD328" t="s">
        <v>8233</v>
      </c>
      <c r="BE328" t="s">
        <v>8234</v>
      </c>
      <c r="BF328" t="s">
        <v>550</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383</v>
      </c>
      <c r="DY328" t="s">
        <v>1502</v>
      </c>
      <c r="DZ328" t="s">
        <v>4212</v>
      </c>
      <c r="EA328" t="s">
        <v>8243</v>
      </c>
      <c r="EB328" t="s">
        <v>8244</v>
      </c>
      <c r="EC328" t="s">
        <v>1209</v>
      </c>
      <c r="ED328" t="s">
        <v>207</v>
      </c>
      <c r="EE328" t="s">
        <v>1502</v>
      </c>
      <c r="EF328" t="s">
        <v>951</v>
      </c>
      <c r="EG328" t="s">
        <v>906</v>
      </c>
      <c r="EH328" t="s">
        <v>8245</v>
      </c>
      <c r="EI328" t="s">
        <v>8246</v>
      </c>
      <c r="EJ328" t="s">
        <v>8247</v>
      </c>
      <c r="EK328" t="s">
        <v>207</v>
      </c>
      <c r="EL328" t="s">
        <v>951</v>
      </c>
      <c r="EM328" t="s">
        <v>423</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5805</v>
      </c>
      <c r="AZ329">
        <v>68</v>
      </c>
      <c r="BA329">
        <v>6.94</v>
      </c>
      <c r="BB329">
        <v>2017</v>
      </c>
      <c r="BC329" t="s">
        <v>174</v>
      </c>
      <c r="BD329" t="s">
        <v>8258</v>
      </c>
      <c r="BE329" t="s">
        <v>8259</v>
      </c>
      <c r="BF329" t="s">
        <v>5805</v>
      </c>
      <c r="BG329">
        <v>68</v>
      </c>
      <c r="BH329">
        <v>6.84</v>
      </c>
      <c r="BI329">
        <v>2021</v>
      </c>
      <c r="BJ329">
        <v>2</v>
      </c>
      <c r="BL329">
        <v>7</v>
      </c>
      <c r="BN329" t="s">
        <v>174</v>
      </c>
      <c r="BO329" t="s">
        <v>8258</v>
      </c>
      <c r="BP329" t="s">
        <v>8260</v>
      </c>
      <c r="BQ329" t="s">
        <v>5855</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5303</v>
      </c>
      <c r="B330" t="s">
        <v>507</v>
      </c>
      <c r="C330" t="s">
        <v>160</v>
      </c>
      <c r="D330" t="s">
        <v>5304</v>
      </c>
      <c r="E330" t="s">
        <v>8265</v>
      </c>
      <c r="F330" t="s">
        <v>8266</v>
      </c>
      <c r="G330">
        <v>9739242977</v>
      </c>
      <c r="H330" t="s">
        <v>164</v>
      </c>
      <c r="I330" t="s">
        <v>8267</v>
      </c>
      <c r="J330" t="s">
        <v>166</v>
      </c>
      <c r="K330" t="s">
        <v>3115</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3701</v>
      </c>
      <c r="BG330">
        <v>58</v>
      </c>
      <c r="BI330">
        <v>2011</v>
      </c>
      <c r="BJ330">
        <v>2</v>
      </c>
      <c r="BL330">
        <v>9</v>
      </c>
      <c r="BN330" t="s">
        <v>174</v>
      </c>
      <c r="BO330" t="s">
        <v>8277</v>
      </c>
      <c r="BP330" t="s">
        <v>8277</v>
      </c>
      <c r="BQ330" t="s">
        <v>8278</v>
      </c>
      <c r="BR330">
        <v>69</v>
      </c>
      <c r="BT330">
        <v>2013</v>
      </c>
      <c r="BU330">
        <v>16</v>
      </c>
      <c r="BW330">
        <v>49</v>
      </c>
      <c r="BY330" t="s">
        <v>170</v>
      </c>
      <c r="CF330" t="s">
        <v>174</v>
      </c>
      <c r="CG330" t="s">
        <v>3615</v>
      </c>
      <c r="CH330" t="s">
        <v>1155</v>
      </c>
      <c r="CI330" t="s">
        <v>193</v>
      </c>
      <c r="CJ330">
        <v>2023</v>
      </c>
      <c r="CL330" t="s">
        <v>170</v>
      </c>
      <c r="CN330" t="s">
        <v>174</v>
      </c>
      <c r="CO330" t="s">
        <v>8279</v>
      </c>
      <c r="CP330" t="s">
        <v>408</v>
      </c>
      <c r="CQ330" t="s">
        <v>174</v>
      </c>
      <c r="CR330">
        <v>5</v>
      </c>
      <c r="CS330">
        <v>5</v>
      </c>
      <c r="CT330">
        <v>8</v>
      </c>
      <c r="CU330" t="s">
        <v>8280</v>
      </c>
      <c r="CV330" t="s">
        <v>170</v>
      </c>
      <c r="CZ330" t="s">
        <v>174</v>
      </c>
      <c r="DA330" t="s">
        <v>8281</v>
      </c>
      <c r="DC330" t="s">
        <v>7819</v>
      </c>
      <c r="DD330" t="s">
        <v>174</v>
      </c>
      <c r="DE330" t="s">
        <v>8282</v>
      </c>
      <c r="DF330" t="s">
        <v>174</v>
      </c>
      <c r="DG330" t="s">
        <v>676</v>
      </c>
      <c r="DH330" t="s">
        <v>678</v>
      </c>
      <c r="DI330" t="s">
        <v>678</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383</v>
      </c>
      <c r="EN330" t="s">
        <v>865</v>
      </c>
      <c r="EO330" t="s">
        <v>8291</v>
      </c>
      <c r="EP330" t="s">
        <v>1283</v>
      </c>
      <c r="EQ330" t="s">
        <v>2284</v>
      </c>
      <c r="ER330" t="s">
        <v>246</v>
      </c>
      <c r="ES330" t="s">
        <v>1025</v>
      </c>
      <c r="ET330" t="s">
        <v>2956</v>
      </c>
      <c r="EU330" t="s">
        <v>2132</v>
      </c>
      <c r="EV330" t="s">
        <v>8292</v>
      </c>
      <c r="EW330" t="s">
        <v>1283</v>
      </c>
      <c r="EX330" t="s">
        <v>8293</v>
      </c>
      <c r="EY330" t="s">
        <v>246</v>
      </c>
      <c r="EZ330" t="s">
        <v>3552</v>
      </c>
      <c r="FA330" t="s">
        <v>1136</v>
      </c>
      <c r="FB330" t="s">
        <v>501</v>
      </c>
    </row>
    <row r="331" spans="1:158">
      <c r="A331" t="s">
        <v>1137</v>
      </c>
      <c r="B331" t="s">
        <v>211</v>
      </c>
      <c r="C331" t="s">
        <v>1138</v>
      </c>
      <c r="D331" t="s">
        <v>1139</v>
      </c>
      <c r="E331" t="s">
        <v>8265</v>
      </c>
      <c r="F331" t="s">
        <v>8266</v>
      </c>
      <c r="G331">
        <v>9739242977</v>
      </c>
      <c r="H331" t="s">
        <v>164</v>
      </c>
      <c r="I331" t="s">
        <v>8267</v>
      </c>
      <c r="J331" t="s">
        <v>166</v>
      </c>
      <c r="K331" t="s">
        <v>3115</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3701</v>
      </c>
      <c r="BG331">
        <v>58</v>
      </c>
      <c r="BI331">
        <v>2011</v>
      </c>
      <c r="BJ331">
        <v>2</v>
      </c>
      <c r="BL331">
        <v>9</v>
      </c>
      <c r="BN331" t="s">
        <v>174</v>
      </c>
      <c r="BO331" t="s">
        <v>8277</v>
      </c>
      <c r="BP331" t="s">
        <v>8277</v>
      </c>
      <c r="BQ331" t="s">
        <v>8278</v>
      </c>
      <c r="BR331">
        <v>69</v>
      </c>
      <c r="BT331">
        <v>2013</v>
      </c>
      <c r="BU331">
        <v>16</v>
      </c>
      <c r="BW331">
        <v>49</v>
      </c>
      <c r="BY331" t="s">
        <v>170</v>
      </c>
      <c r="CF331" t="s">
        <v>174</v>
      </c>
      <c r="CG331" t="s">
        <v>3615</v>
      </c>
      <c r="CH331" t="s">
        <v>1155</v>
      </c>
      <c r="CI331" t="s">
        <v>193</v>
      </c>
      <c r="CJ331">
        <v>2023</v>
      </c>
      <c r="CL331" t="s">
        <v>170</v>
      </c>
      <c r="CN331" t="s">
        <v>174</v>
      </c>
      <c r="CO331" t="s">
        <v>8279</v>
      </c>
      <c r="CP331" t="s">
        <v>408</v>
      </c>
      <c r="CQ331" t="s">
        <v>174</v>
      </c>
      <c r="CR331">
        <v>5</v>
      </c>
      <c r="CS331">
        <v>5</v>
      </c>
      <c r="CT331">
        <v>8</v>
      </c>
      <c r="CU331" t="s">
        <v>8280</v>
      </c>
      <c r="CV331" t="s">
        <v>170</v>
      </c>
      <c r="CZ331" t="s">
        <v>174</v>
      </c>
      <c r="DA331" t="s">
        <v>8281</v>
      </c>
      <c r="DC331" t="s">
        <v>7819</v>
      </c>
      <c r="DD331" t="s">
        <v>174</v>
      </c>
      <c r="DE331" t="s">
        <v>8282</v>
      </c>
      <c r="DF331" t="s">
        <v>174</v>
      </c>
      <c r="DG331" t="s">
        <v>676</v>
      </c>
      <c r="DH331" t="s">
        <v>678</v>
      </c>
      <c r="DI331" t="s">
        <v>678</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383</v>
      </c>
      <c r="EN331" t="s">
        <v>865</v>
      </c>
      <c r="EO331" t="s">
        <v>8291</v>
      </c>
      <c r="EP331" t="s">
        <v>1283</v>
      </c>
      <c r="EQ331" t="s">
        <v>2284</v>
      </c>
      <c r="ER331" t="s">
        <v>246</v>
      </c>
      <c r="ES331" t="s">
        <v>1025</v>
      </c>
      <c r="ET331" t="s">
        <v>2956</v>
      </c>
      <c r="EU331" t="s">
        <v>2132</v>
      </c>
      <c r="EV331" t="s">
        <v>8292</v>
      </c>
      <c r="EW331" t="s">
        <v>1283</v>
      </c>
      <c r="EX331" t="s">
        <v>8293</v>
      </c>
      <c r="EY331" t="s">
        <v>246</v>
      </c>
      <c r="EZ331" t="s">
        <v>3552</v>
      </c>
      <c r="FA331" t="s">
        <v>1136</v>
      </c>
      <c r="FB331" t="s">
        <v>501</v>
      </c>
    </row>
    <row r="332" spans="1:158">
      <c r="A332" t="s">
        <v>3911</v>
      </c>
      <c r="B332" t="s">
        <v>211</v>
      </c>
      <c r="C332" t="s">
        <v>471</v>
      </c>
      <c r="D332" t="s">
        <v>3912</v>
      </c>
      <c r="E332" t="s">
        <v>3967</v>
      </c>
      <c r="F332" t="s">
        <v>3968</v>
      </c>
      <c r="G332">
        <v>9075412474</v>
      </c>
      <c r="H332" t="s">
        <v>271</v>
      </c>
      <c r="I332" t="s">
        <v>3969</v>
      </c>
      <c r="J332" t="s">
        <v>217</v>
      </c>
      <c r="K332" t="s">
        <v>3970</v>
      </c>
      <c r="L332" t="s">
        <v>3971</v>
      </c>
      <c r="M332" t="s">
        <v>3972</v>
      </c>
      <c r="N332" t="s">
        <v>170</v>
      </c>
      <c r="AI332" t="s">
        <v>3973</v>
      </c>
      <c r="AJ332" t="s">
        <v>2384</v>
      </c>
      <c r="AK332" t="s">
        <v>3974</v>
      </c>
      <c r="AL332">
        <v>93.07</v>
      </c>
      <c r="AN332">
        <v>2008</v>
      </c>
      <c r="AO332" t="s">
        <v>174</v>
      </c>
      <c r="AP332" t="s">
        <v>3975</v>
      </c>
      <c r="AQ332" t="s">
        <v>2384</v>
      </c>
      <c r="AR332" t="s">
        <v>3976</v>
      </c>
      <c r="AS332">
        <v>83.67</v>
      </c>
      <c r="AU332">
        <v>2010</v>
      </c>
      <c r="AV332" t="s">
        <v>170</v>
      </c>
      <c r="BC332" t="s">
        <v>174</v>
      </c>
      <c r="BD332" t="s">
        <v>3977</v>
      </c>
      <c r="BE332" t="s">
        <v>3978</v>
      </c>
      <c r="BF332" t="s">
        <v>485</v>
      </c>
      <c r="BG332">
        <v>76.44</v>
      </c>
      <c r="BH332">
        <v>8.69</v>
      </c>
      <c r="BI332">
        <v>2014</v>
      </c>
      <c r="BJ332">
        <v>2</v>
      </c>
      <c r="BL332">
        <v>9</v>
      </c>
      <c r="BN332" t="s">
        <v>174</v>
      </c>
      <c r="BO332" t="s">
        <v>1441</v>
      </c>
      <c r="BP332" t="s">
        <v>3979</v>
      </c>
      <c r="BQ332" t="s">
        <v>3980</v>
      </c>
      <c r="BR332">
        <v>76.4</v>
      </c>
      <c r="BS332">
        <v>7.64</v>
      </c>
      <c r="BT332">
        <v>2017</v>
      </c>
      <c r="BU332">
        <v>12</v>
      </c>
      <c r="BW332">
        <v>13</v>
      </c>
      <c r="BY332" t="s">
        <v>170</v>
      </c>
      <c r="CF332" t="s">
        <v>174</v>
      </c>
      <c r="CG332" t="s">
        <v>485</v>
      </c>
      <c r="CH332" t="s">
        <v>566</v>
      </c>
      <c r="CI332" t="s">
        <v>193</v>
      </c>
      <c r="CJ332">
        <v>2024</v>
      </c>
      <c r="CL332" t="s">
        <v>174</v>
      </c>
      <c r="CM332" t="s">
        <v>3981</v>
      </c>
      <c r="CN332" t="s">
        <v>174</v>
      </c>
      <c r="CO332" t="s">
        <v>3982</v>
      </c>
      <c r="CP332" t="s">
        <v>3983</v>
      </c>
      <c r="CQ332" t="s">
        <v>174</v>
      </c>
      <c r="CR332">
        <v>2</v>
      </c>
      <c r="CS332">
        <v>3</v>
      </c>
      <c r="CT332">
        <v>5</v>
      </c>
      <c r="CU332" t="s">
        <v>3984</v>
      </c>
      <c r="CV332" t="s">
        <v>170</v>
      </c>
      <c r="CZ332" t="s">
        <v>170</v>
      </c>
      <c r="DB332" t="s">
        <v>3985</v>
      </c>
      <c r="DC332" t="s">
        <v>3986</v>
      </c>
      <c r="DD332" t="s">
        <v>174</v>
      </c>
      <c r="DE332" t="s">
        <v>3987</v>
      </c>
      <c r="DF332" t="s">
        <v>174</v>
      </c>
      <c r="DG332">
        <v>4</v>
      </c>
      <c r="DH332">
        <v>2</v>
      </c>
      <c r="DI332">
        <v>1</v>
      </c>
      <c r="DJ332">
        <v>1</v>
      </c>
      <c r="DK332">
        <v>8</v>
      </c>
      <c r="DL332" t="s">
        <v>174</v>
      </c>
      <c r="DM332" t="s">
        <v>3982</v>
      </c>
      <c r="DN332" t="s">
        <v>170</v>
      </c>
      <c r="DP332" t="s">
        <v>8294</v>
      </c>
      <c r="DQ332" t="s">
        <v>202</v>
      </c>
      <c r="DR332" t="str">
        <f>HYPERLINK("https://nconnect.nicmar.ac.in/pdf/199_resume_1771510168.pdf/Y2FyZWVy","View Resume")</f>
        <v>0</v>
      </c>
      <c r="DS332" t="s">
        <v>865</v>
      </c>
      <c r="DT332" t="s">
        <v>3989</v>
      </c>
      <c r="DU332" t="s">
        <v>211</v>
      </c>
      <c r="DV332" t="s">
        <v>3990</v>
      </c>
      <c r="DW332" t="s">
        <v>246</v>
      </c>
      <c r="DX332" t="s">
        <v>418</v>
      </c>
      <c r="DY332" t="s">
        <v>209</v>
      </c>
      <c r="DZ332" t="s">
        <v>865</v>
      </c>
    </row>
    <row r="333" spans="1:158">
      <c r="A333" t="s">
        <v>3915</v>
      </c>
      <c r="B333" t="s">
        <v>536</v>
      </c>
      <c r="C333" t="s">
        <v>1138</v>
      </c>
      <c r="D333" t="s">
        <v>3916</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5020</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507</v>
      </c>
      <c r="DV333" t="s">
        <v>1209</v>
      </c>
      <c r="DW333" t="s">
        <v>246</v>
      </c>
      <c r="DX333" t="s">
        <v>579</v>
      </c>
      <c r="DY333" t="s">
        <v>209</v>
      </c>
      <c r="DZ333" t="s">
        <v>8324</v>
      </c>
      <c r="EA333" t="s">
        <v>8325</v>
      </c>
      <c r="EB333" t="s">
        <v>8326</v>
      </c>
      <c r="EC333" t="s">
        <v>333</v>
      </c>
      <c r="ED333" t="s">
        <v>207</v>
      </c>
      <c r="EE333" t="s">
        <v>5004</v>
      </c>
      <c r="EF333" t="s">
        <v>3872</v>
      </c>
      <c r="EG333" t="s">
        <v>2695</v>
      </c>
      <c r="EH333" t="s">
        <v>8327</v>
      </c>
      <c r="EI333" t="s">
        <v>6341</v>
      </c>
      <c r="EJ333" t="s">
        <v>2037</v>
      </c>
      <c r="EK333" t="s">
        <v>207</v>
      </c>
      <c r="EL333" t="s">
        <v>3910</v>
      </c>
      <c r="EM333" t="s">
        <v>8328</v>
      </c>
      <c r="EN333" t="s">
        <v>990</v>
      </c>
      <c r="EO333" t="s">
        <v>8329</v>
      </c>
      <c r="EP333" t="s">
        <v>8330</v>
      </c>
      <c r="EQ333" t="s">
        <v>382</v>
      </c>
      <c r="ER333" t="s">
        <v>207</v>
      </c>
      <c r="ES333" t="s">
        <v>8331</v>
      </c>
      <c r="ET333" t="s">
        <v>2857</v>
      </c>
      <c r="EU333" t="s">
        <v>2689</v>
      </c>
      <c r="EV333" t="s">
        <v>8332</v>
      </c>
      <c r="EW333" t="s">
        <v>8333</v>
      </c>
      <c r="EX333" t="s">
        <v>4681</v>
      </c>
      <c r="EY333" t="s">
        <v>207</v>
      </c>
      <c r="EZ333" t="s">
        <v>1215</v>
      </c>
      <c r="FA333" t="s">
        <v>8334</v>
      </c>
      <c r="FB333" t="s">
        <v>429</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3265</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443</v>
      </c>
      <c r="BL334">
        <v>53</v>
      </c>
      <c r="BM334" t="s">
        <v>3150</v>
      </c>
      <c r="BN334" t="s">
        <v>174</v>
      </c>
      <c r="BO334" t="s">
        <v>8345</v>
      </c>
      <c r="BP334" t="s">
        <v>8348</v>
      </c>
      <c r="BQ334" t="s">
        <v>3150</v>
      </c>
      <c r="BR334">
        <v>62.9</v>
      </c>
      <c r="BS334">
        <v>4.2</v>
      </c>
      <c r="BT334">
        <v>2008</v>
      </c>
      <c r="BU334">
        <v>31</v>
      </c>
      <c r="BV334" t="s">
        <v>446</v>
      </c>
      <c r="BW334">
        <v>53</v>
      </c>
      <c r="BX334" t="s">
        <v>3150</v>
      </c>
      <c r="BY334" t="s">
        <v>174</v>
      </c>
      <c r="BZ334" t="s">
        <v>8349</v>
      </c>
      <c r="CA334" t="s">
        <v>8350</v>
      </c>
      <c r="CB334" t="s">
        <v>2716</v>
      </c>
      <c r="CC334">
        <v>57.42</v>
      </c>
      <c r="CE334">
        <v>2010</v>
      </c>
      <c r="CF334" t="s">
        <v>174</v>
      </c>
      <c r="CG334" t="s">
        <v>3150</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3115</v>
      </c>
      <c r="L335" t="s">
        <v>8364</v>
      </c>
      <c r="M335" t="s">
        <v>8365</v>
      </c>
      <c r="N335" t="s">
        <v>170</v>
      </c>
      <c r="AI335" t="s">
        <v>8366</v>
      </c>
      <c r="AJ335" t="s">
        <v>8367</v>
      </c>
      <c r="AK335" t="s">
        <v>438</v>
      </c>
      <c r="AL335">
        <v>67.33</v>
      </c>
      <c r="AN335">
        <v>2008</v>
      </c>
      <c r="AO335" t="s">
        <v>174</v>
      </c>
      <c r="AP335" t="s">
        <v>8368</v>
      </c>
      <c r="AQ335" t="s">
        <v>8367</v>
      </c>
      <c r="AR335" t="s">
        <v>1075</v>
      </c>
      <c r="AS335">
        <v>55.6</v>
      </c>
      <c r="AU335">
        <v>2011</v>
      </c>
      <c r="AV335" t="s">
        <v>170</v>
      </c>
      <c r="BC335" t="s">
        <v>174</v>
      </c>
      <c r="BD335" t="s">
        <v>1740</v>
      </c>
      <c r="BE335" t="s">
        <v>8369</v>
      </c>
      <c r="BF335" t="s">
        <v>485</v>
      </c>
      <c r="BG335">
        <v>70.38</v>
      </c>
      <c r="BI335">
        <v>2015</v>
      </c>
      <c r="BJ335">
        <v>1</v>
      </c>
      <c r="BL335">
        <v>9</v>
      </c>
      <c r="BN335" t="s">
        <v>174</v>
      </c>
      <c r="BO335" t="s">
        <v>185</v>
      </c>
      <c r="BP335" t="s">
        <v>4596</v>
      </c>
      <c r="BQ335" t="s">
        <v>8370</v>
      </c>
      <c r="BR335">
        <v>63.8</v>
      </c>
      <c r="BT335">
        <v>2021</v>
      </c>
      <c r="BU335">
        <v>8</v>
      </c>
      <c r="BW335">
        <v>50</v>
      </c>
      <c r="BY335" t="s">
        <v>174</v>
      </c>
      <c r="BZ335" t="s">
        <v>185</v>
      </c>
      <c r="CA335" t="s">
        <v>4596</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414</v>
      </c>
      <c r="DT335" t="s">
        <v>8377</v>
      </c>
      <c r="DU335" t="s">
        <v>8378</v>
      </c>
      <c r="DV335" t="s">
        <v>646</v>
      </c>
      <c r="DW335" t="s">
        <v>207</v>
      </c>
      <c r="DX335" t="s">
        <v>1718</v>
      </c>
      <c r="DY335" t="s">
        <v>209</v>
      </c>
      <c r="DZ335" t="s">
        <v>414</v>
      </c>
    </row>
    <row r="336" spans="1:158">
      <c r="A336" t="s">
        <v>5429</v>
      </c>
      <c r="B336" t="s">
        <v>5430</v>
      </c>
      <c r="C336" t="s">
        <v>471</v>
      </c>
      <c r="D336" t="s">
        <v>472</v>
      </c>
      <c r="E336" t="s">
        <v>8361</v>
      </c>
      <c r="F336" t="s">
        <v>8362</v>
      </c>
      <c r="G336">
        <v>7905136064</v>
      </c>
      <c r="H336" t="s">
        <v>164</v>
      </c>
      <c r="I336" t="s">
        <v>8363</v>
      </c>
      <c r="J336" t="s">
        <v>166</v>
      </c>
      <c r="K336" t="s">
        <v>3115</v>
      </c>
      <c r="L336" t="s">
        <v>8364</v>
      </c>
      <c r="M336" t="s">
        <v>8365</v>
      </c>
      <c r="N336" t="s">
        <v>170</v>
      </c>
      <c r="AI336" t="s">
        <v>8366</v>
      </c>
      <c r="AJ336" t="s">
        <v>8367</v>
      </c>
      <c r="AK336" t="s">
        <v>438</v>
      </c>
      <c r="AL336">
        <v>67.33</v>
      </c>
      <c r="AN336">
        <v>2008</v>
      </c>
      <c r="AO336" t="s">
        <v>174</v>
      </c>
      <c r="AP336" t="s">
        <v>8368</v>
      </c>
      <c r="AQ336" t="s">
        <v>8367</v>
      </c>
      <c r="AR336" t="s">
        <v>1075</v>
      </c>
      <c r="AS336">
        <v>55.6</v>
      </c>
      <c r="AU336">
        <v>2011</v>
      </c>
      <c r="AV336" t="s">
        <v>170</v>
      </c>
      <c r="BC336" t="s">
        <v>174</v>
      </c>
      <c r="BD336" t="s">
        <v>1740</v>
      </c>
      <c r="BE336" t="s">
        <v>8369</v>
      </c>
      <c r="BF336" t="s">
        <v>485</v>
      </c>
      <c r="BG336">
        <v>70.38</v>
      </c>
      <c r="BI336">
        <v>2015</v>
      </c>
      <c r="BJ336">
        <v>1</v>
      </c>
      <c r="BL336">
        <v>9</v>
      </c>
      <c r="BN336" t="s">
        <v>174</v>
      </c>
      <c r="BO336" t="s">
        <v>185</v>
      </c>
      <c r="BP336" t="s">
        <v>4596</v>
      </c>
      <c r="BQ336" t="s">
        <v>8370</v>
      </c>
      <c r="BR336">
        <v>63.8</v>
      </c>
      <c r="BT336">
        <v>2021</v>
      </c>
      <c r="BU336">
        <v>8</v>
      </c>
      <c r="BW336">
        <v>50</v>
      </c>
      <c r="BY336" t="s">
        <v>174</v>
      </c>
      <c r="BZ336" t="s">
        <v>185</v>
      </c>
      <c r="CA336" t="s">
        <v>4596</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414</v>
      </c>
      <c r="DT336" t="s">
        <v>8377</v>
      </c>
      <c r="DU336" t="s">
        <v>8378</v>
      </c>
      <c r="DV336" t="s">
        <v>646</v>
      </c>
      <c r="DW336" t="s">
        <v>207</v>
      </c>
      <c r="DX336" t="s">
        <v>1718</v>
      </c>
      <c r="DY336" t="s">
        <v>209</v>
      </c>
      <c r="DZ336" t="s">
        <v>414</v>
      </c>
    </row>
    <row r="337" spans="1:158">
      <c r="A337" t="s">
        <v>581</v>
      </c>
      <c r="B337" t="s">
        <v>211</v>
      </c>
      <c r="C337" t="s">
        <v>471</v>
      </c>
      <c r="D337" t="s">
        <v>582</v>
      </c>
      <c r="E337" t="s">
        <v>8361</v>
      </c>
      <c r="F337" t="s">
        <v>8362</v>
      </c>
      <c r="G337">
        <v>7905136064</v>
      </c>
      <c r="H337" t="s">
        <v>164</v>
      </c>
      <c r="I337" t="s">
        <v>8363</v>
      </c>
      <c r="J337" t="s">
        <v>166</v>
      </c>
      <c r="K337" t="s">
        <v>3115</v>
      </c>
      <c r="L337" t="s">
        <v>8364</v>
      </c>
      <c r="M337" t="s">
        <v>8365</v>
      </c>
      <c r="N337" t="s">
        <v>170</v>
      </c>
      <c r="AI337" t="s">
        <v>8366</v>
      </c>
      <c r="AJ337" t="s">
        <v>8367</v>
      </c>
      <c r="AK337" t="s">
        <v>438</v>
      </c>
      <c r="AL337">
        <v>67.33</v>
      </c>
      <c r="AN337">
        <v>2008</v>
      </c>
      <c r="AO337" t="s">
        <v>174</v>
      </c>
      <c r="AP337" t="s">
        <v>8368</v>
      </c>
      <c r="AQ337" t="s">
        <v>8367</v>
      </c>
      <c r="AR337" t="s">
        <v>1075</v>
      </c>
      <c r="AS337">
        <v>55.6</v>
      </c>
      <c r="AU337">
        <v>2011</v>
      </c>
      <c r="AV337" t="s">
        <v>170</v>
      </c>
      <c r="BC337" t="s">
        <v>174</v>
      </c>
      <c r="BD337" t="s">
        <v>1740</v>
      </c>
      <c r="BE337" t="s">
        <v>8369</v>
      </c>
      <c r="BF337" t="s">
        <v>485</v>
      </c>
      <c r="BG337">
        <v>70.38</v>
      </c>
      <c r="BI337">
        <v>2015</v>
      </c>
      <c r="BJ337">
        <v>1</v>
      </c>
      <c r="BL337">
        <v>9</v>
      </c>
      <c r="BN337" t="s">
        <v>174</v>
      </c>
      <c r="BO337" t="s">
        <v>185</v>
      </c>
      <c r="BP337" t="s">
        <v>4596</v>
      </c>
      <c r="BQ337" t="s">
        <v>8370</v>
      </c>
      <c r="BR337">
        <v>63.8</v>
      </c>
      <c r="BT337">
        <v>2021</v>
      </c>
      <c r="BU337">
        <v>8</v>
      </c>
      <c r="BW337">
        <v>50</v>
      </c>
      <c r="BY337" t="s">
        <v>174</v>
      </c>
      <c r="BZ337" t="s">
        <v>185</v>
      </c>
      <c r="CA337" t="s">
        <v>4596</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414</v>
      </c>
      <c r="DT337" t="s">
        <v>8377</v>
      </c>
      <c r="DU337" t="s">
        <v>8378</v>
      </c>
      <c r="DV337" t="s">
        <v>646</v>
      </c>
      <c r="DW337" t="s">
        <v>207</v>
      </c>
      <c r="DX337" t="s">
        <v>1718</v>
      </c>
      <c r="DY337" t="s">
        <v>209</v>
      </c>
      <c r="DZ337" t="s">
        <v>414</v>
      </c>
    </row>
    <row r="338" spans="1:158">
      <c r="A338" t="s">
        <v>5303</v>
      </c>
      <c r="B338" t="s">
        <v>507</v>
      </c>
      <c r="C338" t="s">
        <v>160</v>
      </c>
      <c r="D338" t="s">
        <v>5304</v>
      </c>
      <c r="E338" t="s">
        <v>8361</v>
      </c>
      <c r="F338" t="s">
        <v>8362</v>
      </c>
      <c r="G338">
        <v>7905136064</v>
      </c>
      <c r="H338" t="s">
        <v>164</v>
      </c>
      <c r="I338" t="s">
        <v>8363</v>
      </c>
      <c r="J338" t="s">
        <v>166</v>
      </c>
      <c r="K338" t="s">
        <v>3115</v>
      </c>
      <c r="L338" t="s">
        <v>8364</v>
      </c>
      <c r="M338" t="s">
        <v>8365</v>
      </c>
      <c r="N338" t="s">
        <v>170</v>
      </c>
      <c r="AI338" t="s">
        <v>8366</v>
      </c>
      <c r="AJ338" t="s">
        <v>8367</v>
      </c>
      <c r="AK338" t="s">
        <v>438</v>
      </c>
      <c r="AL338">
        <v>67.33</v>
      </c>
      <c r="AN338">
        <v>2008</v>
      </c>
      <c r="AO338" t="s">
        <v>174</v>
      </c>
      <c r="AP338" t="s">
        <v>8368</v>
      </c>
      <c r="AQ338" t="s">
        <v>8367</v>
      </c>
      <c r="AR338" t="s">
        <v>1075</v>
      </c>
      <c r="AS338">
        <v>55.6</v>
      </c>
      <c r="AU338">
        <v>2011</v>
      </c>
      <c r="AV338" t="s">
        <v>170</v>
      </c>
      <c r="BC338" t="s">
        <v>174</v>
      </c>
      <c r="BD338" t="s">
        <v>1740</v>
      </c>
      <c r="BE338" t="s">
        <v>8369</v>
      </c>
      <c r="BF338" t="s">
        <v>485</v>
      </c>
      <c r="BG338">
        <v>70.38</v>
      </c>
      <c r="BI338">
        <v>2015</v>
      </c>
      <c r="BJ338">
        <v>1</v>
      </c>
      <c r="BL338">
        <v>9</v>
      </c>
      <c r="BN338" t="s">
        <v>174</v>
      </c>
      <c r="BO338" t="s">
        <v>185</v>
      </c>
      <c r="BP338" t="s">
        <v>4596</v>
      </c>
      <c r="BQ338" t="s">
        <v>8370</v>
      </c>
      <c r="BR338">
        <v>63.8</v>
      </c>
      <c r="BT338">
        <v>2021</v>
      </c>
      <c r="BU338">
        <v>8</v>
      </c>
      <c r="BW338">
        <v>50</v>
      </c>
      <c r="BY338" t="s">
        <v>174</v>
      </c>
      <c r="BZ338" t="s">
        <v>185</v>
      </c>
      <c r="CA338" t="s">
        <v>4596</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414</v>
      </c>
      <c r="DT338" t="s">
        <v>8377</v>
      </c>
      <c r="DU338" t="s">
        <v>8378</v>
      </c>
      <c r="DV338" t="s">
        <v>646</v>
      </c>
      <c r="DW338" t="s">
        <v>207</v>
      </c>
      <c r="DX338" t="s">
        <v>1718</v>
      </c>
      <c r="DY338" t="s">
        <v>209</v>
      </c>
      <c r="DZ338" t="s">
        <v>414</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443</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818</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797</v>
      </c>
      <c r="L340" t="s">
        <v>8416</v>
      </c>
      <c r="M340" t="s">
        <v>8417</v>
      </c>
      <c r="N340" t="s">
        <v>170</v>
      </c>
      <c r="AI340" t="s">
        <v>8418</v>
      </c>
      <c r="AJ340" t="s">
        <v>3313</v>
      </c>
      <c r="AK340" t="s">
        <v>8419</v>
      </c>
      <c r="AL340">
        <v>74.33</v>
      </c>
      <c r="AN340">
        <v>2009</v>
      </c>
      <c r="AO340" t="s">
        <v>174</v>
      </c>
      <c r="AP340" t="s">
        <v>8420</v>
      </c>
      <c r="AQ340" t="s">
        <v>3313</v>
      </c>
      <c r="AR340" t="s">
        <v>8421</v>
      </c>
      <c r="AS340">
        <v>77.8</v>
      </c>
      <c r="AU340">
        <v>2011</v>
      </c>
      <c r="AV340" t="s">
        <v>170</v>
      </c>
      <c r="BC340" t="s">
        <v>174</v>
      </c>
      <c r="BD340" t="s">
        <v>8422</v>
      </c>
      <c r="BE340" t="s">
        <v>8422</v>
      </c>
      <c r="BF340" t="s">
        <v>485</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4147</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3196</v>
      </c>
      <c r="DT340" t="s">
        <v>8428</v>
      </c>
      <c r="DU340" t="s">
        <v>8049</v>
      </c>
      <c r="DV340" t="s">
        <v>333</v>
      </c>
      <c r="DW340" t="s">
        <v>207</v>
      </c>
      <c r="DX340" t="s">
        <v>2523</v>
      </c>
      <c r="DY340" t="s">
        <v>428</v>
      </c>
      <c r="DZ340" t="s">
        <v>248</v>
      </c>
      <c r="EA340" t="s">
        <v>4147</v>
      </c>
      <c r="EB340" t="s">
        <v>4157</v>
      </c>
      <c r="EC340" t="s">
        <v>1812</v>
      </c>
      <c r="ED340" t="s">
        <v>207</v>
      </c>
      <c r="EE340" t="s">
        <v>3626</v>
      </c>
      <c r="EF340" t="s">
        <v>209</v>
      </c>
      <c r="EG340" t="s">
        <v>248</v>
      </c>
    </row>
    <row r="341" spans="1:158">
      <c r="A341" t="s">
        <v>158</v>
      </c>
      <c r="B341" t="s">
        <v>159</v>
      </c>
      <c r="C341" t="s">
        <v>160</v>
      </c>
      <c r="D341" t="s">
        <v>161</v>
      </c>
      <c r="E341" t="s">
        <v>8429</v>
      </c>
      <c r="F341" t="s">
        <v>8430</v>
      </c>
      <c r="G341">
        <v>9867583332</v>
      </c>
      <c r="H341" t="s">
        <v>164</v>
      </c>
      <c r="I341" t="s">
        <v>8431</v>
      </c>
      <c r="J341" t="s">
        <v>166</v>
      </c>
      <c r="K341" t="s">
        <v>701</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537</v>
      </c>
      <c r="ED341" t="s">
        <v>207</v>
      </c>
      <c r="EE341" t="s">
        <v>2320</v>
      </c>
      <c r="EF341" t="s">
        <v>4308</v>
      </c>
      <c r="EG341" t="s">
        <v>821</v>
      </c>
      <c r="EH341" t="s">
        <v>8459</v>
      </c>
      <c r="EI341" t="s">
        <v>8460</v>
      </c>
      <c r="EJ341" t="s">
        <v>8456</v>
      </c>
      <c r="EK341" t="s">
        <v>207</v>
      </c>
      <c r="EL341" t="s">
        <v>264</v>
      </c>
      <c r="EM341" t="s">
        <v>4830</v>
      </c>
      <c r="EN341" t="s">
        <v>6827</v>
      </c>
      <c r="EO341" t="s">
        <v>8461</v>
      </c>
      <c r="EP341" t="s">
        <v>8462</v>
      </c>
      <c r="EQ341" t="s">
        <v>333</v>
      </c>
      <c r="ER341" t="s">
        <v>207</v>
      </c>
      <c r="ES341" t="s">
        <v>6989</v>
      </c>
      <c r="ET341" t="s">
        <v>1022</v>
      </c>
      <c r="EU341" t="s">
        <v>6827</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721</v>
      </c>
      <c r="CQ342" t="s">
        <v>170</v>
      </c>
      <c r="CU342" t="s">
        <v>5024</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6204</v>
      </c>
      <c r="ED342" t="s">
        <v>246</v>
      </c>
      <c r="EE342" t="s">
        <v>1026</v>
      </c>
      <c r="EF342" t="s">
        <v>1395</v>
      </c>
      <c r="EG342" t="s">
        <v>1317</v>
      </c>
      <c r="EH342" t="s">
        <v>8499</v>
      </c>
      <c r="EI342" t="s">
        <v>8500</v>
      </c>
      <c r="EJ342" t="s">
        <v>2037</v>
      </c>
      <c r="EK342" t="s">
        <v>207</v>
      </c>
      <c r="EL342" t="s">
        <v>2109</v>
      </c>
      <c r="EM342" t="s">
        <v>3108</v>
      </c>
      <c r="EN342" t="s">
        <v>865</v>
      </c>
      <c r="EO342" t="s">
        <v>8501</v>
      </c>
      <c r="EP342" t="s">
        <v>8502</v>
      </c>
      <c r="EQ342" t="s">
        <v>8503</v>
      </c>
      <c r="ER342" t="s">
        <v>207</v>
      </c>
      <c r="ES342" t="s">
        <v>8504</v>
      </c>
      <c r="ET342" t="s">
        <v>3870</v>
      </c>
      <c r="EU342" t="s">
        <v>1464</v>
      </c>
      <c r="EV342" t="s">
        <v>8505</v>
      </c>
      <c r="EW342" t="s">
        <v>536</v>
      </c>
      <c r="EX342" t="s">
        <v>7885</v>
      </c>
      <c r="EY342" t="s">
        <v>246</v>
      </c>
      <c r="EZ342" t="s">
        <v>690</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4933</v>
      </c>
      <c r="BE343" t="s">
        <v>8518</v>
      </c>
      <c r="BF343" t="s">
        <v>5171</v>
      </c>
      <c r="BG343">
        <v>87.58</v>
      </c>
      <c r="BI343">
        <v>2022</v>
      </c>
      <c r="BJ343">
        <v>19</v>
      </c>
      <c r="BK343" t="s">
        <v>8519</v>
      </c>
      <c r="BL343">
        <v>17</v>
      </c>
      <c r="BN343" t="s">
        <v>174</v>
      </c>
      <c r="BO343" t="s">
        <v>4933</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5188</v>
      </c>
      <c r="EB343" t="s">
        <v>4686</v>
      </c>
      <c r="EC343" t="s">
        <v>8529</v>
      </c>
      <c r="ED343" t="s">
        <v>246</v>
      </c>
      <c r="EE343" t="s">
        <v>2434</v>
      </c>
      <c r="EF343" t="s">
        <v>3390</v>
      </c>
      <c r="EG343" t="s">
        <v>949</v>
      </c>
      <c r="EH343" t="s">
        <v>8530</v>
      </c>
      <c r="EI343" t="s">
        <v>8531</v>
      </c>
      <c r="EJ343" t="s">
        <v>818</v>
      </c>
      <c r="EK343" t="s">
        <v>207</v>
      </c>
      <c r="EL343" t="s">
        <v>901</v>
      </c>
      <c r="EM343" t="s">
        <v>463</v>
      </c>
      <c r="EN343" t="s">
        <v>469</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4933</v>
      </c>
      <c r="BE344" t="s">
        <v>8518</v>
      </c>
      <c r="BF344" t="s">
        <v>5171</v>
      </c>
      <c r="BG344">
        <v>87.58</v>
      </c>
      <c r="BI344">
        <v>2022</v>
      </c>
      <c r="BJ344">
        <v>19</v>
      </c>
      <c r="BK344" t="s">
        <v>8519</v>
      </c>
      <c r="BL344">
        <v>17</v>
      </c>
      <c r="BN344" t="s">
        <v>174</v>
      </c>
      <c r="BO344" t="s">
        <v>4933</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5188</v>
      </c>
      <c r="EB344" t="s">
        <v>4686</v>
      </c>
      <c r="EC344" t="s">
        <v>8529</v>
      </c>
      <c r="ED344" t="s">
        <v>246</v>
      </c>
      <c r="EE344" t="s">
        <v>2434</v>
      </c>
      <c r="EF344" t="s">
        <v>3390</v>
      </c>
      <c r="EG344" t="s">
        <v>949</v>
      </c>
      <c r="EH344" t="s">
        <v>8530</v>
      </c>
      <c r="EI344" t="s">
        <v>8531</v>
      </c>
      <c r="EJ344" t="s">
        <v>818</v>
      </c>
      <c r="EK344" t="s">
        <v>207</v>
      </c>
      <c r="EL344" t="s">
        <v>901</v>
      </c>
      <c r="EM344" t="s">
        <v>463</v>
      </c>
      <c r="EN344" t="s">
        <v>469</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4933</v>
      </c>
      <c r="BE345" t="s">
        <v>8518</v>
      </c>
      <c r="BF345" t="s">
        <v>5171</v>
      </c>
      <c r="BG345">
        <v>87.58</v>
      </c>
      <c r="BI345">
        <v>2022</v>
      </c>
      <c r="BJ345">
        <v>19</v>
      </c>
      <c r="BK345" t="s">
        <v>8519</v>
      </c>
      <c r="BL345">
        <v>17</v>
      </c>
      <c r="BN345" t="s">
        <v>174</v>
      </c>
      <c r="BO345" t="s">
        <v>4933</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5188</v>
      </c>
      <c r="EB345" t="s">
        <v>4686</v>
      </c>
      <c r="EC345" t="s">
        <v>8529</v>
      </c>
      <c r="ED345" t="s">
        <v>246</v>
      </c>
      <c r="EE345" t="s">
        <v>2434</v>
      </c>
      <c r="EF345" t="s">
        <v>3390</v>
      </c>
      <c r="EG345" t="s">
        <v>949</v>
      </c>
      <c r="EH345" t="s">
        <v>8530</v>
      </c>
      <c r="EI345" t="s">
        <v>8531</v>
      </c>
      <c r="EJ345" t="s">
        <v>818</v>
      </c>
      <c r="EK345" t="s">
        <v>207</v>
      </c>
      <c r="EL345" t="s">
        <v>901</v>
      </c>
      <c r="EM345" t="s">
        <v>463</v>
      </c>
      <c r="EN345" t="s">
        <v>469</v>
      </c>
    </row>
    <row r="346" spans="1:158">
      <c r="A346" t="s">
        <v>1137</v>
      </c>
      <c r="B346" t="s">
        <v>211</v>
      </c>
      <c r="C346" t="s">
        <v>1138</v>
      </c>
      <c r="D346" t="s">
        <v>1139</v>
      </c>
      <c r="E346" t="s">
        <v>8534</v>
      </c>
      <c r="F346" t="s">
        <v>8535</v>
      </c>
      <c r="G346">
        <v>7666363829</v>
      </c>
      <c r="H346" t="s">
        <v>271</v>
      </c>
      <c r="I346" t="s">
        <v>8536</v>
      </c>
      <c r="J346" t="s">
        <v>166</v>
      </c>
      <c r="K346" t="s">
        <v>657</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5304</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574</v>
      </c>
      <c r="DT346" t="s">
        <v>8549</v>
      </c>
      <c r="DU346" t="s">
        <v>8550</v>
      </c>
      <c r="DV346" t="s">
        <v>8456</v>
      </c>
      <c r="DW346" t="s">
        <v>207</v>
      </c>
      <c r="DX346" t="s">
        <v>247</v>
      </c>
      <c r="DY346" t="s">
        <v>209</v>
      </c>
      <c r="DZ346" t="s">
        <v>821</v>
      </c>
      <c r="EA346" t="s">
        <v>8551</v>
      </c>
      <c r="EB346" t="s">
        <v>8552</v>
      </c>
      <c r="EC346" t="s">
        <v>818</v>
      </c>
      <c r="ED346" t="s">
        <v>207</v>
      </c>
      <c r="EE346" t="s">
        <v>1387</v>
      </c>
      <c r="EF346" t="s">
        <v>2758</v>
      </c>
      <c r="EG346" t="s">
        <v>821</v>
      </c>
    </row>
    <row r="347" spans="1:158">
      <c r="A347" t="s">
        <v>5429</v>
      </c>
      <c r="B347" t="s">
        <v>5430</v>
      </c>
      <c r="C347" t="s">
        <v>471</v>
      </c>
      <c r="D347" t="s">
        <v>472</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485</v>
      </c>
      <c r="BG347">
        <v>82.25</v>
      </c>
      <c r="BI347">
        <v>2005</v>
      </c>
      <c r="BJ347">
        <v>2</v>
      </c>
      <c r="BL347">
        <v>9</v>
      </c>
      <c r="BN347" t="s">
        <v>174</v>
      </c>
      <c r="BO347" t="s">
        <v>6545</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4412</v>
      </c>
      <c r="DV347" t="s">
        <v>1812</v>
      </c>
      <c r="DW347" t="s">
        <v>207</v>
      </c>
      <c r="DX347" t="s">
        <v>3759</v>
      </c>
      <c r="DY347" t="s">
        <v>8504</v>
      </c>
      <c r="DZ347" t="s">
        <v>5377</v>
      </c>
      <c r="EA347" t="s">
        <v>8569</v>
      </c>
      <c r="EB347" t="s">
        <v>211</v>
      </c>
      <c r="EC347" t="s">
        <v>8570</v>
      </c>
      <c r="ED347" t="s">
        <v>246</v>
      </c>
      <c r="EE347" t="s">
        <v>8504</v>
      </c>
      <c r="EF347" t="s">
        <v>7410</v>
      </c>
      <c r="EG347" t="s">
        <v>697</v>
      </c>
      <c r="EH347" t="s">
        <v>8568</v>
      </c>
      <c r="EI347" t="s">
        <v>8571</v>
      </c>
      <c r="EJ347" t="s">
        <v>8572</v>
      </c>
      <c r="EK347" t="s">
        <v>207</v>
      </c>
      <c r="EL347" t="s">
        <v>2926</v>
      </c>
      <c r="EM347" t="s">
        <v>3839</v>
      </c>
      <c r="EN347" t="s">
        <v>898</v>
      </c>
      <c r="EO347" t="s">
        <v>8568</v>
      </c>
      <c r="EP347" t="s">
        <v>8573</v>
      </c>
      <c r="EQ347" t="s">
        <v>8574</v>
      </c>
      <c r="ER347" t="s">
        <v>207</v>
      </c>
      <c r="ES347" t="s">
        <v>3839</v>
      </c>
      <c r="ET347" t="s">
        <v>3108</v>
      </c>
      <c r="EU347" t="s">
        <v>534</v>
      </c>
      <c r="EV347" t="s">
        <v>8575</v>
      </c>
      <c r="EW347" t="s">
        <v>8576</v>
      </c>
      <c r="EX347" t="s">
        <v>1812</v>
      </c>
      <c r="EY347" t="s">
        <v>207</v>
      </c>
      <c r="EZ347" t="s">
        <v>1719</v>
      </c>
      <c r="FA347" t="s">
        <v>209</v>
      </c>
      <c r="FB347" t="s">
        <v>259</v>
      </c>
    </row>
    <row r="348" spans="1:158">
      <c r="A348" t="s">
        <v>581</v>
      </c>
      <c r="B348" t="s">
        <v>211</v>
      </c>
      <c r="C348" t="s">
        <v>471</v>
      </c>
      <c r="D348" t="s">
        <v>582</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485</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3570</v>
      </c>
      <c r="CI348" t="s">
        <v>193</v>
      </c>
      <c r="CJ348">
        <v>2025</v>
      </c>
      <c r="CL348" t="s">
        <v>170</v>
      </c>
      <c r="CN348" t="s">
        <v>174</v>
      </c>
      <c r="CO348" t="s">
        <v>8591</v>
      </c>
      <c r="CP348" t="s">
        <v>4879</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468</v>
      </c>
      <c r="DY348" t="s">
        <v>209</v>
      </c>
      <c r="DZ348" t="s">
        <v>469</v>
      </c>
      <c r="EA348" t="s">
        <v>3570</v>
      </c>
      <c r="EB348" t="s">
        <v>8599</v>
      </c>
      <c r="EC348" t="s">
        <v>2129</v>
      </c>
      <c r="ED348" t="s">
        <v>246</v>
      </c>
      <c r="EE348" t="s">
        <v>981</v>
      </c>
      <c r="EF348" t="s">
        <v>468</v>
      </c>
      <c r="EG348" t="s">
        <v>265</v>
      </c>
    </row>
    <row r="349" spans="1:158">
      <c r="A349" t="s">
        <v>3911</v>
      </c>
      <c r="B349" t="s">
        <v>211</v>
      </c>
      <c r="C349" t="s">
        <v>471</v>
      </c>
      <c r="D349" t="s">
        <v>3912</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485</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3570</v>
      </c>
      <c r="CI349" t="s">
        <v>193</v>
      </c>
      <c r="CJ349">
        <v>2025</v>
      </c>
      <c r="CL349" t="s">
        <v>170</v>
      </c>
      <c r="CN349" t="s">
        <v>174</v>
      </c>
      <c r="CO349" t="s">
        <v>8591</v>
      </c>
      <c r="CP349" t="s">
        <v>4879</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468</v>
      </c>
      <c r="DY349" t="s">
        <v>209</v>
      </c>
      <c r="DZ349" t="s">
        <v>469</v>
      </c>
      <c r="EA349" t="s">
        <v>3570</v>
      </c>
      <c r="EB349" t="s">
        <v>8599</v>
      </c>
      <c r="EC349" t="s">
        <v>2129</v>
      </c>
      <c r="ED349" t="s">
        <v>246</v>
      </c>
      <c r="EE349" t="s">
        <v>981</v>
      </c>
      <c r="EF349" t="s">
        <v>468</v>
      </c>
      <c r="EG349" t="s">
        <v>265</v>
      </c>
    </row>
    <row r="350" spans="1:158">
      <c r="A350" t="s">
        <v>584</v>
      </c>
      <c r="B350" t="s">
        <v>211</v>
      </c>
      <c r="C350" t="s">
        <v>471</v>
      </c>
      <c r="D350" t="s">
        <v>585</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485</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3570</v>
      </c>
      <c r="CI350" t="s">
        <v>193</v>
      </c>
      <c r="CJ350">
        <v>2025</v>
      </c>
      <c r="CL350" t="s">
        <v>170</v>
      </c>
      <c r="CN350" t="s">
        <v>174</v>
      </c>
      <c r="CO350" t="s">
        <v>8591</v>
      </c>
      <c r="CP350" t="s">
        <v>4879</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468</v>
      </c>
      <c r="DY350" t="s">
        <v>209</v>
      </c>
      <c r="DZ350" t="s">
        <v>469</v>
      </c>
      <c r="EA350" t="s">
        <v>3570</v>
      </c>
      <c r="EB350" t="s">
        <v>8599</v>
      </c>
      <c r="EC350" t="s">
        <v>2129</v>
      </c>
      <c r="ED350" t="s">
        <v>246</v>
      </c>
      <c r="EE350" t="s">
        <v>981</v>
      </c>
      <c r="EF350" t="s">
        <v>468</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485</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3570</v>
      </c>
      <c r="CI351" t="s">
        <v>193</v>
      </c>
      <c r="CJ351">
        <v>2025</v>
      </c>
      <c r="CL351" t="s">
        <v>170</v>
      </c>
      <c r="CN351" t="s">
        <v>174</v>
      </c>
      <c r="CO351" t="s">
        <v>8591</v>
      </c>
      <c r="CP351" t="s">
        <v>4879</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468</v>
      </c>
      <c r="DY351" t="s">
        <v>209</v>
      </c>
      <c r="DZ351" t="s">
        <v>469</v>
      </c>
      <c r="EA351" t="s">
        <v>3570</v>
      </c>
      <c r="EB351" t="s">
        <v>8599</v>
      </c>
      <c r="EC351" t="s">
        <v>2129</v>
      </c>
      <c r="ED351" t="s">
        <v>246</v>
      </c>
      <c r="EE351" t="s">
        <v>981</v>
      </c>
      <c r="EF351" t="s">
        <v>468</v>
      </c>
      <c r="EG351" t="s">
        <v>265</v>
      </c>
    </row>
    <row r="352" spans="1:158">
      <c r="A352" t="s">
        <v>470</v>
      </c>
      <c r="B352" t="s">
        <v>211</v>
      </c>
      <c r="C352" t="s">
        <v>471</v>
      </c>
      <c r="D352" t="s">
        <v>472</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485</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3570</v>
      </c>
      <c r="CI352" t="s">
        <v>193</v>
      </c>
      <c r="CJ352">
        <v>2025</v>
      </c>
      <c r="CL352" t="s">
        <v>170</v>
      </c>
      <c r="CN352" t="s">
        <v>174</v>
      </c>
      <c r="CO352" t="s">
        <v>8591</v>
      </c>
      <c r="CP352" t="s">
        <v>4879</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468</v>
      </c>
      <c r="DY352" t="s">
        <v>209</v>
      </c>
      <c r="DZ352" t="s">
        <v>469</v>
      </c>
      <c r="EA352" t="s">
        <v>3570</v>
      </c>
      <c r="EB352" t="s">
        <v>8599</v>
      </c>
      <c r="EC352" t="s">
        <v>2129</v>
      </c>
      <c r="ED352" t="s">
        <v>246</v>
      </c>
      <c r="EE352" t="s">
        <v>981</v>
      </c>
      <c r="EF352" t="s">
        <v>468</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6576</v>
      </c>
      <c r="AL353">
        <v>83.8</v>
      </c>
      <c r="AN353">
        <v>1998</v>
      </c>
      <c r="AO353" t="s">
        <v>174</v>
      </c>
      <c r="AP353" t="s">
        <v>8608</v>
      </c>
      <c r="AQ353" t="s">
        <v>8609</v>
      </c>
      <c r="AR353" t="s">
        <v>6285</v>
      </c>
      <c r="AS353">
        <v>76.6</v>
      </c>
      <c r="AU353">
        <v>2000</v>
      </c>
      <c r="AV353" t="s">
        <v>170</v>
      </c>
      <c r="BC353" t="s">
        <v>174</v>
      </c>
      <c r="BD353" t="s">
        <v>4638</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422</v>
      </c>
      <c r="DY353" t="s">
        <v>951</v>
      </c>
      <c r="DZ353" t="s">
        <v>465</v>
      </c>
      <c r="EA353" t="s">
        <v>8626</v>
      </c>
      <c r="EB353" t="s">
        <v>8628</v>
      </c>
      <c r="EC353" t="s">
        <v>8627</v>
      </c>
      <c r="ED353" t="s">
        <v>246</v>
      </c>
      <c r="EE353" t="s">
        <v>1502</v>
      </c>
      <c r="EF353" t="s">
        <v>422</v>
      </c>
      <c r="EG353" t="s">
        <v>821</v>
      </c>
      <c r="EH353" t="s">
        <v>7278</v>
      </c>
      <c r="EI353" t="s">
        <v>211</v>
      </c>
      <c r="EJ353" t="s">
        <v>5382</v>
      </c>
      <c r="EK353" t="s">
        <v>246</v>
      </c>
      <c r="EL353" t="s">
        <v>428</v>
      </c>
      <c r="EM353" t="s">
        <v>1808</v>
      </c>
      <c r="EN353" t="s">
        <v>1027</v>
      </c>
      <c r="EO353" t="s">
        <v>946</v>
      </c>
      <c r="EP353" t="s">
        <v>8629</v>
      </c>
      <c r="EQ353" t="s">
        <v>8630</v>
      </c>
      <c r="ER353" t="s">
        <v>246</v>
      </c>
      <c r="ES353" t="s">
        <v>7188</v>
      </c>
      <c r="ET353" t="s">
        <v>573</v>
      </c>
      <c r="EU353" t="s">
        <v>2132</v>
      </c>
      <c r="EV353" t="s">
        <v>8626</v>
      </c>
      <c r="EW353" t="s">
        <v>8631</v>
      </c>
      <c r="EX353" t="s">
        <v>8627</v>
      </c>
      <c r="EY353" t="s">
        <v>246</v>
      </c>
      <c r="EZ353" t="s">
        <v>5039</v>
      </c>
      <c r="FA353" t="s">
        <v>2926</v>
      </c>
      <c r="FB353" t="s">
        <v>1388</v>
      </c>
    </row>
    <row r="354" spans="1:158">
      <c r="A354" t="s">
        <v>586</v>
      </c>
      <c r="B354" t="s">
        <v>159</v>
      </c>
      <c r="C354" t="s">
        <v>267</v>
      </c>
      <c r="D354" t="s">
        <v>357</v>
      </c>
      <c r="E354" t="s">
        <v>8632</v>
      </c>
      <c r="F354" t="s">
        <v>8633</v>
      </c>
      <c r="G354">
        <v>9019226775</v>
      </c>
      <c r="H354" t="s">
        <v>164</v>
      </c>
      <c r="I354" t="s">
        <v>8634</v>
      </c>
      <c r="J354" t="s">
        <v>166</v>
      </c>
      <c r="K354" t="s">
        <v>512</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442</v>
      </c>
      <c r="BG354">
        <v>82</v>
      </c>
      <c r="BI354">
        <v>2007</v>
      </c>
      <c r="BJ354">
        <v>19</v>
      </c>
      <c r="BK354" t="s">
        <v>1007</v>
      </c>
      <c r="BL354">
        <v>52</v>
      </c>
      <c r="BM354" t="s">
        <v>442</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5429</v>
      </c>
      <c r="B355" t="s">
        <v>5430</v>
      </c>
      <c r="C355" t="s">
        <v>471</v>
      </c>
      <c r="D355" t="s">
        <v>472</v>
      </c>
      <c r="E355" t="s">
        <v>8632</v>
      </c>
      <c r="F355" t="s">
        <v>8633</v>
      </c>
      <c r="G355">
        <v>9019226775</v>
      </c>
      <c r="H355" t="s">
        <v>164</v>
      </c>
      <c r="I355" t="s">
        <v>8634</v>
      </c>
      <c r="J355" t="s">
        <v>166</v>
      </c>
      <c r="K355" t="s">
        <v>512</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442</v>
      </c>
      <c r="BG355">
        <v>82</v>
      </c>
      <c r="BI355">
        <v>2007</v>
      </c>
      <c r="BJ355">
        <v>19</v>
      </c>
      <c r="BK355" t="s">
        <v>1007</v>
      </c>
      <c r="BL355">
        <v>52</v>
      </c>
      <c r="BM355" t="s">
        <v>442</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4303</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539</v>
      </c>
      <c r="B357" t="s">
        <v>159</v>
      </c>
      <c r="C357" t="s">
        <v>471</v>
      </c>
      <c r="D357" t="s">
        <v>540</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4303</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522</v>
      </c>
      <c r="BQ358" t="s">
        <v>8694</v>
      </c>
      <c r="BR358">
        <v>75</v>
      </c>
      <c r="BT358">
        <v>2020</v>
      </c>
      <c r="BU358">
        <v>31</v>
      </c>
      <c r="BV358" t="s">
        <v>5683</v>
      </c>
      <c r="BW358">
        <v>53</v>
      </c>
      <c r="BY358" t="s">
        <v>174</v>
      </c>
      <c r="BZ358" t="s">
        <v>2011</v>
      </c>
      <c r="CA358" t="s">
        <v>8695</v>
      </c>
      <c r="CB358" t="s">
        <v>762</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574</v>
      </c>
      <c r="DT358" t="s">
        <v>8705</v>
      </c>
      <c r="DU358" t="s">
        <v>211</v>
      </c>
      <c r="DV358" t="s">
        <v>646</v>
      </c>
      <c r="DW358" t="s">
        <v>246</v>
      </c>
      <c r="DX358" t="s">
        <v>820</v>
      </c>
      <c r="DY358" t="s">
        <v>464</v>
      </c>
      <c r="DZ358" t="s">
        <v>865</v>
      </c>
      <c r="EA358" t="s">
        <v>8706</v>
      </c>
      <c r="EB358" t="s">
        <v>211</v>
      </c>
      <c r="EC358" t="s">
        <v>962</v>
      </c>
      <c r="ED358" t="s">
        <v>246</v>
      </c>
      <c r="EE358" t="s">
        <v>505</v>
      </c>
      <c r="EF358" t="s">
        <v>2374</v>
      </c>
      <c r="EG358" t="s">
        <v>460</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522</v>
      </c>
      <c r="BQ359" t="s">
        <v>8694</v>
      </c>
      <c r="BR359">
        <v>75</v>
      </c>
      <c r="BT359">
        <v>2020</v>
      </c>
      <c r="BU359">
        <v>31</v>
      </c>
      <c r="BV359" t="s">
        <v>5683</v>
      </c>
      <c r="BW359">
        <v>53</v>
      </c>
      <c r="BY359" t="s">
        <v>174</v>
      </c>
      <c r="BZ359" t="s">
        <v>2011</v>
      </c>
      <c r="CA359" t="s">
        <v>8695</v>
      </c>
      <c r="CB359" t="s">
        <v>762</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574</v>
      </c>
      <c r="DT359" t="s">
        <v>8705</v>
      </c>
      <c r="DU359" t="s">
        <v>211</v>
      </c>
      <c r="DV359" t="s">
        <v>646</v>
      </c>
      <c r="DW359" t="s">
        <v>246</v>
      </c>
      <c r="DX359" t="s">
        <v>820</v>
      </c>
      <c r="DY359" t="s">
        <v>464</v>
      </c>
      <c r="DZ359" t="s">
        <v>865</v>
      </c>
      <c r="EA359" t="s">
        <v>8706</v>
      </c>
      <c r="EB359" t="s">
        <v>211</v>
      </c>
      <c r="EC359" t="s">
        <v>962</v>
      </c>
      <c r="ED359" t="s">
        <v>246</v>
      </c>
      <c r="EE359" t="s">
        <v>505</v>
      </c>
      <c r="EF359" t="s">
        <v>2374</v>
      </c>
      <c r="EG359" t="s">
        <v>460</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4998</v>
      </c>
      <c r="AN360">
        <v>2003</v>
      </c>
      <c r="AO360" t="s">
        <v>174</v>
      </c>
      <c r="AP360" t="s">
        <v>8714</v>
      </c>
      <c r="AQ360" t="s">
        <v>8715</v>
      </c>
      <c r="AR360" t="s">
        <v>8716</v>
      </c>
      <c r="AS360">
        <v>48</v>
      </c>
      <c r="AT360" t="s">
        <v>4998</v>
      </c>
      <c r="AU360">
        <v>2005</v>
      </c>
      <c r="AV360" t="s">
        <v>170</v>
      </c>
      <c r="BC360" t="s">
        <v>174</v>
      </c>
      <c r="BD360" t="s">
        <v>8717</v>
      </c>
      <c r="BE360" t="s">
        <v>3675</v>
      </c>
      <c r="BF360" t="s">
        <v>1006</v>
      </c>
      <c r="BG360">
        <v>62</v>
      </c>
      <c r="BH360" t="s">
        <v>4998</v>
      </c>
      <c r="BI360">
        <v>2011</v>
      </c>
      <c r="BJ360">
        <v>19</v>
      </c>
      <c r="BK360" t="s">
        <v>8717</v>
      </c>
      <c r="BL360">
        <v>11</v>
      </c>
      <c r="BN360" t="s">
        <v>174</v>
      </c>
      <c r="BO360" t="s">
        <v>8718</v>
      </c>
      <c r="BP360" t="s">
        <v>8719</v>
      </c>
      <c r="BQ360" t="s">
        <v>399</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4998</v>
      </c>
      <c r="DI360" t="s">
        <v>4998</v>
      </c>
      <c r="DJ360" t="s">
        <v>4998</v>
      </c>
      <c r="DK360" t="s">
        <v>4998</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581</v>
      </c>
      <c r="B361" t="s">
        <v>211</v>
      </c>
      <c r="C361" t="s">
        <v>471</v>
      </c>
      <c r="D361" t="s">
        <v>582</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584</v>
      </c>
      <c r="B362" t="s">
        <v>211</v>
      </c>
      <c r="C362" t="s">
        <v>471</v>
      </c>
      <c r="D362" t="s">
        <v>585</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438</v>
      </c>
      <c r="AS363">
        <v>63.33</v>
      </c>
      <c r="AU363">
        <v>2007</v>
      </c>
      <c r="AV363" t="s">
        <v>170</v>
      </c>
      <c r="BC363" t="s">
        <v>174</v>
      </c>
      <c r="BD363" t="s">
        <v>554</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818</v>
      </c>
      <c r="DW363" t="s">
        <v>246</v>
      </c>
      <c r="DX363" t="s">
        <v>1686</v>
      </c>
      <c r="DY363" t="s">
        <v>209</v>
      </c>
      <c r="DZ363" t="s">
        <v>990</v>
      </c>
      <c r="EA363" t="s">
        <v>8775</v>
      </c>
      <c r="EB363" t="s">
        <v>8776</v>
      </c>
      <c r="EC363" t="s">
        <v>818</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797</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4170</v>
      </c>
      <c r="BG364">
        <v>77.56</v>
      </c>
      <c r="BI364">
        <v>2007</v>
      </c>
      <c r="BJ364">
        <v>19</v>
      </c>
      <c r="BK364" t="s">
        <v>4393</v>
      </c>
      <c r="BL364">
        <v>20</v>
      </c>
      <c r="BN364" t="s">
        <v>174</v>
      </c>
      <c r="BO364" t="s">
        <v>8789</v>
      </c>
      <c r="BP364" t="s">
        <v>8789</v>
      </c>
      <c r="BQ364" t="s">
        <v>8790</v>
      </c>
      <c r="BR364">
        <v>78</v>
      </c>
      <c r="BT364">
        <v>2009</v>
      </c>
      <c r="BU364">
        <v>31</v>
      </c>
      <c r="BV364" t="s">
        <v>528</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721</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783</v>
      </c>
      <c r="DI364" t="s">
        <v>783</v>
      </c>
      <c r="DJ364" t="s">
        <v>783</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507</v>
      </c>
      <c r="DV364" t="s">
        <v>688</v>
      </c>
      <c r="DW364" t="s">
        <v>246</v>
      </c>
      <c r="DX364" t="s">
        <v>2206</v>
      </c>
      <c r="DY364" t="s">
        <v>209</v>
      </c>
      <c r="DZ364" t="s">
        <v>4973</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418</v>
      </c>
      <c r="DZ365" t="s">
        <v>248</v>
      </c>
      <c r="EA365" t="s">
        <v>8827</v>
      </c>
      <c r="EB365" t="s">
        <v>1811</v>
      </c>
      <c r="EC365" t="s">
        <v>8826</v>
      </c>
      <c r="ED365" t="s">
        <v>207</v>
      </c>
      <c r="EE365" t="s">
        <v>2319</v>
      </c>
      <c r="EF365" t="s">
        <v>2854</v>
      </c>
      <c r="EG365" t="s">
        <v>2245</v>
      </c>
      <c r="EH365" t="s">
        <v>8828</v>
      </c>
      <c r="EI365" t="s">
        <v>6236</v>
      </c>
      <c r="EJ365" t="s">
        <v>8829</v>
      </c>
      <c r="EK365" t="s">
        <v>207</v>
      </c>
      <c r="EL365" t="s">
        <v>2956</v>
      </c>
      <c r="EM365" t="s">
        <v>4276</v>
      </c>
      <c r="EN365" t="s">
        <v>248</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5070</v>
      </c>
      <c r="DT366" t="s">
        <v>8868</v>
      </c>
      <c r="DU366" t="s">
        <v>4157</v>
      </c>
      <c r="DV366" t="s">
        <v>8869</v>
      </c>
      <c r="DW366" t="s">
        <v>246</v>
      </c>
      <c r="DX366" t="s">
        <v>941</v>
      </c>
      <c r="DY366" t="s">
        <v>209</v>
      </c>
      <c r="DZ366" t="s">
        <v>460</v>
      </c>
      <c r="EA366" t="s">
        <v>8856</v>
      </c>
      <c r="EB366" t="s">
        <v>8870</v>
      </c>
      <c r="EC366" t="s">
        <v>8871</v>
      </c>
      <c r="ED366" t="s">
        <v>246</v>
      </c>
      <c r="EE366" t="s">
        <v>757</v>
      </c>
      <c r="EF366" t="s">
        <v>820</v>
      </c>
      <c r="EG366" t="s">
        <v>1388</v>
      </c>
      <c r="EH366" t="s">
        <v>8872</v>
      </c>
      <c r="EI366" t="s">
        <v>211</v>
      </c>
      <c r="EJ366" t="s">
        <v>8873</v>
      </c>
      <c r="EK366" t="s">
        <v>246</v>
      </c>
      <c r="EL366" t="s">
        <v>6640</v>
      </c>
      <c r="EM366" t="s">
        <v>2956</v>
      </c>
      <c r="EN366" t="s">
        <v>3111</v>
      </c>
      <c r="EO366" t="s">
        <v>8874</v>
      </c>
      <c r="EP366" t="s">
        <v>7077</v>
      </c>
      <c r="EQ366" t="s">
        <v>818</v>
      </c>
      <c r="ER366" t="s">
        <v>207</v>
      </c>
      <c r="ES366" t="s">
        <v>7078</v>
      </c>
      <c r="ET366" t="s">
        <v>8875</v>
      </c>
      <c r="EU366" t="s">
        <v>6908</v>
      </c>
      <c r="EV366" t="s">
        <v>8876</v>
      </c>
      <c r="EW366" t="s">
        <v>8877</v>
      </c>
      <c r="EX366" t="s">
        <v>818</v>
      </c>
      <c r="EY366" t="s">
        <v>207</v>
      </c>
      <c r="EZ366" t="s">
        <v>2135</v>
      </c>
      <c r="FA366" t="s">
        <v>6640</v>
      </c>
      <c r="FB366" t="s">
        <v>292</v>
      </c>
    </row>
    <row r="367" spans="1:158">
      <c r="A367" t="s">
        <v>266</v>
      </c>
      <c r="B367" t="s">
        <v>211</v>
      </c>
      <c r="C367" t="s">
        <v>267</v>
      </c>
      <c r="D367" t="s">
        <v>268</v>
      </c>
      <c r="E367" t="s">
        <v>8878</v>
      </c>
      <c r="F367" t="s">
        <v>8879</v>
      </c>
      <c r="G367">
        <v>8462998478</v>
      </c>
      <c r="H367" t="s">
        <v>164</v>
      </c>
      <c r="I367" t="s">
        <v>8880</v>
      </c>
      <c r="J367" t="s">
        <v>217</v>
      </c>
      <c r="K367" t="s">
        <v>6390</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6157</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6100</v>
      </c>
      <c r="CS367">
        <v>0</v>
      </c>
      <c r="CT367" t="s">
        <v>676</v>
      </c>
      <c r="CU367" t="s">
        <v>8898</v>
      </c>
      <c r="CV367" t="s">
        <v>170</v>
      </c>
      <c r="CZ367" t="s">
        <v>170</v>
      </c>
      <c r="DB367" t="s">
        <v>378</v>
      </c>
      <c r="DC367" t="s">
        <v>326</v>
      </c>
      <c r="DD367" t="s">
        <v>170</v>
      </c>
      <c r="DF367" t="s">
        <v>174</v>
      </c>
      <c r="DG367" t="s">
        <v>678</v>
      </c>
      <c r="DH367">
        <v>0</v>
      </c>
      <c r="DI367" t="s">
        <v>677</v>
      </c>
      <c r="DJ367" t="s">
        <v>2679</v>
      </c>
      <c r="DK367" t="s">
        <v>5893</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697</v>
      </c>
      <c r="DT367" t="s">
        <v>8901</v>
      </c>
      <c r="DU367" t="s">
        <v>1283</v>
      </c>
      <c r="DV367" t="s">
        <v>8902</v>
      </c>
      <c r="DW367" t="s">
        <v>246</v>
      </c>
      <c r="DX367" t="s">
        <v>3629</v>
      </c>
      <c r="DY367" t="s">
        <v>2320</v>
      </c>
      <c r="DZ367" t="s">
        <v>697</v>
      </c>
    </row>
    <row r="368" spans="1:158">
      <c r="A368" t="s">
        <v>1348</v>
      </c>
      <c r="B368" t="s">
        <v>211</v>
      </c>
      <c r="C368" t="s">
        <v>267</v>
      </c>
      <c r="D368" t="s">
        <v>1349</v>
      </c>
      <c r="E368" t="s">
        <v>8903</v>
      </c>
      <c r="F368" t="s">
        <v>8904</v>
      </c>
      <c r="G368">
        <v>9823154868</v>
      </c>
      <c r="H368" t="s">
        <v>164</v>
      </c>
      <c r="I368" t="s">
        <v>8905</v>
      </c>
      <c r="J368" t="s">
        <v>166</v>
      </c>
      <c r="K368" t="s">
        <v>6146</v>
      </c>
      <c r="L368" t="s">
        <v>4110</v>
      </c>
      <c r="M368" t="s">
        <v>8906</v>
      </c>
      <c r="N368" t="s">
        <v>170</v>
      </c>
      <c r="AI368" t="s">
        <v>8907</v>
      </c>
      <c r="AJ368" t="s">
        <v>1175</v>
      </c>
      <c r="AK368" t="s">
        <v>1335</v>
      </c>
      <c r="AL368">
        <v>58</v>
      </c>
      <c r="AM368">
        <v>5</v>
      </c>
      <c r="AN368">
        <v>2000</v>
      </c>
      <c r="AO368" t="s">
        <v>174</v>
      </c>
      <c r="AP368" t="s">
        <v>8908</v>
      </c>
      <c r="AQ368" t="s">
        <v>3880</v>
      </c>
      <c r="AR368" t="s">
        <v>1704</v>
      </c>
      <c r="AS368">
        <v>56</v>
      </c>
      <c r="AT368">
        <v>5</v>
      </c>
      <c r="AU368">
        <v>2002</v>
      </c>
      <c r="AV368" t="s">
        <v>170</v>
      </c>
      <c r="BC368" t="s">
        <v>174</v>
      </c>
      <c r="BD368" t="s">
        <v>554</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5171</v>
      </c>
      <c r="CC368">
        <v>70</v>
      </c>
      <c r="CD368">
        <v>8</v>
      </c>
      <c r="CE368">
        <v>2009</v>
      </c>
      <c r="CF368" t="s">
        <v>174</v>
      </c>
      <c r="CG368" t="s">
        <v>1704</v>
      </c>
      <c r="CH368" t="s">
        <v>440</v>
      </c>
      <c r="CI368" t="s">
        <v>193</v>
      </c>
      <c r="CJ368">
        <v>2015</v>
      </c>
      <c r="CL368" t="s">
        <v>170</v>
      </c>
      <c r="CN368" t="s">
        <v>174</v>
      </c>
      <c r="CO368" t="s">
        <v>8911</v>
      </c>
      <c r="CP368" t="s">
        <v>721</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501</v>
      </c>
      <c r="DT368" t="s">
        <v>8919</v>
      </c>
      <c r="DU368" t="s">
        <v>507</v>
      </c>
      <c r="DV368" t="s">
        <v>818</v>
      </c>
      <c r="DW368" t="s">
        <v>246</v>
      </c>
      <c r="DX368" t="s">
        <v>500</v>
      </c>
      <c r="DY368" t="s">
        <v>209</v>
      </c>
      <c r="DZ368" t="s">
        <v>501</v>
      </c>
    </row>
    <row r="369" spans="1:158">
      <c r="A369" t="s">
        <v>506</v>
      </c>
      <c r="B369" t="s">
        <v>507</v>
      </c>
      <c r="C369" t="s">
        <v>267</v>
      </c>
      <c r="D369" t="s">
        <v>508</v>
      </c>
      <c r="E369" t="s">
        <v>8903</v>
      </c>
      <c r="F369" t="s">
        <v>8904</v>
      </c>
      <c r="G369">
        <v>9823154868</v>
      </c>
      <c r="H369" t="s">
        <v>164</v>
      </c>
      <c r="I369" t="s">
        <v>8905</v>
      </c>
      <c r="J369" t="s">
        <v>166</v>
      </c>
      <c r="K369" t="s">
        <v>6146</v>
      </c>
      <c r="L369" t="s">
        <v>4110</v>
      </c>
      <c r="M369" t="s">
        <v>8906</v>
      </c>
      <c r="N369" t="s">
        <v>170</v>
      </c>
      <c r="AI369" t="s">
        <v>8907</v>
      </c>
      <c r="AJ369" t="s">
        <v>1175</v>
      </c>
      <c r="AK369" t="s">
        <v>1335</v>
      </c>
      <c r="AL369">
        <v>58</v>
      </c>
      <c r="AM369">
        <v>5</v>
      </c>
      <c r="AN369">
        <v>2000</v>
      </c>
      <c r="AO369" t="s">
        <v>174</v>
      </c>
      <c r="AP369" t="s">
        <v>8908</v>
      </c>
      <c r="AQ369" t="s">
        <v>3880</v>
      </c>
      <c r="AR369" t="s">
        <v>1704</v>
      </c>
      <c r="AS369">
        <v>56</v>
      </c>
      <c r="AT369">
        <v>5</v>
      </c>
      <c r="AU369">
        <v>2002</v>
      </c>
      <c r="AV369" t="s">
        <v>170</v>
      </c>
      <c r="BC369" t="s">
        <v>174</v>
      </c>
      <c r="BD369" t="s">
        <v>554</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5171</v>
      </c>
      <c r="CC369">
        <v>70</v>
      </c>
      <c r="CD369">
        <v>8</v>
      </c>
      <c r="CE369">
        <v>2009</v>
      </c>
      <c r="CF369" t="s">
        <v>174</v>
      </c>
      <c r="CG369" t="s">
        <v>1704</v>
      </c>
      <c r="CH369" t="s">
        <v>440</v>
      </c>
      <c r="CI369" t="s">
        <v>193</v>
      </c>
      <c r="CJ369">
        <v>2015</v>
      </c>
      <c r="CL369" t="s">
        <v>170</v>
      </c>
      <c r="CN369" t="s">
        <v>174</v>
      </c>
      <c r="CO369" t="s">
        <v>8911</v>
      </c>
      <c r="CP369" t="s">
        <v>721</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501</v>
      </c>
      <c r="DT369" t="s">
        <v>8919</v>
      </c>
      <c r="DU369" t="s">
        <v>507</v>
      </c>
      <c r="DV369" t="s">
        <v>818</v>
      </c>
      <c r="DW369" t="s">
        <v>246</v>
      </c>
      <c r="DX369" t="s">
        <v>500</v>
      </c>
      <c r="DY369" t="s">
        <v>209</v>
      </c>
      <c r="DZ369" t="s">
        <v>501</v>
      </c>
    </row>
    <row r="370" spans="1:158">
      <c r="A370" t="s">
        <v>539</v>
      </c>
      <c r="B370" t="s">
        <v>159</v>
      </c>
      <c r="C370" t="s">
        <v>471</v>
      </c>
      <c r="D370" t="s">
        <v>540</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485</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721</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1980</v>
      </c>
      <c r="DT370" t="s">
        <v>8945</v>
      </c>
      <c r="DU370" t="s">
        <v>8946</v>
      </c>
      <c r="DV370" t="s">
        <v>8947</v>
      </c>
      <c r="DW370" t="s">
        <v>207</v>
      </c>
      <c r="DX370" t="s">
        <v>1198</v>
      </c>
      <c r="DY370" t="s">
        <v>2697</v>
      </c>
      <c r="DZ370" t="s">
        <v>469</v>
      </c>
      <c r="EA370" t="s">
        <v>8948</v>
      </c>
      <c r="EB370" t="s">
        <v>8949</v>
      </c>
      <c r="EC370" t="s">
        <v>4475</v>
      </c>
      <c r="ED370" t="s">
        <v>246</v>
      </c>
      <c r="EE370" t="s">
        <v>1099</v>
      </c>
      <c r="EF370" t="s">
        <v>6640</v>
      </c>
      <c r="EG370" t="s">
        <v>3196</v>
      </c>
      <c r="EH370" t="s">
        <v>8950</v>
      </c>
      <c r="EI370" t="s">
        <v>8949</v>
      </c>
      <c r="EJ370" t="s">
        <v>4475</v>
      </c>
      <c r="EK370" t="s">
        <v>246</v>
      </c>
      <c r="EL370" t="s">
        <v>579</v>
      </c>
      <c r="EM370" t="s">
        <v>2523</v>
      </c>
      <c r="EN370" t="s">
        <v>2927</v>
      </c>
      <c r="EO370" t="s">
        <v>8951</v>
      </c>
      <c r="EP370" t="s">
        <v>8949</v>
      </c>
      <c r="EQ370" t="s">
        <v>8952</v>
      </c>
      <c r="ER370" t="s">
        <v>246</v>
      </c>
      <c r="ES370" t="s">
        <v>2026</v>
      </c>
      <c r="ET370" t="s">
        <v>2956</v>
      </c>
      <c r="EU370" t="s">
        <v>942</v>
      </c>
      <c r="EV370" t="s">
        <v>8953</v>
      </c>
      <c r="EW370" t="s">
        <v>8949</v>
      </c>
      <c r="EX370" t="s">
        <v>2250</v>
      </c>
      <c r="EY370" t="s">
        <v>246</v>
      </c>
      <c r="EZ370" t="s">
        <v>5182</v>
      </c>
      <c r="FA370" t="s">
        <v>983</v>
      </c>
      <c r="FB370" t="s">
        <v>821</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485</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721</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1980</v>
      </c>
      <c r="DT371" t="s">
        <v>8945</v>
      </c>
      <c r="DU371" t="s">
        <v>8946</v>
      </c>
      <c r="DV371" t="s">
        <v>8947</v>
      </c>
      <c r="DW371" t="s">
        <v>207</v>
      </c>
      <c r="DX371" t="s">
        <v>1198</v>
      </c>
      <c r="DY371" t="s">
        <v>2697</v>
      </c>
      <c r="DZ371" t="s">
        <v>469</v>
      </c>
      <c r="EA371" t="s">
        <v>8948</v>
      </c>
      <c r="EB371" t="s">
        <v>8949</v>
      </c>
      <c r="EC371" t="s">
        <v>4475</v>
      </c>
      <c r="ED371" t="s">
        <v>246</v>
      </c>
      <c r="EE371" t="s">
        <v>1099</v>
      </c>
      <c r="EF371" t="s">
        <v>6640</v>
      </c>
      <c r="EG371" t="s">
        <v>3196</v>
      </c>
      <c r="EH371" t="s">
        <v>8950</v>
      </c>
      <c r="EI371" t="s">
        <v>8949</v>
      </c>
      <c r="EJ371" t="s">
        <v>4475</v>
      </c>
      <c r="EK371" t="s">
        <v>246</v>
      </c>
      <c r="EL371" t="s">
        <v>579</v>
      </c>
      <c r="EM371" t="s">
        <v>2523</v>
      </c>
      <c r="EN371" t="s">
        <v>2927</v>
      </c>
      <c r="EO371" t="s">
        <v>8951</v>
      </c>
      <c r="EP371" t="s">
        <v>8949</v>
      </c>
      <c r="EQ371" t="s">
        <v>8952</v>
      </c>
      <c r="ER371" t="s">
        <v>246</v>
      </c>
      <c r="ES371" t="s">
        <v>2026</v>
      </c>
      <c r="ET371" t="s">
        <v>2956</v>
      </c>
      <c r="EU371" t="s">
        <v>942</v>
      </c>
      <c r="EV371" t="s">
        <v>8953</v>
      </c>
      <c r="EW371" t="s">
        <v>8949</v>
      </c>
      <c r="EX371" t="s">
        <v>2250</v>
      </c>
      <c r="EY371" t="s">
        <v>246</v>
      </c>
      <c r="EZ371" t="s">
        <v>5182</v>
      </c>
      <c r="FA371" t="s">
        <v>983</v>
      </c>
      <c r="FB371" t="s">
        <v>821</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3428</v>
      </c>
      <c r="BR372">
        <v>62.53</v>
      </c>
      <c r="BT372">
        <v>2013</v>
      </c>
      <c r="BU372">
        <v>31</v>
      </c>
      <c r="BW372">
        <v>11</v>
      </c>
      <c r="BY372" t="s">
        <v>174</v>
      </c>
      <c r="BZ372" t="s">
        <v>8970</v>
      </c>
      <c r="CA372" t="s">
        <v>8972</v>
      </c>
      <c r="CB372" t="s">
        <v>2361</v>
      </c>
      <c r="CC372">
        <v>75.25</v>
      </c>
      <c r="CE372">
        <v>2018</v>
      </c>
      <c r="CF372" t="s">
        <v>174</v>
      </c>
      <c r="CG372" t="s">
        <v>3428</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4212</v>
      </c>
      <c r="DT372" t="s">
        <v>8984</v>
      </c>
      <c r="DU372" t="s">
        <v>211</v>
      </c>
      <c r="DV372" t="s">
        <v>8985</v>
      </c>
      <c r="DW372" t="s">
        <v>246</v>
      </c>
      <c r="DX372" t="s">
        <v>905</v>
      </c>
      <c r="DY372" t="s">
        <v>209</v>
      </c>
      <c r="DZ372" t="s">
        <v>4212</v>
      </c>
    </row>
    <row r="373" spans="1:158">
      <c r="A373" t="s">
        <v>826</v>
      </c>
      <c r="B373" t="s">
        <v>211</v>
      </c>
      <c r="C373" t="s">
        <v>267</v>
      </c>
      <c r="D373" t="s">
        <v>827</v>
      </c>
      <c r="E373" t="s">
        <v>8986</v>
      </c>
      <c r="F373" t="s">
        <v>8987</v>
      </c>
      <c r="G373">
        <v>9764700016</v>
      </c>
      <c r="H373" t="s">
        <v>164</v>
      </c>
      <c r="I373" t="s">
        <v>8988</v>
      </c>
      <c r="J373" t="s">
        <v>166</v>
      </c>
      <c r="K373" t="s">
        <v>657</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6617</v>
      </c>
      <c r="AX373" t="s">
        <v>8994</v>
      </c>
      <c r="AY373" t="s">
        <v>8969</v>
      </c>
      <c r="AZ373">
        <v>69</v>
      </c>
      <c r="BB373">
        <v>1999</v>
      </c>
      <c r="BC373" t="s">
        <v>174</v>
      </c>
      <c r="BD373" t="s">
        <v>3884</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978</v>
      </c>
      <c r="DT373" t="s">
        <v>9004</v>
      </c>
      <c r="DU373" t="s">
        <v>4350</v>
      </c>
      <c r="DV373" t="s">
        <v>818</v>
      </c>
      <c r="DW373" t="s">
        <v>207</v>
      </c>
      <c r="DX373" t="s">
        <v>1725</v>
      </c>
      <c r="DY373" t="s">
        <v>3390</v>
      </c>
      <c r="DZ373" t="s">
        <v>978</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485</v>
      </c>
      <c r="AZ374">
        <v>86</v>
      </c>
      <c r="BA374">
        <v>4.3</v>
      </c>
      <c r="BB374">
        <v>2023</v>
      </c>
      <c r="BC374" t="s">
        <v>174</v>
      </c>
      <c r="BD374" t="s">
        <v>9017</v>
      </c>
      <c r="BE374" t="s">
        <v>9018</v>
      </c>
      <c r="BF374" t="s">
        <v>485</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8824</v>
      </c>
      <c r="DT374" t="s">
        <v>9030</v>
      </c>
      <c r="DU374" t="s">
        <v>211</v>
      </c>
      <c r="DV374" t="s">
        <v>818</v>
      </c>
      <c r="DW374" t="s">
        <v>246</v>
      </c>
      <c r="DX374" t="s">
        <v>2529</v>
      </c>
      <c r="DY374" t="s">
        <v>209</v>
      </c>
      <c r="DZ374" t="s">
        <v>942</v>
      </c>
      <c r="EA374" t="s">
        <v>9031</v>
      </c>
      <c r="EB374" t="s">
        <v>9032</v>
      </c>
      <c r="EC374" t="s">
        <v>9033</v>
      </c>
      <c r="ED374" t="s">
        <v>207</v>
      </c>
      <c r="EE374" t="s">
        <v>907</v>
      </c>
      <c r="EF374" t="s">
        <v>1094</v>
      </c>
      <c r="EG374" t="s">
        <v>574</v>
      </c>
      <c r="EH374" t="s">
        <v>9034</v>
      </c>
      <c r="EI374" t="s">
        <v>211</v>
      </c>
      <c r="EJ374" t="s">
        <v>9035</v>
      </c>
      <c r="EK374" t="s">
        <v>246</v>
      </c>
      <c r="EL374" t="s">
        <v>1025</v>
      </c>
      <c r="EM374" t="s">
        <v>427</v>
      </c>
      <c r="EN374" t="s">
        <v>821</v>
      </c>
      <c r="EO374" t="s">
        <v>9036</v>
      </c>
      <c r="EP374" t="s">
        <v>8049</v>
      </c>
      <c r="EQ374" t="s">
        <v>9035</v>
      </c>
      <c r="ER374" t="s">
        <v>207</v>
      </c>
      <c r="ES374" t="s">
        <v>579</v>
      </c>
      <c r="ET374" t="s">
        <v>1136</v>
      </c>
      <c r="EU374" t="s">
        <v>821</v>
      </c>
    </row>
    <row r="375" spans="1:158">
      <c r="A375" t="s">
        <v>1898</v>
      </c>
      <c r="B375" t="s">
        <v>211</v>
      </c>
      <c r="C375" t="s">
        <v>267</v>
      </c>
      <c r="D375" t="s">
        <v>1899</v>
      </c>
      <c r="E375" t="s">
        <v>9037</v>
      </c>
      <c r="F375" t="s">
        <v>9038</v>
      </c>
      <c r="G375">
        <v>9482537964</v>
      </c>
      <c r="H375" t="s">
        <v>164</v>
      </c>
      <c r="I375" t="s">
        <v>5870</v>
      </c>
      <c r="J375" t="s">
        <v>1431</v>
      </c>
      <c r="K375" t="s">
        <v>762</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3020</v>
      </c>
      <c r="BL375">
        <v>53</v>
      </c>
      <c r="BM375" t="s">
        <v>9050</v>
      </c>
      <c r="BN375" t="s">
        <v>174</v>
      </c>
      <c r="BO375" t="s">
        <v>537</v>
      </c>
      <c r="BP375" t="s">
        <v>9051</v>
      </c>
      <c r="BQ375" t="s">
        <v>9052</v>
      </c>
      <c r="BR375">
        <v>69</v>
      </c>
      <c r="BT375">
        <v>1999</v>
      </c>
      <c r="BU375">
        <v>31</v>
      </c>
      <c r="BV375" t="s">
        <v>3022</v>
      </c>
      <c r="BW375">
        <v>53</v>
      </c>
      <c r="BX375" t="s">
        <v>5269</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1464</v>
      </c>
      <c r="DT375" t="s">
        <v>9067</v>
      </c>
      <c r="DU375" t="s">
        <v>507</v>
      </c>
      <c r="DV375" t="s">
        <v>9068</v>
      </c>
      <c r="DW375" t="s">
        <v>246</v>
      </c>
      <c r="DX375" t="s">
        <v>384</v>
      </c>
      <c r="DY375" t="s">
        <v>464</v>
      </c>
      <c r="DZ375" t="s">
        <v>1464</v>
      </c>
    </row>
    <row r="376" spans="1:158">
      <c r="A376" t="s">
        <v>1348</v>
      </c>
      <c r="B376" t="s">
        <v>211</v>
      </c>
      <c r="C376" t="s">
        <v>267</v>
      </c>
      <c r="D376" t="s">
        <v>1349</v>
      </c>
      <c r="E376" t="s">
        <v>9037</v>
      </c>
      <c r="F376" t="s">
        <v>9038</v>
      </c>
      <c r="G376">
        <v>9482537964</v>
      </c>
      <c r="H376" t="s">
        <v>164</v>
      </c>
      <c r="I376" t="s">
        <v>5870</v>
      </c>
      <c r="J376" t="s">
        <v>1431</v>
      </c>
      <c r="K376" t="s">
        <v>762</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3020</v>
      </c>
      <c r="BL376">
        <v>53</v>
      </c>
      <c r="BM376" t="s">
        <v>9050</v>
      </c>
      <c r="BN376" t="s">
        <v>174</v>
      </c>
      <c r="BO376" t="s">
        <v>537</v>
      </c>
      <c r="BP376" t="s">
        <v>9051</v>
      </c>
      <c r="BQ376" t="s">
        <v>9052</v>
      </c>
      <c r="BR376">
        <v>69</v>
      </c>
      <c r="BT376">
        <v>1999</v>
      </c>
      <c r="BU376">
        <v>31</v>
      </c>
      <c r="BV376" t="s">
        <v>3022</v>
      </c>
      <c r="BW376">
        <v>53</v>
      </c>
      <c r="BX376" t="s">
        <v>5269</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1464</v>
      </c>
      <c r="DT376" t="s">
        <v>9067</v>
      </c>
      <c r="DU376" t="s">
        <v>507</v>
      </c>
      <c r="DV376" t="s">
        <v>9068</v>
      </c>
      <c r="DW376" t="s">
        <v>246</v>
      </c>
      <c r="DX376" t="s">
        <v>384</v>
      </c>
      <c r="DY376" t="s">
        <v>464</v>
      </c>
      <c r="DZ376" t="s">
        <v>1464</v>
      </c>
    </row>
    <row r="377" spans="1:158">
      <c r="A377" t="s">
        <v>1245</v>
      </c>
      <c r="B377" t="s">
        <v>159</v>
      </c>
      <c r="C377" t="s">
        <v>1138</v>
      </c>
      <c r="D377" t="s">
        <v>1246</v>
      </c>
      <c r="E377" t="s">
        <v>9070</v>
      </c>
      <c r="F377" t="s">
        <v>9071</v>
      </c>
      <c r="G377">
        <v>9850443887</v>
      </c>
      <c r="H377" t="s">
        <v>164</v>
      </c>
      <c r="I377" t="s">
        <v>9072</v>
      </c>
      <c r="J377" t="s">
        <v>166</v>
      </c>
      <c r="K377" t="s">
        <v>797</v>
      </c>
      <c r="L377" t="s">
        <v>9073</v>
      </c>
      <c r="M377" t="s">
        <v>9074</v>
      </c>
      <c r="N377" t="s">
        <v>170</v>
      </c>
      <c r="AI377" t="s">
        <v>4635</v>
      </c>
      <c r="AJ377" t="s">
        <v>9075</v>
      </c>
      <c r="AK377" t="s">
        <v>9076</v>
      </c>
      <c r="AL377">
        <v>76</v>
      </c>
      <c r="AN377">
        <v>2002</v>
      </c>
      <c r="AO377" t="s">
        <v>174</v>
      </c>
      <c r="AP377" t="s">
        <v>9077</v>
      </c>
      <c r="AQ377" t="s">
        <v>9078</v>
      </c>
      <c r="AR377" t="s">
        <v>9079</v>
      </c>
      <c r="AS377">
        <v>70</v>
      </c>
      <c r="AU377">
        <v>2004</v>
      </c>
      <c r="AV377" t="s">
        <v>170</v>
      </c>
      <c r="BC377" t="s">
        <v>174</v>
      </c>
      <c r="BD377" t="s">
        <v>440</v>
      </c>
      <c r="BE377" t="s">
        <v>9080</v>
      </c>
      <c r="BF377" t="s">
        <v>1185</v>
      </c>
      <c r="BG377">
        <v>64.83</v>
      </c>
      <c r="BI377">
        <v>2007</v>
      </c>
      <c r="BJ377">
        <v>19</v>
      </c>
      <c r="BK377" t="s">
        <v>9081</v>
      </c>
      <c r="BL377">
        <v>33</v>
      </c>
      <c r="BN377" t="s">
        <v>174</v>
      </c>
      <c r="BO377" t="s">
        <v>400</v>
      </c>
      <c r="BP377" t="s">
        <v>9082</v>
      </c>
      <c r="BQ377" t="s">
        <v>9083</v>
      </c>
      <c r="BR377">
        <v>67</v>
      </c>
      <c r="BS377">
        <v>2.68</v>
      </c>
      <c r="BT377">
        <v>2012</v>
      </c>
      <c r="BU377">
        <v>31</v>
      </c>
      <c r="BV377" t="s">
        <v>9084</v>
      </c>
      <c r="BW377">
        <v>52</v>
      </c>
      <c r="BX377" t="s">
        <v>9083</v>
      </c>
      <c r="BY377" t="s">
        <v>174</v>
      </c>
      <c r="BZ377" t="s">
        <v>440</v>
      </c>
      <c r="CA377" t="s">
        <v>9085</v>
      </c>
      <c r="CB377" t="s">
        <v>1185</v>
      </c>
      <c r="CC377">
        <v>62</v>
      </c>
      <c r="CE377">
        <v>2009</v>
      </c>
      <c r="CF377" t="s">
        <v>174</v>
      </c>
      <c r="CG377" t="s">
        <v>1185</v>
      </c>
      <c r="CH377" t="s">
        <v>9086</v>
      </c>
      <c r="CI377" t="s">
        <v>193</v>
      </c>
      <c r="CJ377">
        <v>2023</v>
      </c>
      <c r="CL377" t="s">
        <v>170</v>
      </c>
      <c r="CN377" t="s">
        <v>170</v>
      </c>
      <c r="CP377" t="s">
        <v>721</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818</v>
      </c>
      <c r="DW377" t="s">
        <v>246</v>
      </c>
      <c r="DX377" t="s">
        <v>4276</v>
      </c>
      <c r="DY377" t="s">
        <v>209</v>
      </c>
      <c r="DZ377" t="s">
        <v>2527</v>
      </c>
      <c r="EA377" t="s">
        <v>9095</v>
      </c>
      <c r="EB377" t="s">
        <v>211</v>
      </c>
      <c r="EC377" t="s">
        <v>818</v>
      </c>
      <c r="ED377" t="s">
        <v>246</v>
      </c>
      <c r="EE377" t="s">
        <v>1346</v>
      </c>
      <c r="EF377" t="s">
        <v>5755</v>
      </c>
      <c r="EG377" t="s">
        <v>248</v>
      </c>
      <c r="EH377" t="s">
        <v>9096</v>
      </c>
      <c r="EI377" t="s">
        <v>9097</v>
      </c>
      <c r="EJ377" t="s">
        <v>6011</v>
      </c>
      <c r="EK377" t="s">
        <v>207</v>
      </c>
      <c r="EL377" t="s">
        <v>2026</v>
      </c>
      <c r="EM377" t="s">
        <v>1346</v>
      </c>
      <c r="EN377" t="s">
        <v>906</v>
      </c>
      <c r="EO377" t="s">
        <v>9098</v>
      </c>
      <c r="EP377" t="s">
        <v>7192</v>
      </c>
      <c r="EQ377" t="s">
        <v>818</v>
      </c>
      <c r="ER377" t="s">
        <v>207</v>
      </c>
      <c r="ES377" t="s">
        <v>9099</v>
      </c>
      <c r="ET377" t="s">
        <v>3203</v>
      </c>
      <c r="EU377" t="s">
        <v>429</v>
      </c>
      <c r="EV377" t="s">
        <v>9100</v>
      </c>
      <c r="EW377" t="s">
        <v>9101</v>
      </c>
      <c r="EX377" t="s">
        <v>818</v>
      </c>
      <c r="EY377" t="s">
        <v>207</v>
      </c>
      <c r="EZ377" t="s">
        <v>5507</v>
      </c>
      <c r="FA377" t="s">
        <v>1136</v>
      </c>
      <c r="FB377" t="s">
        <v>1592</v>
      </c>
    </row>
    <row r="378" spans="1:158">
      <c r="A378" t="s">
        <v>586</v>
      </c>
      <c r="B378" t="s">
        <v>159</v>
      </c>
      <c r="C378" t="s">
        <v>267</v>
      </c>
      <c r="D378" t="s">
        <v>357</v>
      </c>
      <c r="E378" t="s">
        <v>9070</v>
      </c>
      <c r="F378" t="s">
        <v>9071</v>
      </c>
      <c r="G378">
        <v>9850443887</v>
      </c>
      <c r="H378" t="s">
        <v>164</v>
      </c>
      <c r="I378" t="s">
        <v>9072</v>
      </c>
      <c r="J378" t="s">
        <v>166</v>
      </c>
      <c r="K378" t="s">
        <v>797</v>
      </c>
      <c r="L378" t="s">
        <v>9073</v>
      </c>
      <c r="M378" t="s">
        <v>9074</v>
      </c>
      <c r="N378" t="s">
        <v>170</v>
      </c>
      <c r="AI378" t="s">
        <v>4635</v>
      </c>
      <c r="AJ378" t="s">
        <v>9075</v>
      </c>
      <c r="AK378" t="s">
        <v>9076</v>
      </c>
      <c r="AL378">
        <v>76</v>
      </c>
      <c r="AN378">
        <v>2002</v>
      </c>
      <c r="AO378" t="s">
        <v>174</v>
      </c>
      <c r="AP378" t="s">
        <v>9077</v>
      </c>
      <c r="AQ378" t="s">
        <v>9078</v>
      </c>
      <c r="AR378" t="s">
        <v>9079</v>
      </c>
      <c r="AS378">
        <v>70</v>
      </c>
      <c r="AU378">
        <v>2004</v>
      </c>
      <c r="AV378" t="s">
        <v>170</v>
      </c>
      <c r="BC378" t="s">
        <v>174</v>
      </c>
      <c r="BD378" t="s">
        <v>440</v>
      </c>
      <c r="BE378" t="s">
        <v>9080</v>
      </c>
      <c r="BF378" t="s">
        <v>1185</v>
      </c>
      <c r="BG378">
        <v>64.83</v>
      </c>
      <c r="BI378">
        <v>2007</v>
      </c>
      <c r="BJ378">
        <v>19</v>
      </c>
      <c r="BK378" t="s">
        <v>9081</v>
      </c>
      <c r="BL378">
        <v>33</v>
      </c>
      <c r="BN378" t="s">
        <v>174</v>
      </c>
      <c r="BO378" t="s">
        <v>400</v>
      </c>
      <c r="BP378" t="s">
        <v>9082</v>
      </c>
      <c r="BQ378" t="s">
        <v>9083</v>
      </c>
      <c r="BR378">
        <v>67</v>
      </c>
      <c r="BS378">
        <v>2.68</v>
      </c>
      <c r="BT378">
        <v>2012</v>
      </c>
      <c r="BU378">
        <v>31</v>
      </c>
      <c r="BV378" t="s">
        <v>9084</v>
      </c>
      <c r="BW378">
        <v>52</v>
      </c>
      <c r="BX378" t="s">
        <v>9083</v>
      </c>
      <c r="BY378" t="s">
        <v>174</v>
      </c>
      <c r="BZ378" t="s">
        <v>440</v>
      </c>
      <c r="CA378" t="s">
        <v>9085</v>
      </c>
      <c r="CB378" t="s">
        <v>1185</v>
      </c>
      <c r="CC378">
        <v>62</v>
      </c>
      <c r="CE378">
        <v>2009</v>
      </c>
      <c r="CF378" t="s">
        <v>174</v>
      </c>
      <c r="CG378" t="s">
        <v>1185</v>
      </c>
      <c r="CH378" t="s">
        <v>9086</v>
      </c>
      <c r="CI378" t="s">
        <v>193</v>
      </c>
      <c r="CJ378">
        <v>2023</v>
      </c>
      <c r="CL378" t="s">
        <v>170</v>
      </c>
      <c r="CN378" t="s">
        <v>170</v>
      </c>
      <c r="CP378" t="s">
        <v>721</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818</v>
      </c>
      <c r="DW378" t="s">
        <v>246</v>
      </c>
      <c r="DX378" t="s">
        <v>4276</v>
      </c>
      <c r="DY378" t="s">
        <v>209</v>
      </c>
      <c r="DZ378" t="s">
        <v>2527</v>
      </c>
      <c r="EA378" t="s">
        <v>9095</v>
      </c>
      <c r="EB378" t="s">
        <v>211</v>
      </c>
      <c r="EC378" t="s">
        <v>818</v>
      </c>
      <c r="ED378" t="s">
        <v>246</v>
      </c>
      <c r="EE378" t="s">
        <v>1346</v>
      </c>
      <c r="EF378" t="s">
        <v>5755</v>
      </c>
      <c r="EG378" t="s">
        <v>248</v>
      </c>
      <c r="EH378" t="s">
        <v>9096</v>
      </c>
      <c r="EI378" t="s">
        <v>9097</v>
      </c>
      <c r="EJ378" t="s">
        <v>6011</v>
      </c>
      <c r="EK378" t="s">
        <v>207</v>
      </c>
      <c r="EL378" t="s">
        <v>2026</v>
      </c>
      <c r="EM378" t="s">
        <v>1346</v>
      </c>
      <c r="EN378" t="s">
        <v>906</v>
      </c>
      <c r="EO378" t="s">
        <v>9098</v>
      </c>
      <c r="EP378" t="s">
        <v>7192</v>
      </c>
      <c r="EQ378" t="s">
        <v>818</v>
      </c>
      <c r="ER378" t="s">
        <v>207</v>
      </c>
      <c r="ES378" t="s">
        <v>9099</v>
      </c>
      <c r="ET378" t="s">
        <v>3203</v>
      </c>
      <c r="EU378" t="s">
        <v>429</v>
      </c>
      <c r="EV378" t="s">
        <v>9100</v>
      </c>
      <c r="EW378" t="s">
        <v>9101</v>
      </c>
      <c r="EX378" t="s">
        <v>818</v>
      </c>
      <c r="EY378" t="s">
        <v>207</v>
      </c>
      <c r="EZ378" t="s">
        <v>5507</v>
      </c>
      <c r="FA378" t="s">
        <v>1136</v>
      </c>
      <c r="FB378" t="s">
        <v>1592</v>
      </c>
    </row>
    <row r="379" spans="1:158">
      <c r="A379" t="s">
        <v>586</v>
      </c>
      <c r="B379" t="s">
        <v>159</v>
      </c>
      <c r="C379" t="s">
        <v>267</v>
      </c>
      <c r="D379" t="s">
        <v>357</v>
      </c>
      <c r="E379" t="s">
        <v>8986</v>
      </c>
      <c r="F379" t="s">
        <v>8987</v>
      </c>
      <c r="G379">
        <v>9764700016</v>
      </c>
      <c r="H379" t="s">
        <v>164</v>
      </c>
      <c r="I379" t="s">
        <v>8988</v>
      </c>
      <c r="J379" t="s">
        <v>166</v>
      </c>
      <c r="K379" t="s">
        <v>657</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6617</v>
      </c>
      <c r="AX379" t="s">
        <v>8994</v>
      </c>
      <c r="AY379" t="s">
        <v>8969</v>
      </c>
      <c r="AZ379">
        <v>69</v>
      </c>
      <c r="BB379">
        <v>1999</v>
      </c>
      <c r="BC379" t="s">
        <v>174</v>
      </c>
      <c r="BD379" t="s">
        <v>3884</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978</v>
      </c>
      <c r="DT379" t="s">
        <v>9004</v>
      </c>
      <c r="DU379" t="s">
        <v>4350</v>
      </c>
      <c r="DV379" t="s">
        <v>818</v>
      </c>
      <c r="DW379" t="s">
        <v>207</v>
      </c>
      <c r="DX379" t="s">
        <v>1725</v>
      </c>
      <c r="DY379" t="s">
        <v>3390</v>
      </c>
      <c r="DZ379" t="s">
        <v>978</v>
      </c>
    </row>
    <row r="380" spans="1:158">
      <c r="A380" t="s">
        <v>5429</v>
      </c>
      <c r="B380" t="s">
        <v>5430</v>
      </c>
      <c r="C380" t="s">
        <v>471</v>
      </c>
      <c r="D380" t="s">
        <v>472</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2079</v>
      </c>
      <c r="CV380" t="s">
        <v>170</v>
      </c>
      <c r="CZ380" t="s">
        <v>170</v>
      </c>
      <c r="DB380" t="s">
        <v>9124</v>
      </c>
      <c r="DC380" t="s">
        <v>6537</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4377</v>
      </c>
      <c r="DT380" t="s">
        <v>9129</v>
      </c>
      <c r="DU380" t="s">
        <v>9130</v>
      </c>
      <c r="DV380" t="s">
        <v>8947</v>
      </c>
      <c r="DW380" t="s">
        <v>207</v>
      </c>
      <c r="DX380" t="s">
        <v>1396</v>
      </c>
      <c r="DY380" t="s">
        <v>209</v>
      </c>
      <c r="DZ380" t="s">
        <v>4377</v>
      </c>
    </row>
    <row r="381" spans="1:158">
      <c r="A381" t="s">
        <v>506</v>
      </c>
      <c r="B381" t="s">
        <v>507</v>
      </c>
      <c r="C381" t="s">
        <v>267</v>
      </c>
      <c r="D381" t="s">
        <v>508</v>
      </c>
      <c r="E381" t="s">
        <v>9131</v>
      </c>
      <c r="F381" t="s">
        <v>9132</v>
      </c>
      <c r="G381">
        <v>9850693698</v>
      </c>
      <c r="H381" t="s">
        <v>271</v>
      </c>
      <c r="I381" t="s">
        <v>9133</v>
      </c>
      <c r="J381" t="s">
        <v>166</v>
      </c>
      <c r="K381" t="s">
        <v>361</v>
      </c>
      <c r="L381" t="s">
        <v>9134</v>
      </c>
      <c r="M381" t="s">
        <v>9135</v>
      </c>
      <c r="N381" t="s">
        <v>170</v>
      </c>
      <c r="AI381" t="s">
        <v>9136</v>
      </c>
      <c r="AJ381" t="s">
        <v>9137</v>
      </c>
      <c r="AK381" t="s">
        <v>6330</v>
      </c>
      <c r="AL381">
        <v>58</v>
      </c>
      <c r="AM381">
        <v>0</v>
      </c>
      <c r="AN381">
        <v>1999</v>
      </c>
      <c r="AO381" t="s">
        <v>174</v>
      </c>
      <c r="AP381" t="s">
        <v>9138</v>
      </c>
      <c r="AQ381" t="s">
        <v>9137</v>
      </c>
      <c r="AR381" t="s">
        <v>9139</v>
      </c>
      <c r="AS381">
        <v>74</v>
      </c>
      <c r="AU381">
        <v>2001</v>
      </c>
      <c r="AV381" t="s">
        <v>170</v>
      </c>
      <c r="BC381" t="s">
        <v>174</v>
      </c>
      <c r="BD381" t="s">
        <v>4118</v>
      </c>
      <c r="BE381" t="s">
        <v>9140</v>
      </c>
      <c r="BF381" t="s">
        <v>9141</v>
      </c>
      <c r="BG381">
        <v>65</v>
      </c>
      <c r="BI381">
        <v>2004</v>
      </c>
      <c r="BJ381">
        <v>19</v>
      </c>
      <c r="BK381" t="s">
        <v>3020</v>
      </c>
      <c r="BL381">
        <v>53</v>
      </c>
      <c r="BM381" t="s">
        <v>9141</v>
      </c>
      <c r="BN381" t="s">
        <v>174</v>
      </c>
      <c r="BO381" t="s">
        <v>4118</v>
      </c>
      <c r="BP381" t="s">
        <v>9142</v>
      </c>
      <c r="BQ381" t="s">
        <v>2074</v>
      </c>
      <c r="BR381">
        <v>64</v>
      </c>
      <c r="BT381">
        <v>2006</v>
      </c>
      <c r="BU381">
        <v>31</v>
      </c>
      <c r="BV381" t="s">
        <v>599</v>
      </c>
      <c r="BW381">
        <v>23</v>
      </c>
      <c r="BY381" t="s">
        <v>174</v>
      </c>
      <c r="BZ381" t="s">
        <v>4118</v>
      </c>
      <c r="CA381" t="s">
        <v>9143</v>
      </c>
      <c r="CB381" t="s">
        <v>527</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528</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536</v>
      </c>
      <c r="DV381" t="s">
        <v>818</v>
      </c>
      <c r="DW381" t="s">
        <v>246</v>
      </c>
      <c r="DX381" t="s">
        <v>2285</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7026</v>
      </c>
      <c r="AK382" t="s">
        <v>9161</v>
      </c>
      <c r="AL382">
        <v>92</v>
      </c>
      <c r="AN382">
        <v>2013</v>
      </c>
      <c r="AO382" t="s">
        <v>174</v>
      </c>
      <c r="AP382" t="s">
        <v>9162</v>
      </c>
      <c r="AQ382" t="s">
        <v>2384</v>
      </c>
      <c r="AR382" t="s">
        <v>9163</v>
      </c>
      <c r="AS382">
        <v>78</v>
      </c>
      <c r="AU382">
        <v>2015</v>
      </c>
      <c r="AV382" t="s">
        <v>174</v>
      </c>
      <c r="AW382" t="s">
        <v>1668</v>
      </c>
      <c r="AX382" t="s">
        <v>9164</v>
      </c>
      <c r="AY382" t="s">
        <v>1668</v>
      </c>
      <c r="AZ382">
        <v>88</v>
      </c>
      <c r="BB382">
        <v>2018</v>
      </c>
      <c r="BC382" t="s">
        <v>174</v>
      </c>
      <c r="BD382" t="s">
        <v>9165</v>
      </c>
      <c r="BE382" t="s">
        <v>9166</v>
      </c>
      <c r="BF382" t="s">
        <v>6205</v>
      </c>
      <c r="BG382">
        <v>63</v>
      </c>
      <c r="BI382">
        <v>2018</v>
      </c>
      <c r="BJ382">
        <v>19</v>
      </c>
      <c r="BK382" t="s">
        <v>9167</v>
      </c>
      <c r="BL382">
        <v>53</v>
      </c>
      <c r="BM382" t="s">
        <v>9168</v>
      </c>
      <c r="BN382" t="s">
        <v>174</v>
      </c>
      <c r="BO382" t="s">
        <v>440</v>
      </c>
      <c r="BP382" t="s">
        <v>9169</v>
      </c>
      <c r="BQ382" t="s">
        <v>9170</v>
      </c>
      <c r="BR382">
        <v>851</v>
      </c>
      <c r="BT382">
        <v>2021</v>
      </c>
      <c r="BU382">
        <v>31</v>
      </c>
      <c r="BV382" t="s">
        <v>9171</v>
      </c>
      <c r="BW382">
        <v>32</v>
      </c>
      <c r="BY382" t="s">
        <v>170</v>
      </c>
      <c r="CF382" t="s">
        <v>174</v>
      </c>
      <c r="CG382" t="s">
        <v>9172</v>
      </c>
      <c r="CH382" t="s">
        <v>1029</v>
      </c>
      <c r="CI382" t="s">
        <v>373</v>
      </c>
      <c r="CL382" t="s">
        <v>174</v>
      </c>
      <c r="CM382" t="s">
        <v>9173</v>
      </c>
      <c r="CN382" t="s">
        <v>174</v>
      </c>
      <c r="CO382" t="s">
        <v>9174</v>
      </c>
      <c r="CP382" t="s">
        <v>9175</v>
      </c>
      <c r="CQ382" t="s">
        <v>170</v>
      </c>
      <c r="CU382" t="s">
        <v>2365</v>
      </c>
      <c r="CV382" t="s">
        <v>170</v>
      </c>
      <c r="CZ382" t="s">
        <v>170</v>
      </c>
      <c r="DB382" t="s">
        <v>9176</v>
      </c>
      <c r="DC382" t="s">
        <v>2124</v>
      </c>
      <c r="DD382" t="s">
        <v>174</v>
      </c>
      <c r="DE382" t="s">
        <v>9177</v>
      </c>
      <c r="DF382" t="s">
        <v>170</v>
      </c>
      <c r="DL382" t="s">
        <v>170</v>
      </c>
      <c r="DN382" t="s">
        <v>170</v>
      </c>
      <c r="DP382" t="s">
        <v>9151</v>
      </c>
      <c r="DQ382" t="s">
        <v>202</v>
      </c>
      <c r="DR382" t="str">
        <f>HYPERLINK("https://nconnect.nicmar.ac.in/pdf/551_resume_1771839341.pdf/Y2FyZWVy","View Resume")</f>
        <v>0</v>
      </c>
      <c r="DS382" t="s">
        <v>906</v>
      </c>
      <c r="DT382" t="s">
        <v>1029</v>
      </c>
      <c r="DU382" t="s">
        <v>9178</v>
      </c>
      <c r="DV382" t="s">
        <v>818</v>
      </c>
      <c r="DW382" t="s">
        <v>246</v>
      </c>
      <c r="DX382" t="s">
        <v>2529</v>
      </c>
      <c r="DY382" t="s">
        <v>209</v>
      </c>
      <c r="DZ382" t="s">
        <v>906</v>
      </c>
    </row>
    <row r="383" spans="1:158">
      <c r="A383" t="s">
        <v>584</v>
      </c>
      <c r="B383" t="s">
        <v>211</v>
      </c>
      <c r="C383" t="s">
        <v>471</v>
      </c>
      <c r="D383" t="s">
        <v>585</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485</v>
      </c>
      <c r="BG383">
        <v>78</v>
      </c>
      <c r="BH383">
        <v>7.82</v>
      </c>
      <c r="BI383">
        <v>2015</v>
      </c>
      <c r="BJ383">
        <v>1</v>
      </c>
      <c r="BL383">
        <v>9</v>
      </c>
      <c r="BN383" t="s">
        <v>174</v>
      </c>
      <c r="BO383" t="s">
        <v>9193</v>
      </c>
      <c r="BP383" t="s">
        <v>2181</v>
      </c>
      <c r="BQ383" t="s">
        <v>2102</v>
      </c>
      <c r="BR383">
        <v>78</v>
      </c>
      <c r="BS383">
        <v>7.83</v>
      </c>
      <c r="BT383">
        <v>2019</v>
      </c>
      <c r="BU383">
        <v>12</v>
      </c>
      <c r="BW383">
        <v>15</v>
      </c>
      <c r="BY383" t="s">
        <v>170</v>
      </c>
      <c r="CF383" t="s">
        <v>174</v>
      </c>
      <c r="CG383" t="s">
        <v>8590</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1136</v>
      </c>
      <c r="DY383" t="s">
        <v>427</v>
      </c>
      <c r="DZ383" t="s">
        <v>248</v>
      </c>
      <c r="EA383" t="s">
        <v>9205</v>
      </c>
      <c r="EB383" t="s">
        <v>211</v>
      </c>
      <c r="EC383" t="s">
        <v>9204</v>
      </c>
      <c r="ED383" t="s">
        <v>246</v>
      </c>
      <c r="EE383" t="s">
        <v>208</v>
      </c>
      <c r="EF383" t="s">
        <v>4217</v>
      </c>
      <c r="EG383" t="s">
        <v>990</v>
      </c>
    </row>
    <row r="384" spans="1:158">
      <c r="A384" t="s">
        <v>3911</v>
      </c>
      <c r="B384" t="s">
        <v>211</v>
      </c>
      <c r="C384" t="s">
        <v>471</v>
      </c>
      <c r="D384" t="s">
        <v>3912</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485</v>
      </c>
      <c r="BG384">
        <v>78</v>
      </c>
      <c r="BH384">
        <v>7.82</v>
      </c>
      <c r="BI384">
        <v>2015</v>
      </c>
      <c r="BJ384">
        <v>1</v>
      </c>
      <c r="BL384">
        <v>9</v>
      </c>
      <c r="BN384" t="s">
        <v>174</v>
      </c>
      <c r="BO384" t="s">
        <v>9193</v>
      </c>
      <c r="BP384" t="s">
        <v>2181</v>
      </c>
      <c r="BQ384" t="s">
        <v>2102</v>
      </c>
      <c r="BR384">
        <v>78</v>
      </c>
      <c r="BS384">
        <v>7.83</v>
      </c>
      <c r="BT384">
        <v>2019</v>
      </c>
      <c r="BU384">
        <v>12</v>
      </c>
      <c r="BW384">
        <v>15</v>
      </c>
      <c r="BY384" t="s">
        <v>170</v>
      </c>
      <c r="CF384" t="s">
        <v>174</v>
      </c>
      <c r="CG384" t="s">
        <v>8590</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1136</v>
      </c>
      <c r="DY384" t="s">
        <v>427</v>
      </c>
      <c r="DZ384" t="s">
        <v>248</v>
      </c>
      <c r="EA384" t="s">
        <v>9205</v>
      </c>
      <c r="EB384" t="s">
        <v>211</v>
      </c>
      <c r="EC384" t="s">
        <v>9204</v>
      </c>
      <c r="ED384" t="s">
        <v>246</v>
      </c>
      <c r="EE384" t="s">
        <v>208</v>
      </c>
      <c r="EF384" t="s">
        <v>4217</v>
      </c>
      <c r="EG384" t="s">
        <v>990</v>
      </c>
    </row>
    <row r="385" spans="1:158">
      <c r="A385" t="s">
        <v>581</v>
      </c>
      <c r="B385" t="s">
        <v>211</v>
      </c>
      <c r="C385" t="s">
        <v>471</v>
      </c>
      <c r="D385" t="s">
        <v>582</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485</v>
      </c>
      <c r="BG385">
        <v>78</v>
      </c>
      <c r="BH385">
        <v>7.82</v>
      </c>
      <c r="BI385">
        <v>2015</v>
      </c>
      <c r="BJ385">
        <v>1</v>
      </c>
      <c r="BL385">
        <v>9</v>
      </c>
      <c r="BN385" t="s">
        <v>174</v>
      </c>
      <c r="BO385" t="s">
        <v>9193</v>
      </c>
      <c r="BP385" t="s">
        <v>2181</v>
      </c>
      <c r="BQ385" t="s">
        <v>2102</v>
      </c>
      <c r="BR385">
        <v>78</v>
      </c>
      <c r="BS385">
        <v>7.83</v>
      </c>
      <c r="BT385">
        <v>2019</v>
      </c>
      <c r="BU385">
        <v>12</v>
      </c>
      <c r="BW385">
        <v>15</v>
      </c>
      <c r="BY385" t="s">
        <v>170</v>
      </c>
      <c r="CF385" t="s">
        <v>174</v>
      </c>
      <c r="CG385" t="s">
        <v>8590</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1136</v>
      </c>
      <c r="DY385" t="s">
        <v>427</v>
      </c>
      <c r="DZ385" t="s">
        <v>248</v>
      </c>
      <c r="EA385" t="s">
        <v>9205</v>
      </c>
      <c r="EB385" t="s">
        <v>211</v>
      </c>
      <c r="EC385" t="s">
        <v>9204</v>
      </c>
      <c r="ED385" t="s">
        <v>246</v>
      </c>
      <c r="EE385" t="s">
        <v>208</v>
      </c>
      <c r="EF385" t="s">
        <v>4217</v>
      </c>
      <c r="EG385" t="s">
        <v>990</v>
      </c>
    </row>
    <row r="386" spans="1:158">
      <c r="A386" t="s">
        <v>5429</v>
      </c>
      <c r="B386" t="s">
        <v>5430</v>
      </c>
      <c r="C386" t="s">
        <v>471</v>
      </c>
      <c r="D386" t="s">
        <v>472</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485</v>
      </c>
      <c r="BG386">
        <v>78</v>
      </c>
      <c r="BH386">
        <v>7.82</v>
      </c>
      <c r="BI386">
        <v>2015</v>
      </c>
      <c r="BJ386">
        <v>1</v>
      </c>
      <c r="BL386">
        <v>9</v>
      </c>
      <c r="BN386" t="s">
        <v>174</v>
      </c>
      <c r="BO386" t="s">
        <v>9193</v>
      </c>
      <c r="BP386" t="s">
        <v>2181</v>
      </c>
      <c r="BQ386" t="s">
        <v>2102</v>
      </c>
      <c r="BR386">
        <v>78</v>
      </c>
      <c r="BS386">
        <v>7.83</v>
      </c>
      <c r="BT386">
        <v>2019</v>
      </c>
      <c r="BU386">
        <v>12</v>
      </c>
      <c r="BW386">
        <v>15</v>
      </c>
      <c r="BY386" t="s">
        <v>170</v>
      </c>
      <c r="CF386" t="s">
        <v>174</v>
      </c>
      <c r="CG386" t="s">
        <v>8590</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1136</v>
      </c>
      <c r="DY386" t="s">
        <v>427</v>
      </c>
      <c r="DZ386" t="s">
        <v>248</v>
      </c>
      <c r="EA386" t="s">
        <v>9205</v>
      </c>
      <c r="EB386" t="s">
        <v>211</v>
      </c>
      <c r="EC386" t="s">
        <v>9204</v>
      </c>
      <c r="ED386" t="s">
        <v>246</v>
      </c>
      <c r="EE386" t="s">
        <v>208</v>
      </c>
      <c r="EF386" t="s">
        <v>4217</v>
      </c>
      <c r="EG386" t="s">
        <v>990</v>
      </c>
    </row>
    <row r="387" spans="1:158">
      <c r="A387" t="s">
        <v>1898</v>
      </c>
      <c r="B387" t="s">
        <v>211</v>
      </c>
      <c r="C387" t="s">
        <v>267</v>
      </c>
      <c r="D387" t="s">
        <v>1899</v>
      </c>
      <c r="E387" t="s">
        <v>9208</v>
      </c>
      <c r="F387" t="s">
        <v>9209</v>
      </c>
      <c r="G387">
        <v>9309940987</v>
      </c>
      <c r="H387" t="s">
        <v>164</v>
      </c>
      <c r="I387" t="s">
        <v>9210</v>
      </c>
      <c r="J387" t="s">
        <v>166</v>
      </c>
      <c r="K387" t="s">
        <v>433</v>
      </c>
      <c r="L387" t="s">
        <v>9211</v>
      </c>
      <c r="M387" t="s">
        <v>9212</v>
      </c>
      <c r="N387" t="s">
        <v>170</v>
      </c>
      <c r="AI387" t="s">
        <v>9213</v>
      </c>
      <c r="AJ387" t="s">
        <v>9214</v>
      </c>
      <c r="AK387" t="s">
        <v>9215</v>
      </c>
      <c r="AL387">
        <v>80.18</v>
      </c>
      <c r="AN387">
        <v>2012</v>
      </c>
      <c r="AO387" t="s">
        <v>174</v>
      </c>
      <c r="AP387" t="s">
        <v>9216</v>
      </c>
      <c r="AQ387" t="s">
        <v>9214</v>
      </c>
      <c r="AR387" t="s">
        <v>627</v>
      </c>
      <c r="AS387">
        <v>53.38</v>
      </c>
      <c r="AU387">
        <v>2014</v>
      </c>
      <c r="AV387" t="s">
        <v>170</v>
      </c>
      <c r="BC387" t="s">
        <v>174</v>
      </c>
      <c r="BD387" t="s">
        <v>440</v>
      </c>
      <c r="BE387" t="s">
        <v>9217</v>
      </c>
      <c r="BF387" t="s">
        <v>9218</v>
      </c>
      <c r="BG387">
        <v>61.66</v>
      </c>
      <c r="BI387">
        <v>2018</v>
      </c>
      <c r="BJ387">
        <v>19</v>
      </c>
      <c r="BK387" t="s">
        <v>3768</v>
      </c>
      <c r="BL387">
        <v>53</v>
      </c>
      <c r="BM387" t="s">
        <v>2842</v>
      </c>
      <c r="BN387" t="s">
        <v>174</v>
      </c>
      <c r="BO387" t="s">
        <v>440</v>
      </c>
      <c r="BP387" t="s">
        <v>9219</v>
      </c>
      <c r="BQ387" t="s">
        <v>9220</v>
      </c>
      <c r="BR387">
        <v>68.23</v>
      </c>
      <c r="BT387">
        <v>2020</v>
      </c>
      <c r="BU387">
        <v>31</v>
      </c>
      <c r="BV387" t="s">
        <v>528</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4212</v>
      </c>
      <c r="DT387" t="s">
        <v>9229</v>
      </c>
      <c r="DU387" t="s">
        <v>211</v>
      </c>
      <c r="DV387" t="s">
        <v>9230</v>
      </c>
      <c r="DW387" t="s">
        <v>246</v>
      </c>
      <c r="DX387" t="s">
        <v>905</v>
      </c>
      <c r="DY387" t="s">
        <v>209</v>
      </c>
      <c r="DZ387" t="s">
        <v>4212</v>
      </c>
    </row>
    <row r="388" spans="1:158">
      <c r="A388" t="s">
        <v>5429</v>
      </c>
      <c r="B388" t="s">
        <v>5430</v>
      </c>
      <c r="C388" t="s">
        <v>471</v>
      </c>
      <c r="D388" t="s">
        <v>472</v>
      </c>
      <c r="E388" t="s">
        <v>9231</v>
      </c>
      <c r="F388" t="s">
        <v>9232</v>
      </c>
      <c r="G388">
        <v>7276231975</v>
      </c>
      <c r="H388" t="s">
        <v>164</v>
      </c>
      <c r="I388" t="s">
        <v>9233</v>
      </c>
      <c r="J388" t="s">
        <v>166</v>
      </c>
      <c r="K388" t="s">
        <v>6201</v>
      </c>
      <c r="L388" t="s">
        <v>9234</v>
      </c>
      <c r="M388" t="s">
        <v>9235</v>
      </c>
      <c r="N388" t="s">
        <v>170</v>
      </c>
      <c r="AI388" t="s">
        <v>9236</v>
      </c>
      <c r="AJ388" t="s">
        <v>548</v>
      </c>
      <c r="AK388" t="s">
        <v>8929</v>
      </c>
      <c r="AL388">
        <v>76.76</v>
      </c>
      <c r="AN388">
        <v>2007</v>
      </c>
      <c r="AO388" t="s">
        <v>170</v>
      </c>
      <c r="AV388" t="s">
        <v>174</v>
      </c>
      <c r="AW388" t="s">
        <v>550</v>
      </c>
      <c r="AX388" t="s">
        <v>9237</v>
      </c>
      <c r="AY388" t="s">
        <v>9238</v>
      </c>
      <c r="AZ388">
        <v>77.07</v>
      </c>
      <c r="BB388">
        <v>2010</v>
      </c>
      <c r="BC388" t="s">
        <v>174</v>
      </c>
      <c r="BD388" t="s">
        <v>554</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429</v>
      </c>
      <c r="DT388" t="s">
        <v>9253</v>
      </c>
      <c r="DU388" t="s">
        <v>1283</v>
      </c>
      <c r="DV388" t="s">
        <v>818</v>
      </c>
      <c r="DW388" t="s">
        <v>246</v>
      </c>
      <c r="DX388" t="s">
        <v>2434</v>
      </c>
      <c r="DY388" t="s">
        <v>209</v>
      </c>
      <c r="DZ388" t="s">
        <v>429</v>
      </c>
    </row>
    <row r="389" spans="1:158">
      <c r="A389" t="s">
        <v>584</v>
      </c>
      <c r="B389" t="s">
        <v>211</v>
      </c>
      <c r="C389" t="s">
        <v>471</v>
      </c>
      <c r="D389" t="s">
        <v>585</v>
      </c>
      <c r="E389" t="s">
        <v>9231</v>
      </c>
      <c r="F389" t="s">
        <v>9232</v>
      </c>
      <c r="G389">
        <v>7276231975</v>
      </c>
      <c r="H389" t="s">
        <v>164</v>
      </c>
      <c r="I389" t="s">
        <v>9233</v>
      </c>
      <c r="J389" t="s">
        <v>166</v>
      </c>
      <c r="K389" t="s">
        <v>6201</v>
      </c>
      <c r="L389" t="s">
        <v>9234</v>
      </c>
      <c r="M389" t="s">
        <v>9235</v>
      </c>
      <c r="N389" t="s">
        <v>170</v>
      </c>
      <c r="AI389" t="s">
        <v>9236</v>
      </c>
      <c r="AJ389" t="s">
        <v>548</v>
      </c>
      <c r="AK389" t="s">
        <v>8929</v>
      </c>
      <c r="AL389">
        <v>76.76</v>
      </c>
      <c r="AN389">
        <v>2007</v>
      </c>
      <c r="AO389" t="s">
        <v>170</v>
      </c>
      <c r="AV389" t="s">
        <v>174</v>
      </c>
      <c r="AW389" t="s">
        <v>550</v>
      </c>
      <c r="AX389" t="s">
        <v>9237</v>
      </c>
      <c r="AY389" t="s">
        <v>9238</v>
      </c>
      <c r="AZ389">
        <v>77.07</v>
      </c>
      <c r="BB389">
        <v>2010</v>
      </c>
      <c r="BC389" t="s">
        <v>174</v>
      </c>
      <c r="BD389" t="s">
        <v>554</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429</v>
      </c>
      <c r="DT389" t="s">
        <v>9253</v>
      </c>
      <c r="DU389" t="s">
        <v>1283</v>
      </c>
      <c r="DV389" t="s">
        <v>818</v>
      </c>
      <c r="DW389" t="s">
        <v>246</v>
      </c>
      <c r="DX389" t="s">
        <v>2434</v>
      </c>
      <c r="DY389" t="s">
        <v>209</v>
      </c>
      <c r="DZ389" t="s">
        <v>429</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1298</v>
      </c>
      <c r="BE390" t="s">
        <v>1298</v>
      </c>
      <c r="BF390" t="s">
        <v>9265</v>
      </c>
      <c r="BG390">
        <v>73.8</v>
      </c>
      <c r="BI390">
        <v>2013</v>
      </c>
      <c r="BJ390">
        <v>19</v>
      </c>
      <c r="BK390" t="s">
        <v>9266</v>
      </c>
      <c r="BL390">
        <v>53</v>
      </c>
      <c r="BM390" t="s">
        <v>442</v>
      </c>
      <c r="BN390" t="s">
        <v>174</v>
      </c>
      <c r="BO390" t="s">
        <v>1298</v>
      </c>
      <c r="BP390" t="s">
        <v>1298</v>
      </c>
      <c r="BQ390" t="s">
        <v>442</v>
      </c>
      <c r="BR390">
        <v>74.12</v>
      </c>
      <c r="BT390">
        <v>2015</v>
      </c>
      <c r="BU390">
        <v>31</v>
      </c>
      <c r="BV390" t="s">
        <v>6512</v>
      </c>
      <c r="BW390">
        <v>53</v>
      </c>
      <c r="BX390" t="s">
        <v>442</v>
      </c>
      <c r="BY390" t="s">
        <v>170</v>
      </c>
      <c r="CF390" t="s">
        <v>174</v>
      </c>
      <c r="CG390" t="s">
        <v>9267</v>
      </c>
      <c r="CH390" t="s">
        <v>1298</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3406</v>
      </c>
      <c r="DU390" t="s">
        <v>9273</v>
      </c>
      <c r="DV390" t="s">
        <v>9274</v>
      </c>
      <c r="DW390" t="s">
        <v>246</v>
      </c>
      <c r="DX390" t="s">
        <v>418</v>
      </c>
      <c r="DY390" t="s">
        <v>1686</v>
      </c>
      <c r="DZ390" t="s">
        <v>945</v>
      </c>
      <c r="EA390" t="s">
        <v>3406</v>
      </c>
      <c r="EB390" t="s">
        <v>9273</v>
      </c>
      <c r="EC390" t="s">
        <v>9274</v>
      </c>
      <c r="ED390" t="s">
        <v>246</v>
      </c>
      <c r="EE390" t="s">
        <v>905</v>
      </c>
      <c r="EF390" t="s">
        <v>423</v>
      </c>
      <c r="EG390" t="s">
        <v>265</v>
      </c>
      <c r="EH390" t="s">
        <v>3406</v>
      </c>
      <c r="EI390" t="s">
        <v>9273</v>
      </c>
      <c r="EJ390" t="s">
        <v>9274</v>
      </c>
      <c r="EK390" t="s">
        <v>246</v>
      </c>
      <c r="EL390" t="s">
        <v>984</v>
      </c>
      <c r="EM390" t="s">
        <v>1387</v>
      </c>
      <c r="EN390" t="s">
        <v>265</v>
      </c>
    </row>
    <row r="391" spans="1:158">
      <c r="A391" t="s">
        <v>5429</v>
      </c>
      <c r="B391" t="s">
        <v>5430</v>
      </c>
      <c r="C391" t="s">
        <v>471</v>
      </c>
      <c r="D391" t="s">
        <v>472</v>
      </c>
      <c r="E391" t="s">
        <v>9275</v>
      </c>
      <c r="F391" t="s">
        <v>9276</v>
      </c>
      <c r="G391">
        <v>7780600900</v>
      </c>
      <c r="H391" t="s">
        <v>164</v>
      </c>
      <c r="I391" t="s">
        <v>9277</v>
      </c>
      <c r="J391" t="s">
        <v>166</v>
      </c>
      <c r="K391" t="s">
        <v>831</v>
      </c>
      <c r="L391" t="s">
        <v>9278</v>
      </c>
      <c r="M391" t="s">
        <v>9279</v>
      </c>
      <c r="N391" t="s">
        <v>170</v>
      </c>
      <c r="AI391" t="s">
        <v>9280</v>
      </c>
      <c r="AJ391" t="s">
        <v>9281</v>
      </c>
      <c r="AK391" t="s">
        <v>9282</v>
      </c>
      <c r="AL391">
        <v>84</v>
      </c>
      <c r="AN391">
        <v>2009</v>
      </c>
      <c r="AO391" t="s">
        <v>174</v>
      </c>
      <c r="AP391" t="s">
        <v>9283</v>
      </c>
      <c r="AQ391" t="s">
        <v>5290</v>
      </c>
      <c r="AR391" t="s">
        <v>3315</v>
      </c>
      <c r="AS391">
        <v>84</v>
      </c>
      <c r="AU391">
        <v>2011</v>
      </c>
      <c r="AV391" t="s">
        <v>170</v>
      </c>
      <c r="BC391" t="s">
        <v>174</v>
      </c>
      <c r="BD391" t="s">
        <v>2774</v>
      </c>
      <c r="BE391" t="s">
        <v>2315</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485</v>
      </c>
      <c r="CH391" t="s">
        <v>3933</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1498</v>
      </c>
      <c r="DT391" t="s">
        <v>461</v>
      </c>
      <c r="DU391" t="s">
        <v>211</v>
      </c>
      <c r="DV391" t="s">
        <v>462</v>
      </c>
      <c r="DW391" t="s">
        <v>246</v>
      </c>
      <c r="DX391" t="s">
        <v>5182</v>
      </c>
      <c r="DY391" t="s">
        <v>3163</v>
      </c>
      <c r="DZ391" t="s">
        <v>1498</v>
      </c>
    </row>
    <row r="392" spans="1:158">
      <c r="A392" t="s">
        <v>293</v>
      </c>
      <c r="B392" t="s">
        <v>211</v>
      </c>
      <c r="C392" t="s">
        <v>212</v>
      </c>
      <c r="D392" t="s">
        <v>294</v>
      </c>
      <c r="E392" t="s">
        <v>9294</v>
      </c>
      <c r="F392" t="s">
        <v>9295</v>
      </c>
      <c r="G392">
        <v>9971674085</v>
      </c>
      <c r="H392" t="s">
        <v>164</v>
      </c>
      <c r="I392" t="s">
        <v>9296</v>
      </c>
      <c r="J392" t="s">
        <v>217</v>
      </c>
      <c r="K392" t="s">
        <v>797</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2037</v>
      </c>
      <c r="BF392" t="s">
        <v>9304</v>
      </c>
      <c r="BG392">
        <v>83</v>
      </c>
      <c r="BI392">
        <v>2016</v>
      </c>
      <c r="BJ392">
        <v>19</v>
      </c>
      <c r="BK392" t="s">
        <v>524</v>
      </c>
      <c r="BL392">
        <v>53</v>
      </c>
      <c r="BM392" t="s">
        <v>1515</v>
      </c>
      <c r="BN392" t="s">
        <v>174</v>
      </c>
      <c r="BO392" t="s">
        <v>9305</v>
      </c>
      <c r="BP392" t="s">
        <v>1630</v>
      </c>
      <c r="BQ392" t="s">
        <v>9306</v>
      </c>
      <c r="BR392">
        <v>73</v>
      </c>
      <c r="BT392">
        <v>2019</v>
      </c>
      <c r="BU392">
        <v>31</v>
      </c>
      <c r="BV392" t="s">
        <v>2999</v>
      </c>
      <c r="BW392">
        <v>53</v>
      </c>
      <c r="BX392" t="s">
        <v>1515</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2691</v>
      </c>
      <c r="DT392" t="s">
        <v>9308</v>
      </c>
      <c r="DU392" t="s">
        <v>9311</v>
      </c>
      <c r="DV392" t="s">
        <v>7793</v>
      </c>
      <c r="DW392" t="s">
        <v>246</v>
      </c>
      <c r="DX392" t="s">
        <v>1983</v>
      </c>
      <c r="DY392" t="s">
        <v>464</v>
      </c>
      <c r="DZ392" t="s">
        <v>2691</v>
      </c>
    </row>
    <row r="393" spans="1:158">
      <c r="A393" t="s">
        <v>5303</v>
      </c>
      <c r="B393" t="s">
        <v>507</v>
      </c>
      <c r="C393" t="s">
        <v>160</v>
      </c>
      <c r="D393" t="s">
        <v>5304</v>
      </c>
      <c r="E393" t="s">
        <v>9312</v>
      </c>
      <c r="F393" t="s">
        <v>9313</v>
      </c>
      <c r="G393">
        <v>7588858555</v>
      </c>
      <c r="H393" t="s">
        <v>164</v>
      </c>
      <c r="I393" t="s">
        <v>9314</v>
      </c>
      <c r="J393" t="s">
        <v>166</v>
      </c>
      <c r="K393" t="s">
        <v>4195</v>
      </c>
      <c r="L393" t="s">
        <v>9315</v>
      </c>
      <c r="M393" t="s">
        <v>9316</v>
      </c>
      <c r="N393" t="s">
        <v>170</v>
      </c>
      <c r="AI393" t="s">
        <v>9317</v>
      </c>
      <c r="AJ393" t="s">
        <v>9318</v>
      </c>
      <c r="AK393" t="s">
        <v>1907</v>
      </c>
      <c r="AL393">
        <v>68.93</v>
      </c>
      <c r="AN393">
        <v>2002</v>
      </c>
      <c r="AO393" t="s">
        <v>174</v>
      </c>
      <c r="AP393" t="s">
        <v>9319</v>
      </c>
      <c r="AQ393" t="s">
        <v>9320</v>
      </c>
      <c r="AR393" t="s">
        <v>9321</v>
      </c>
      <c r="AS393">
        <v>64.5</v>
      </c>
      <c r="AU393">
        <v>2004</v>
      </c>
      <c r="AV393" t="s">
        <v>170</v>
      </c>
      <c r="BC393" t="s">
        <v>174</v>
      </c>
      <c r="BD393" t="s">
        <v>552</v>
      </c>
      <c r="BE393" t="s">
        <v>9322</v>
      </c>
      <c r="BF393" t="s">
        <v>1780</v>
      </c>
      <c r="BG393">
        <v>63.68</v>
      </c>
      <c r="BI393">
        <v>2009</v>
      </c>
      <c r="BJ393">
        <v>8</v>
      </c>
      <c r="BL393">
        <v>2</v>
      </c>
      <c r="BN393" t="s">
        <v>174</v>
      </c>
      <c r="BO393" t="s">
        <v>9323</v>
      </c>
      <c r="BP393" t="s">
        <v>2587</v>
      </c>
      <c r="BQ393" t="s">
        <v>9324</v>
      </c>
      <c r="BR393">
        <v>69</v>
      </c>
      <c r="BS393">
        <v>6.88</v>
      </c>
      <c r="BT393">
        <v>2012</v>
      </c>
      <c r="BU393">
        <v>31</v>
      </c>
      <c r="BV393" t="s">
        <v>9325</v>
      </c>
      <c r="BW393">
        <v>35</v>
      </c>
      <c r="BY393" t="s">
        <v>170</v>
      </c>
      <c r="CF393" t="s">
        <v>174</v>
      </c>
      <c r="CG393" t="s">
        <v>8311</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2124</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4010</v>
      </c>
      <c r="DT393" t="s">
        <v>9335</v>
      </c>
      <c r="DU393" t="s">
        <v>507</v>
      </c>
      <c r="DV393" t="s">
        <v>1214</v>
      </c>
      <c r="DW393" t="s">
        <v>246</v>
      </c>
      <c r="DX393" t="s">
        <v>1813</v>
      </c>
      <c r="DY393" t="s">
        <v>209</v>
      </c>
      <c r="DZ393" t="s">
        <v>4015</v>
      </c>
      <c r="EA393" t="s">
        <v>9336</v>
      </c>
      <c r="EB393" t="s">
        <v>211</v>
      </c>
      <c r="EC393" t="s">
        <v>818</v>
      </c>
      <c r="ED393" t="s">
        <v>246</v>
      </c>
      <c r="EE393" t="s">
        <v>4748</v>
      </c>
      <c r="EF393" t="s">
        <v>505</v>
      </c>
      <c r="EG393" t="s">
        <v>9337</v>
      </c>
      <c r="EH393" t="s">
        <v>9338</v>
      </c>
      <c r="EI393" t="s">
        <v>9339</v>
      </c>
      <c r="EJ393" t="s">
        <v>3389</v>
      </c>
      <c r="EK393" t="s">
        <v>246</v>
      </c>
      <c r="EL393" t="s">
        <v>4689</v>
      </c>
      <c r="EM393" t="s">
        <v>4748</v>
      </c>
      <c r="EN393" t="s">
        <v>2927</v>
      </c>
      <c r="EO393" t="s">
        <v>8172</v>
      </c>
      <c r="EP393" t="s">
        <v>211</v>
      </c>
      <c r="EQ393" t="s">
        <v>818</v>
      </c>
      <c r="ER393" t="s">
        <v>246</v>
      </c>
      <c r="ES393" t="s">
        <v>6640</v>
      </c>
      <c r="ET393" t="s">
        <v>4689</v>
      </c>
      <c r="EU393" t="s">
        <v>821</v>
      </c>
      <c r="EV393" t="s">
        <v>9340</v>
      </c>
      <c r="EW393" t="s">
        <v>6241</v>
      </c>
      <c r="EX393" t="s">
        <v>818</v>
      </c>
      <c r="EY393" t="s">
        <v>207</v>
      </c>
      <c r="EZ393" t="s">
        <v>2694</v>
      </c>
      <c r="FA393" t="s">
        <v>2202</v>
      </c>
      <c r="FB393" t="s">
        <v>248</v>
      </c>
    </row>
    <row r="394" spans="1:158">
      <c r="A394" t="s">
        <v>1872</v>
      </c>
      <c r="B394" t="s">
        <v>507</v>
      </c>
      <c r="C394" t="s">
        <v>160</v>
      </c>
      <c r="D394" t="s">
        <v>1873</v>
      </c>
      <c r="E394" t="s">
        <v>9312</v>
      </c>
      <c r="F394" t="s">
        <v>9313</v>
      </c>
      <c r="G394">
        <v>7588858555</v>
      </c>
      <c r="H394" t="s">
        <v>164</v>
      </c>
      <c r="I394" t="s">
        <v>9314</v>
      </c>
      <c r="J394" t="s">
        <v>166</v>
      </c>
      <c r="K394" t="s">
        <v>4195</v>
      </c>
      <c r="L394" t="s">
        <v>9315</v>
      </c>
      <c r="M394" t="s">
        <v>9316</v>
      </c>
      <c r="N394" t="s">
        <v>170</v>
      </c>
      <c r="AI394" t="s">
        <v>9317</v>
      </c>
      <c r="AJ394" t="s">
        <v>9318</v>
      </c>
      <c r="AK394" t="s">
        <v>1907</v>
      </c>
      <c r="AL394">
        <v>68.93</v>
      </c>
      <c r="AN394">
        <v>2002</v>
      </c>
      <c r="AO394" t="s">
        <v>174</v>
      </c>
      <c r="AP394" t="s">
        <v>9319</v>
      </c>
      <c r="AQ394" t="s">
        <v>9320</v>
      </c>
      <c r="AR394" t="s">
        <v>9321</v>
      </c>
      <c r="AS394">
        <v>64.5</v>
      </c>
      <c r="AU394">
        <v>2004</v>
      </c>
      <c r="AV394" t="s">
        <v>170</v>
      </c>
      <c r="BC394" t="s">
        <v>174</v>
      </c>
      <c r="BD394" t="s">
        <v>552</v>
      </c>
      <c r="BE394" t="s">
        <v>9322</v>
      </c>
      <c r="BF394" t="s">
        <v>1780</v>
      </c>
      <c r="BG394">
        <v>63.68</v>
      </c>
      <c r="BI394">
        <v>2009</v>
      </c>
      <c r="BJ394">
        <v>8</v>
      </c>
      <c r="BL394">
        <v>2</v>
      </c>
      <c r="BN394" t="s">
        <v>174</v>
      </c>
      <c r="BO394" t="s">
        <v>9323</v>
      </c>
      <c r="BP394" t="s">
        <v>2587</v>
      </c>
      <c r="BQ394" t="s">
        <v>9324</v>
      </c>
      <c r="BR394">
        <v>69</v>
      </c>
      <c r="BS394">
        <v>6.88</v>
      </c>
      <c r="BT394">
        <v>2012</v>
      </c>
      <c r="BU394">
        <v>31</v>
      </c>
      <c r="BV394" t="s">
        <v>9325</v>
      </c>
      <c r="BW394">
        <v>35</v>
      </c>
      <c r="BY394" t="s">
        <v>170</v>
      </c>
      <c r="CF394" t="s">
        <v>174</v>
      </c>
      <c r="CG394" t="s">
        <v>8311</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2124</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4010</v>
      </c>
      <c r="DT394" t="s">
        <v>9335</v>
      </c>
      <c r="DU394" t="s">
        <v>507</v>
      </c>
      <c r="DV394" t="s">
        <v>1214</v>
      </c>
      <c r="DW394" t="s">
        <v>246</v>
      </c>
      <c r="DX394" t="s">
        <v>1813</v>
      </c>
      <c r="DY394" t="s">
        <v>209</v>
      </c>
      <c r="DZ394" t="s">
        <v>4015</v>
      </c>
      <c r="EA394" t="s">
        <v>9336</v>
      </c>
      <c r="EB394" t="s">
        <v>211</v>
      </c>
      <c r="EC394" t="s">
        <v>818</v>
      </c>
      <c r="ED394" t="s">
        <v>246</v>
      </c>
      <c r="EE394" t="s">
        <v>4748</v>
      </c>
      <c r="EF394" t="s">
        <v>505</v>
      </c>
      <c r="EG394" t="s">
        <v>9337</v>
      </c>
      <c r="EH394" t="s">
        <v>9338</v>
      </c>
      <c r="EI394" t="s">
        <v>9339</v>
      </c>
      <c r="EJ394" t="s">
        <v>3389</v>
      </c>
      <c r="EK394" t="s">
        <v>246</v>
      </c>
      <c r="EL394" t="s">
        <v>4689</v>
      </c>
      <c r="EM394" t="s">
        <v>4748</v>
      </c>
      <c r="EN394" t="s">
        <v>2927</v>
      </c>
      <c r="EO394" t="s">
        <v>8172</v>
      </c>
      <c r="EP394" t="s">
        <v>211</v>
      </c>
      <c r="EQ394" t="s">
        <v>818</v>
      </c>
      <c r="ER394" t="s">
        <v>246</v>
      </c>
      <c r="ES394" t="s">
        <v>6640</v>
      </c>
      <c r="ET394" t="s">
        <v>4689</v>
      </c>
      <c r="EU394" t="s">
        <v>821</v>
      </c>
      <c r="EV394" t="s">
        <v>9340</v>
      </c>
      <c r="EW394" t="s">
        <v>6241</v>
      </c>
      <c r="EX394" t="s">
        <v>818</v>
      </c>
      <c r="EY394" t="s">
        <v>207</v>
      </c>
      <c r="EZ394" t="s">
        <v>2694</v>
      </c>
      <c r="FA394" t="s">
        <v>2202</v>
      </c>
      <c r="FB394" t="s">
        <v>248</v>
      </c>
    </row>
    <row r="395" spans="1:158">
      <c r="A395" t="s">
        <v>2494</v>
      </c>
      <c r="B395" t="s">
        <v>507</v>
      </c>
      <c r="C395" t="s">
        <v>160</v>
      </c>
      <c r="D395" t="s">
        <v>2495</v>
      </c>
      <c r="E395" t="s">
        <v>9312</v>
      </c>
      <c r="F395" t="s">
        <v>9313</v>
      </c>
      <c r="G395">
        <v>7588858555</v>
      </c>
      <c r="H395" t="s">
        <v>164</v>
      </c>
      <c r="I395" t="s">
        <v>9314</v>
      </c>
      <c r="J395" t="s">
        <v>166</v>
      </c>
      <c r="K395" t="s">
        <v>4195</v>
      </c>
      <c r="L395" t="s">
        <v>9315</v>
      </c>
      <c r="M395" t="s">
        <v>9316</v>
      </c>
      <c r="N395" t="s">
        <v>170</v>
      </c>
      <c r="AI395" t="s">
        <v>9317</v>
      </c>
      <c r="AJ395" t="s">
        <v>9318</v>
      </c>
      <c r="AK395" t="s">
        <v>1907</v>
      </c>
      <c r="AL395">
        <v>68.93</v>
      </c>
      <c r="AN395">
        <v>2002</v>
      </c>
      <c r="AO395" t="s">
        <v>174</v>
      </c>
      <c r="AP395" t="s">
        <v>9319</v>
      </c>
      <c r="AQ395" t="s">
        <v>9320</v>
      </c>
      <c r="AR395" t="s">
        <v>9321</v>
      </c>
      <c r="AS395">
        <v>64.5</v>
      </c>
      <c r="AU395">
        <v>2004</v>
      </c>
      <c r="AV395" t="s">
        <v>170</v>
      </c>
      <c r="BC395" t="s">
        <v>174</v>
      </c>
      <c r="BD395" t="s">
        <v>552</v>
      </c>
      <c r="BE395" t="s">
        <v>9322</v>
      </c>
      <c r="BF395" t="s">
        <v>1780</v>
      </c>
      <c r="BG395">
        <v>63.68</v>
      </c>
      <c r="BI395">
        <v>2009</v>
      </c>
      <c r="BJ395">
        <v>8</v>
      </c>
      <c r="BL395">
        <v>2</v>
      </c>
      <c r="BN395" t="s">
        <v>174</v>
      </c>
      <c r="BO395" t="s">
        <v>9323</v>
      </c>
      <c r="BP395" t="s">
        <v>2587</v>
      </c>
      <c r="BQ395" t="s">
        <v>9324</v>
      </c>
      <c r="BR395">
        <v>69</v>
      </c>
      <c r="BS395">
        <v>6.88</v>
      </c>
      <c r="BT395">
        <v>2012</v>
      </c>
      <c r="BU395">
        <v>31</v>
      </c>
      <c r="BV395" t="s">
        <v>9325</v>
      </c>
      <c r="BW395">
        <v>35</v>
      </c>
      <c r="BY395" t="s">
        <v>170</v>
      </c>
      <c r="CF395" t="s">
        <v>174</v>
      </c>
      <c r="CG395" t="s">
        <v>8311</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2124</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4010</v>
      </c>
      <c r="DT395" t="s">
        <v>9335</v>
      </c>
      <c r="DU395" t="s">
        <v>507</v>
      </c>
      <c r="DV395" t="s">
        <v>1214</v>
      </c>
      <c r="DW395" t="s">
        <v>246</v>
      </c>
      <c r="DX395" t="s">
        <v>1813</v>
      </c>
      <c r="DY395" t="s">
        <v>209</v>
      </c>
      <c r="DZ395" t="s">
        <v>4015</v>
      </c>
      <c r="EA395" t="s">
        <v>9336</v>
      </c>
      <c r="EB395" t="s">
        <v>211</v>
      </c>
      <c r="EC395" t="s">
        <v>818</v>
      </c>
      <c r="ED395" t="s">
        <v>246</v>
      </c>
      <c r="EE395" t="s">
        <v>4748</v>
      </c>
      <c r="EF395" t="s">
        <v>505</v>
      </c>
      <c r="EG395" t="s">
        <v>9337</v>
      </c>
      <c r="EH395" t="s">
        <v>9338</v>
      </c>
      <c r="EI395" t="s">
        <v>9339</v>
      </c>
      <c r="EJ395" t="s">
        <v>3389</v>
      </c>
      <c r="EK395" t="s">
        <v>246</v>
      </c>
      <c r="EL395" t="s">
        <v>4689</v>
      </c>
      <c r="EM395" t="s">
        <v>4748</v>
      </c>
      <c r="EN395" t="s">
        <v>2927</v>
      </c>
      <c r="EO395" t="s">
        <v>8172</v>
      </c>
      <c r="EP395" t="s">
        <v>211</v>
      </c>
      <c r="EQ395" t="s">
        <v>818</v>
      </c>
      <c r="ER395" t="s">
        <v>246</v>
      </c>
      <c r="ES395" t="s">
        <v>6640</v>
      </c>
      <c r="ET395" t="s">
        <v>4689</v>
      </c>
      <c r="EU395" t="s">
        <v>821</v>
      </c>
      <c r="EV395" t="s">
        <v>9340</v>
      </c>
      <c r="EW395" t="s">
        <v>6241</v>
      </c>
      <c r="EX395" t="s">
        <v>818</v>
      </c>
      <c r="EY395" t="s">
        <v>207</v>
      </c>
      <c r="EZ395" t="s">
        <v>2694</v>
      </c>
      <c r="FA395" t="s">
        <v>2202</v>
      </c>
      <c r="FB395" t="s">
        <v>248</v>
      </c>
    </row>
    <row r="396" spans="1:158">
      <c r="A396" t="s">
        <v>3915</v>
      </c>
      <c r="B396" t="s">
        <v>536</v>
      </c>
      <c r="C396" t="s">
        <v>1138</v>
      </c>
      <c r="D396" t="s">
        <v>3916</v>
      </c>
      <c r="E396" t="s">
        <v>9312</v>
      </c>
      <c r="F396" t="s">
        <v>9313</v>
      </c>
      <c r="G396">
        <v>7588858555</v>
      </c>
      <c r="H396" t="s">
        <v>164</v>
      </c>
      <c r="I396" t="s">
        <v>9314</v>
      </c>
      <c r="J396" t="s">
        <v>166</v>
      </c>
      <c r="K396" t="s">
        <v>4195</v>
      </c>
      <c r="L396" t="s">
        <v>9315</v>
      </c>
      <c r="M396" t="s">
        <v>9316</v>
      </c>
      <c r="N396" t="s">
        <v>170</v>
      </c>
      <c r="AI396" t="s">
        <v>9317</v>
      </c>
      <c r="AJ396" t="s">
        <v>9318</v>
      </c>
      <c r="AK396" t="s">
        <v>1907</v>
      </c>
      <c r="AL396">
        <v>68.93</v>
      </c>
      <c r="AN396">
        <v>2002</v>
      </c>
      <c r="AO396" t="s">
        <v>174</v>
      </c>
      <c r="AP396" t="s">
        <v>9319</v>
      </c>
      <c r="AQ396" t="s">
        <v>9320</v>
      </c>
      <c r="AR396" t="s">
        <v>9321</v>
      </c>
      <c r="AS396">
        <v>64.5</v>
      </c>
      <c r="AU396">
        <v>2004</v>
      </c>
      <c r="AV396" t="s">
        <v>170</v>
      </c>
      <c r="BC396" t="s">
        <v>174</v>
      </c>
      <c r="BD396" t="s">
        <v>552</v>
      </c>
      <c r="BE396" t="s">
        <v>9322</v>
      </c>
      <c r="BF396" t="s">
        <v>1780</v>
      </c>
      <c r="BG396">
        <v>63.68</v>
      </c>
      <c r="BI396">
        <v>2009</v>
      </c>
      <c r="BJ396">
        <v>8</v>
      </c>
      <c r="BL396">
        <v>2</v>
      </c>
      <c r="BN396" t="s">
        <v>174</v>
      </c>
      <c r="BO396" t="s">
        <v>9323</v>
      </c>
      <c r="BP396" t="s">
        <v>2587</v>
      </c>
      <c r="BQ396" t="s">
        <v>9324</v>
      </c>
      <c r="BR396">
        <v>69</v>
      </c>
      <c r="BS396">
        <v>6.88</v>
      </c>
      <c r="BT396">
        <v>2012</v>
      </c>
      <c r="BU396">
        <v>31</v>
      </c>
      <c r="BV396" t="s">
        <v>9325</v>
      </c>
      <c r="BW396">
        <v>35</v>
      </c>
      <c r="BY396" t="s">
        <v>170</v>
      </c>
      <c r="CF396" t="s">
        <v>174</v>
      </c>
      <c r="CG396" t="s">
        <v>8311</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2124</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4010</v>
      </c>
      <c r="DT396" t="s">
        <v>9335</v>
      </c>
      <c r="DU396" t="s">
        <v>507</v>
      </c>
      <c r="DV396" t="s">
        <v>1214</v>
      </c>
      <c r="DW396" t="s">
        <v>246</v>
      </c>
      <c r="DX396" t="s">
        <v>1813</v>
      </c>
      <c r="DY396" t="s">
        <v>209</v>
      </c>
      <c r="DZ396" t="s">
        <v>4015</v>
      </c>
      <c r="EA396" t="s">
        <v>9336</v>
      </c>
      <c r="EB396" t="s">
        <v>211</v>
      </c>
      <c r="EC396" t="s">
        <v>818</v>
      </c>
      <c r="ED396" t="s">
        <v>246</v>
      </c>
      <c r="EE396" t="s">
        <v>4748</v>
      </c>
      <c r="EF396" t="s">
        <v>505</v>
      </c>
      <c r="EG396" t="s">
        <v>9337</v>
      </c>
      <c r="EH396" t="s">
        <v>9338</v>
      </c>
      <c r="EI396" t="s">
        <v>9339</v>
      </c>
      <c r="EJ396" t="s">
        <v>3389</v>
      </c>
      <c r="EK396" t="s">
        <v>246</v>
      </c>
      <c r="EL396" t="s">
        <v>4689</v>
      </c>
      <c r="EM396" t="s">
        <v>4748</v>
      </c>
      <c r="EN396" t="s">
        <v>2927</v>
      </c>
      <c r="EO396" t="s">
        <v>8172</v>
      </c>
      <c r="EP396" t="s">
        <v>211</v>
      </c>
      <c r="EQ396" t="s">
        <v>818</v>
      </c>
      <c r="ER396" t="s">
        <v>246</v>
      </c>
      <c r="ES396" t="s">
        <v>6640</v>
      </c>
      <c r="ET396" t="s">
        <v>4689</v>
      </c>
      <c r="EU396" t="s">
        <v>821</v>
      </c>
      <c r="EV396" t="s">
        <v>9340</v>
      </c>
      <c r="EW396" t="s">
        <v>6241</v>
      </c>
      <c r="EX396" t="s">
        <v>818</v>
      </c>
      <c r="EY396" t="s">
        <v>207</v>
      </c>
      <c r="EZ396" t="s">
        <v>2694</v>
      </c>
      <c r="FA396" t="s">
        <v>2202</v>
      </c>
      <c r="FB396" t="s">
        <v>248</v>
      </c>
    </row>
    <row r="397" spans="1:158">
      <c r="A397" t="s">
        <v>586</v>
      </c>
      <c r="B397" t="s">
        <v>159</v>
      </c>
      <c r="C397" t="s">
        <v>267</v>
      </c>
      <c r="D397" t="s">
        <v>357</v>
      </c>
      <c r="E397" t="s">
        <v>9343</v>
      </c>
      <c r="F397" t="s">
        <v>9344</v>
      </c>
      <c r="G397">
        <v>9175854174</v>
      </c>
      <c r="H397" t="s">
        <v>164</v>
      </c>
      <c r="I397" t="s">
        <v>9345</v>
      </c>
      <c r="J397" t="s">
        <v>166</v>
      </c>
      <c r="K397" t="s">
        <v>831</v>
      </c>
      <c r="L397" t="s">
        <v>9346</v>
      </c>
      <c r="M397" t="s">
        <v>9347</v>
      </c>
      <c r="N397" t="s">
        <v>170</v>
      </c>
      <c r="AI397" t="s">
        <v>9348</v>
      </c>
      <c r="AJ397" t="s">
        <v>9349</v>
      </c>
      <c r="AK397" t="s">
        <v>6330</v>
      </c>
      <c r="AL397">
        <v>63</v>
      </c>
      <c r="AN397">
        <v>1989</v>
      </c>
      <c r="AO397" t="s">
        <v>174</v>
      </c>
      <c r="AP397" t="s">
        <v>9350</v>
      </c>
      <c r="AQ397" t="s">
        <v>9349</v>
      </c>
      <c r="AR397" t="s">
        <v>9351</v>
      </c>
      <c r="AS397">
        <v>62</v>
      </c>
      <c r="AU397">
        <v>1991</v>
      </c>
      <c r="AV397" t="s">
        <v>174</v>
      </c>
      <c r="AW397" t="s">
        <v>9352</v>
      </c>
      <c r="AX397" t="s">
        <v>5504</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1704</v>
      </c>
      <c r="BR397">
        <v>64</v>
      </c>
      <c r="BT397">
        <v>1996</v>
      </c>
      <c r="BU397">
        <v>31</v>
      </c>
      <c r="BV397" t="s">
        <v>3022</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2124</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248</v>
      </c>
      <c r="DT397" t="s">
        <v>9368</v>
      </c>
      <c r="DU397" t="s">
        <v>5427</v>
      </c>
      <c r="DV397" t="s">
        <v>9369</v>
      </c>
      <c r="DW397" t="s">
        <v>246</v>
      </c>
      <c r="DX397" t="s">
        <v>3626</v>
      </c>
      <c r="DY397" t="s">
        <v>209</v>
      </c>
      <c r="DZ397" t="s">
        <v>248</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4998</v>
      </c>
      <c r="CD398" t="s">
        <v>4998</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4597</v>
      </c>
      <c r="DT398" t="s">
        <v>9398</v>
      </c>
      <c r="DU398" t="s">
        <v>9399</v>
      </c>
      <c r="DV398" t="s">
        <v>9400</v>
      </c>
      <c r="DW398" t="s">
        <v>207</v>
      </c>
      <c r="DX398" t="s">
        <v>251</v>
      </c>
      <c r="DY398" t="s">
        <v>209</v>
      </c>
      <c r="DZ398" t="s">
        <v>9401</v>
      </c>
      <c r="EA398" t="s">
        <v>9387</v>
      </c>
      <c r="EB398" t="s">
        <v>255</v>
      </c>
      <c r="EC398" t="s">
        <v>9400</v>
      </c>
      <c r="ED398" t="s">
        <v>246</v>
      </c>
      <c r="EE398" t="s">
        <v>578</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1337</v>
      </c>
      <c r="BG399">
        <v>83.6</v>
      </c>
      <c r="BH399">
        <v>8.86</v>
      </c>
      <c r="BI399">
        <v>2018</v>
      </c>
      <c r="BJ399">
        <v>19</v>
      </c>
      <c r="BK399" t="s">
        <v>3768</v>
      </c>
      <c r="BL399">
        <v>52</v>
      </c>
      <c r="BN399" t="s">
        <v>174</v>
      </c>
      <c r="BO399" t="s">
        <v>9413</v>
      </c>
      <c r="BP399" t="s">
        <v>9414</v>
      </c>
      <c r="BQ399" t="s">
        <v>2571</v>
      </c>
      <c r="BR399">
        <v>84.9</v>
      </c>
      <c r="BS399">
        <v>8.99</v>
      </c>
      <c r="BT399">
        <v>2020</v>
      </c>
      <c r="BU399">
        <v>31</v>
      </c>
      <c r="BV399" t="s">
        <v>9415</v>
      </c>
      <c r="BW399">
        <v>53</v>
      </c>
      <c r="BX399" t="s">
        <v>2571</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678</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1337</v>
      </c>
      <c r="BG400">
        <v>83.6</v>
      </c>
      <c r="BH400">
        <v>8.86</v>
      </c>
      <c r="BI400">
        <v>2018</v>
      </c>
      <c r="BJ400">
        <v>19</v>
      </c>
      <c r="BK400" t="s">
        <v>3768</v>
      </c>
      <c r="BL400">
        <v>52</v>
      </c>
      <c r="BN400" t="s">
        <v>174</v>
      </c>
      <c r="BO400" t="s">
        <v>9413</v>
      </c>
      <c r="BP400" t="s">
        <v>9414</v>
      </c>
      <c r="BQ400" t="s">
        <v>2571</v>
      </c>
      <c r="BR400">
        <v>84.9</v>
      </c>
      <c r="BS400">
        <v>8.99</v>
      </c>
      <c r="BT400">
        <v>2020</v>
      </c>
      <c r="BU400">
        <v>31</v>
      </c>
      <c r="BV400" t="s">
        <v>9415</v>
      </c>
      <c r="BW400">
        <v>53</v>
      </c>
      <c r="BX400" t="s">
        <v>2571</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678</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1337</v>
      </c>
      <c r="BG401">
        <v>83.6</v>
      </c>
      <c r="BH401">
        <v>8.86</v>
      </c>
      <c r="BI401">
        <v>2018</v>
      </c>
      <c r="BJ401">
        <v>19</v>
      </c>
      <c r="BK401" t="s">
        <v>3768</v>
      </c>
      <c r="BL401">
        <v>52</v>
      </c>
      <c r="BN401" t="s">
        <v>174</v>
      </c>
      <c r="BO401" t="s">
        <v>9413</v>
      </c>
      <c r="BP401" t="s">
        <v>9414</v>
      </c>
      <c r="BQ401" t="s">
        <v>2571</v>
      </c>
      <c r="BR401">
        <v>84.9</v>
      </c>
      <c r="BS401">
        <v>8.99</v>
      </c>
      <c r="BT401">
        <v>2020</v>
      </c>
      <c r="BU401">
        <v>31</v>
      </c>
      <c r="BV401" t="s">
        <v>9415</v>
      </c>
      <c r="BW401">
        <v>53</v>
      </c>
      <c r="BX401" t="s">
        <v>2571</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678</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470</v>
      </c>
      <c r="B402" t="s">
        <v>211</v>
      </c>
      <c r="C402" t="s">
        <v>471</v>
      </c>
      <c r="D402" t="s">
        <v>472</v>
      </c>
      <c r="E402" t="s">
        <v>9428</v>
      </c>
      <c r="F402" t="s">
        <v>9429</v>
      </c>
      <c r="G402">
        <v>9806677314</v>
      </c>
      <c r="H402" t="s">
        <v>164</v>
      </c>
      <c r="I402" t="s">
        <v>9430</v>
      </c>
      <c r="J402" t="s">
        <v>217</v>
      </c>
      <c r="K402" t="s">
        <v>218</v>
      </c>
      <c r="L402" t="s">
        <v>9431</v>
      </c>
      <c r="M402" t="s">
        <v>9432</v>
      </c>
      <c r="N402" t="s">
        <v>170</v>
      </c>
      <c r="AI402" t="s">
        <v>9433</v>
      </c>
      <c r="AJ402" t="s">
        <v>6150</v>
      </c>
      <c r="AK402" t="s">
        <v>9434</v>
      </c>
      <c r="AL402">
        <v>66.8</v>
      </c>
      <c r="AN402">
        <v>2008</v>
      </c>
      <c r="AO402" t="s">
        <v>174</v>
      </c>
      <c r="AP402" t="s">
        <v>9435</v>
      </c>
      <c r="AQ402" t="s">
        <v>6150</v>
      </c>
      <c r="AR402" t="s">
        <v>9436</v>
      </c>
      <c r="AS402">
        <v>70.4</v>
      </c>
      <c r="AU402">
        <v>2010</v>
      </c>
      <c r="AV402" t="s">
        <v>170</v>
      </c>
      <c r="BC402" t="s">
        <v>174</v>
      </c>
      <c r="BD402" t="s">
        <v>9437</v>
      </c>
      <c r="BE402" t="s">
        <v>9438</v>
      </c>
      <c r="BF402" t="s">
        <v>485</v>
      </c>
      <c r="BG402">
        <v>72.5</v>
      </c>
      <c r="BH402">
        <v>7.25</v>
      </c>
      <c r="BI402">
        <v>2015</v>
      </c>
      <c r="BJ402">
        <v>2</v>
      </c>
      <c r="BL402">
        <v>9</v>
      </c>
      <c r="BN402" t="s">
        <v>174</v>
      </c>
      <c r="BO402" t="s">
        <v>9437</v>
      </c>
      <c r="BP402" t="s">
        <v>9439</v>
      </c>
      <c r="BQ402" t="s">
        <v>472</v>
      </c>
      <c r="BR402">
        <v>82.3</v>
      </c>
      <c r="BS402">
        <v>8.23</v>
      </c>
      <c r="BT402">
        <v>2020</v>
      </c>
      <c r="BU402">
        <v>12</v>
      </c>
      <c r="BW402">
        <v>15</v>
      </c>
      <c r="BY402" t="s">
        <v>170</v>
      </c>
      <c r="CF402" t="s">
        <v>174</v>
      </c>
      <c r="CG402" t="s">
        <v>9440</v>
      </c>
      <c r="CH402" t="s">
        <v>2180</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4015</v>
      </c>
      <c r="DT402" t="s">
        <v>9451</v>
      </c>
      <c r="DU402" t="s">
        <v>9452</v>
      </c>
      <c r="DV402" t="s">
        <v>5248</v>
      </c>
      <c r="DW402" t="s">
        <v>246</v>
      </c>
      <c r="DX402" t="s">
        <v>2026</v>
      </c>
      <c r="DY402" t="s">
        <v>1722</v>
      </c>
      <c r="DZ402" t="s">
        <v>990</v>
      </c>
      <c r="EA402" t="s">
        <v>9453</v>
      </c>
      <c r="EB402" t="s">
        <v>9454</v>
      </c>
      <c r="EC402" t="s">
        <v>9455</v>
      </c>
      <c r="ED402" t="s">
        <v>246</v>
      </c>
      <c r="EE402" t="s">
        <v>2108</v>
      </c>
      <c r="EF402" t="s">
        <v>1718</v>
      </c>
      <c r="EG402" t="s">
        <v>419</v>
      </c>
    </row>
    <row r="403" spans="1:158">
      <c r="A403" t="s">
        <v>356</v>
      </c>
      <c r="B403" t="s">
        <v>211</v>
      </c>
      <c r="C403" t="s">
        <v>267</v>
      </c>
      <c r="D403" t="s">
        <v>357</v>
      </c>
      <c r="E403" t="s">
        <v>9456</v>
      </c>
      <c r="F403" t="s">
        <v>9457</v>
      </c>
      <c r="G403">
        <v>7043459734</v>
      </c>
      <c r="H403" t="s">
        <v>271</v>
      </c>
      <c r="I403" t="s">
        <v>9458</v>
      </c>
      <c r="J403" t="s">
        <v>166</v>
      </c>
      <c r="K403" t="s">
        <v>797</v>
      </c>
      <c r="L403" t="s">
        <v>9459</v>
      </c>
      <c r="M403" t="s">
        <v>9460</v>
      </c>
      <c r="N403" t="s">
        <v>170</v>
      </c>
      <c r="AI403" t="s">
        <v>9461</v>
      </c>
      <c r="AJ403" t="s">
        <v>1930</v>
      </c>
      <c r="AK403" t="s">
        <v>9462</v>
      </c>
      <c r="AL403">
        <v>72.8</v>
      </c>
      <c r="AN403">
        <v>2005</v>
      </c>
      <c r="AO403" t="s">
        <v>174</v>
      </c>
      <c r="AP403" t="s">
        <v>9463</v>
      </c>
      <c r="AQ403" t="s">
        <v>1930</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2124</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855</v>
      </c>
      <c r="DT403" t="s">
        <v>9480</v>
      </c>
      <c r="DU403" t="s">
        <v>211</v>
      </c>
      <c r="DV403" t="s">
        <v>818</v>
      </c>
      <c r="DW403" t="s">
        <v>246</v>
      </c>
      <c r="DX403" t="s">
        <v>904</v>
      </c>
      <c r="DY403" t="s">
        <v>209</v>
      </c>
      <c r="DZ403" t="s">
        <v>1592</v>
      </c>
      <c r="EA403" t="s">
        <v>9481</v>
      </c>
      <c r="EB403" t="s">
        <v>9482</v>
      </c>
      <c r="EC403" t="s">
        <v>646</v>
      </c>
      <c r="ED403" t="s">
        <v>207</v>
      </c>
      <c r="EE403" t="s">
        <v>1022</v>
      </c>
      <c r="EF403" t="s">
        <v>904</v>
      </c>
      <c r="EG403" t="s">
        <v>9483</v>
      </c>
    </row>
    <row r="404" spans="1:158">
      <c r="A404" t="s">
        <v>210</v>
      </c>
      <c r="B404" t="s">
        <v>211</v>
      </c>
      <c r="C404" t="s">
        <v>212</v>
      </c>
      <c r="D404" t="s">
        <v>213</v>
      </c>
      <c r="E404" t="s">
        <v>9484</v>
      </c>
      <c r="F404" t="s">
        <v>9485</v>
      </c>
      <c r="G404">
        <v>9582298835</v>
      </c>
      <c r="H404" t="s">
        <v>164</v>
      </c>
      <c r="I404" t="s">
        <v>9486</v>
      </c>
      <c r="J404" t="s">
        <v>217</v>
      </c>
      <c r="K404" t="s">
        <v>544</v>
      </c>
      <c r="L404" t="s">
        <v>9487</v>
      </c>
      <c r="M404" t="s">
        <v>9488</v>
      </c>
      <c r="N404" t="s">
        <v>170</v>
      </c>
      <c r="AI404" t="s">
        <v>9489</v>
      </c>
      <c r="AJ404" t="s">
        <v>9490</v>
      </c>
      <c r="AK404" t="s">
        <v>9491</v>
      </c>
      <c r="AL404">
        <v>62</v>
      </c>
      <c r="AN404">
        <v>2008</v>
      </c>
      <c r="AO404" t="s">
        <v>174</v>
      </c>
      <c r="AP404" t="s">
        <v>9492</v>
      </c>
      <c r="AQ404" t="s">
        <v>9493</v>
      </c>
      <c r="AR404" t="s">
        <v>438</v>
      </c>
      <c r="AS404">
        <v>66.5</v>
      </c>
      <c r="AU404">
        <v>2010</v>
      </c>
      <c r="AV404" t="s">
        <v>170</v>
      </c>
      <c r="AX404" t="s">
        <v>9494</v>
      </c>
      <c r="AZ404">
        <v>71.8</v>
      </c>
      <c r="BC404" t="s">
        <v>174</v>
      </c>
      <c r="BD404" t="s">
        <v>9495</v>
      </c>
      <c r="BE404" t="s">
        <v>9496</v>
      </c>
      <c r="BF404" t="s">
        <v>485</v>
      </c>
      <c r="BG404">
        <v>71.8</v>
      </c>
      <c r="BI404">
        <v>2014</v>
      </c>
      <c r="BJ404">
        <v>2</v>
      </c>
      <c r="BL404">
        <v>9</v>
      </c>
      <c r="BN404" t="s">
        <v>174</v>
      </c>
      <c r="BO404" t="s">
        <v>2668</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6880</v>
      </c>
      <c r="DT404" t="s">
        <v>9515</v>
      </c>
      <c r="DU404" t="s">
        <v>211</v>
      </c>
      <c r="DV404" t="s">
        <v>9516</v>
      </c>
      <c r="DW404" t="s">
        <v>246</v>
      </c>
      <c r="DX404" t="s">
        <v>428</v>
      </c>
      <c r="DY404" t="s">
        <v>208</v>
      </c>
      <c r="DZ404" t="s">
        <v>4015</v>
      </c>
      <c r="EA404" t="s">
        <v>9517</v>
      </c>
      <c r="EB404" t="s">
        <v>947</v>
      </c>
      <c r="EC404" t="s">
        <v>333</v>
      </c>
      <c r="ED404" t="s">
        <v>246</v>
      </c>
      <c r="EE404" t="s">
        <v>1813</v>
      </c>
      <c r="EF404" t="s">
        <v>901</v>
      </c>
      <c r="EG404" t="s">
        <v>2927</v>
      </c>
      <c r="EH404" t="s">
        <v>9518</v>
      </c>
      <c r="EI404" t="s">
        <v>9519</v>
      </c>
      <c r="EJ404" t="s">
        <v>9520</v>
      </c>
      <c r="EK404" t="s">
        <v>246</v>
      </c>
      <c r="EL404" t="s">
        <v>463</v>
      </c>
      <c r="EM404" t="s">
        <v>209</v>
      </c>
      <c r="EN404" t="s">
        <v>265</v>
      </c>
    </row>
    <row r="405" spans="1:158">
      <c r="A405" t="s">
        <v>1779</v>
      </c>
      <c r="B405" t="s">
        <v>159</v>
      </c>
      <c r="C405" t="s">
        <v>160</v>
      </c>
      <c r="D405" t="s">
        <v>1780</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554</v>
      </c>
      <c r="BE405" t="s">
        <v>5853</v>
      </c>
      <c r="BF405" t="s">
        <v>5805</v>
      </c>
      <c r="BG405">
        <v>70.6</v>
      </c>
      <c r="BI405">
        <v>2017</v>
      </c>
      <c r="BJ405">
        <v>2</v>
      </c>
      <c r="BL405">
        <v>9</v>
      </c>
      <c r="BN405" t="s">
        <v>174</v>
      </c>
      <c r="BO405" t="s">
        <v>554</v>
      </c>
      <c r="BP405" t="s">
        <v>5854</v>
      </c>
      <c r="BQ405" t="s">
        <v>5855</v>
      </c>
      <c r="BR405">
        <v>92</v>
      </c>
      <c r="BS405">
        <v>9.21</v>
      </c>
      <c r="BT405">
        <v>2021</v>
      </c>
      <c r="BU405">
        <v>14</v>
      </c>
      <c r="BW405">
        <v>7</v>
      </c>
      <c r="BY405" t="s">
        <v>170</v>
      </c>
      <c r="BZ405" t="s">
        <v>554</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1505</v>
      </c>
      <c r="DT405" t="s">
        <v>5866</v>
      </c>
      <c r="DU405" t="s">
        <v>1283</v>
      </c>
      <c r="DV405" t="s">
        <v>5867</v>
      </c>
      <c r="DW405" t="s">
        <v>246</v>
      </c>
      <c r="DX405" t="s">
        <v>824</v>
      </c>
      <c r="DY405" t="s">
        <v>209</v>
      </c>
      <c r="DZ405" t="s">
        <v>1505</v>
      </c>
    </row>
    <row r="406" spans="1:158">
      <c r="A406" t="s">
        <v>266</v>
      </c>
      <c r="B406" t="s">
        <v>211</v>
      </c>
      <c r="C406" t="s">
        <v>267</v>
      </c>
      <c r="D406" t="s">
        <v>268</v>
      </c>
      <c r="E406" t="s">
        <v>9522</v>
      </c>
      <c r="F406" t="s">
        <v>9523</v>
      </c>
      <c r="G406">
        <v>9867178441</v>
      </c>
      <c r="H406" t="s">
        <v>164</v>
      </c>
      <c r="I406" t="s">
        <v>9524</v>
      </c>
      <c r="J406" t="s">
        <v>217</v>
      </c>
      <c r="K406" t="s">
        <v>831</v>
      </c>
      <c r="L406" t="s">
        <v>9525</v>
      </c>
      <c r="M406" t="s">
        <v>9526</v>
      </c>
      <c r="N406" t="s">
        <v>170</v>
      </c>
      <c r="AI406" t="s">
        <v>9527</v>
      </c>
      <c r="AJ406" t="s">
        <v>9528</v>
      </c>
      <c r="AK406" t="s">
        <v>378</v>
      </c>
      <c r="AL406">
        <v>70</v>
      </c>
      <c r="AN406">
        <v>2008</v>
      </c>
      <c r="AO406" t="s">
        <v>174</v>
      </c>
      <c r="AP406" t="s">
        <v>9529</v>
      </c>
      <c r="AQ406" t="s">
        <v>9530</v>
      </c>
      <c r="AR406" t="s">
        <v>438</v>
      </c>
      <c r="AS406">
        <v>52</v>
      </c>
      <c r="AU406">
        <v>2012</v>
      </c>
      <c r="AV406" t="s">
        <v>170</v>
      </c>
      <c r="BC406" t="s">
        <v>174</v>
      </c>
      <c r="BD406" t="s">
        <v>9531</v>
      </c>
      <c r="BE406" t="s">
        <v>9532</v>
      </c>
      <c r="BF406" t="s">
        <v>9533</v>
      </c>
      <c r="BG406">
        <v>64</v>
      </c>
      <c r="BI406">
        <v>2015</v>
      </c>
      <c r="BJ406">
        <v>19</v>
      </c>
      <c r="BK406" t="s">
        <v>3020</v>
      </c>
      <c r="BL406">
        <v>53</v>
      </c>
      <c r="BM406" t="s">
        <v>9534</v>
      </c>
      <c r="BN406" t="s">
        <v>174</v>
      </c>
      <c r="BO406" t="s">
        <v>9535</v>
      </c>
      <c r="BP406" t="s">
        <v>9536</v>
      </c>
      <c r="BQ406" t="s">
        <v>9537</v>
      </c>
      <c r="BR406">
        <v>68.53</v>
      </c>
      <c r="BS406">
        <v>8.2</v>
      </c>
      <c r="BT406">
        <v>2018</v>
      </c>
      <c r="BU406">
        <v>31</v>
      </c>
      <c r="BV406" t="s">
        <v>528</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4129</v>
      </c>
      <c r="DT406" t="s">
        <v>9547</v>
      </c>
      <c r="DU406" t="s">
        <v>9548</v>
      </c>
      <c r="DV406" t="s">
        <v>818</v>
      </c>
      <c r="DW406" t="s">
        <v>246</v>
      </c>
      <c r="DX406" t="s">
        <v>2374</v>
      </c>
      <c r="DY406" t="s">
        <v>209</v>
      </c>
      <c r="DZ406" t="s">
        <v>2132</v>
      </c>
      <c r="EA406" t="s">
        <v>9549</v>
      </c>
      <c r="EB406" t="s">
        <v>9550</v>
      </c>
      <c r="EC406" t="s">
        <v>4066</v>
      </c>
      <c r="ED406" t="s">
        <v>246</v>
      </c>
      <c r="EE406" t="s">
        <v>1502</v>
      </c>
      <c r="EF406" t="s">
        <v>825</v>
      </c>
      <c r="EG406" t="s">
        <v>865</v>
      </c>
    </row>
    <row r="407" spans="1:158">
      <c r="A407" t="s">
        <v>1137</v>
      </c>
      <c r="B407" t="s">
        <v>211</v>
      </c>
      <c r="C407" t="s">
        <v>1138</v>
      </c>
      <c r="D407" t="s">
        <v>1139</v>
      </c>
      <c r="E407" t="s">
        <v>9551</v>
      </c>
      <c r="F407" t="s">
        <v>9552</v>
      </c>
      <c r="G407">
        <v>8273798144</v>
      </c>
      <c r="H407" t="s">
        <v>271</v>
      </c>
      <c r="I407" t="s">
        <v>9553</v>
      </c>
      <c r="J407" t="s">
        <v>217</v>
      </c>
      <c r="K407" t="s">
        <v>9554</v>
      </c>
      <c r="L407" t="s">
        <v>9555</v>
      </c>
      <c r="M407" t="s">
        <v>9556</v>
      </c>
      <c r="N407" t="s">
        <v>170</v>
      </c>
      <c r="AI407" t="s">
        <v>9557</v>
      </c>
      <c r="AJ407" t="s">
        <v>1930</v>
      </c>
      <c r="AK407" t="s">
        <v>9558</v>
      </c>
      <c r="AL407">
        <v>86</v>
      </c>
      <c r="AN407">
        <v>2017</v>
      </c>
      <c r="AO407" t="s">
        <v>174</v>
      </c>
      <c r="AP407" t="s">
        <v>9557</v>
      </c>
      <c r="AQ407" t="s">
        <v>1482</v>
      </c>
      <c r="AR407" t="s">
        <v>9559</v>
      </c>
      <c r="AS407">
        <v>80.6</v>
      </c>
      <c r="AU407">
        <v>2019</v>
      </c>
      <c r="AV407" t="s">
        <v>170</v>
      </c>
      <c r="BB407">
        <v>2019</v>
      </c>
      <c r="BC407" t="s">
        <v>174</v>
      </c>
      <c r="BD407" t="s">
        <v>9560</v>
      </c>
      <c r="BE407" t="s">
        <v>9560</v>
      </c>
      <c r="BF407" t="s">
        <v>4820</v>
      </c>
      <c r="BG407">
        <v>81.2</v>
      </c>
      <c r="BI407">
        <v>2024</v>
      </c>
      <c r="BJ407">
        <v>8</v>
      </c>
      <c r="BL407">
        <v>2</v>
      </c>
      <c r="BN407" t="s">
        <v>174</v>
      </c>
      <c r="BO407" t="s">
        <v>9561</v>
      </c>
      <c r="BP407" t="s">
        <v>9562</v>
      </c>
      <c r="BQ407" t="s">
        <v>5304</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793</v>
      </c>
      <c r="B408" t="s">
        <v>211</v>
      </c>
      <c r="C408" t="s">
        <v>267</v>
      </c>
      <c r="D408" t="s">
        <v>508</v>
      </c>
      <c r="E408" t="s">
        <v>9567</v>
      </c>
      <c r="F408" t="s">
        <v>9568</v>
      </c>
      <c r="G408">
        <v>8171517526</v>
      </c>
      <c r="H408" t="s">
        <v>271</v>
      </c>
      <c r="I408" t="s">
        <v>9569</v>
      </c>
      <c r="J408" t="s">
        <v>166</v>
      </c>
      <c r="K408" t="s">
        <v>762</v>
      </c>
      <c r="L408" t="s">
        <v>9570</v>
      </c>
      <c r="M408" t="s">
        <v>9571</v>
      </c>
      <c r="N408" t="s">
        <v>170</v>
      </c>
      <c r="AI408" t="s">
        <v>9572</v>
      </c>
      <c r="AJ408" t="s">
        <v>1930</v>
      </c>
      <c r="AK408" t="s">
        <v>2034</v>
      </c>
      <c r="AL408">
        <v>83</v>
      </c>
      <c r="AN408">
        <v>2011</v>
      </c>
      <c r="AO408" t="s">
        <v>174</v>
      </c>
      <c r="AP408" t="s">
        <v>9573</v>
      </c>
      <c r="AQ408" t="s">
        <v>1177</v>
      </c>
      <c r="AR408" t="s">
        <v>9574</v>
      </c>
      <c r="AS408">
        <v>88</v>
      </c>
      <c r="AU408">
        <v>2013</v>
      </c>
      <c r="AV408" t="s">
        <v>170</v>
      </c>
      <c r="BC408" t="s">
        <v>174</v>
      </c>
      <c r="BD408" t="s">
        <v>9575</v>
      </c>
      <c r="BE408" t="s">
        <v>9576</v>
      </c>
      <c r="BF408" t="s">
        <v>9577</v>
      </c>
      <c r="BG408">
        <v>59</v>
      </c>
      <c r="BI408">
        <v>2013</v>
      </c>
      <c r="BJ408">
        <v>19</v>
      </c>
      <c r="BK408" t="s">
        <v>807</v>
      </c>
      <c r="BL408">
        <v>23</v>
      </c>
      <c r="BN408" t="s">
        <v>174</v>
      </c>
      <c r="BO408" t="s">
        <v>9575</v>
      </c>
      <c r="BP408" t="s">
        <v>9576</v>
      </c>
      <c r="BQ408" t="s">
        <v>9578</v>
      </c>
      <c r="BR408">
        <v>63</v>
      </c>
      <c r="BT408">
        <v>2018</v>
      </c>
      <c r="BU408">
        <v>31</v>
      </c>
      <c r="BV408" t="s">
        <v>810</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4015</v>
      </c>
      <c r="DT408" t="s">
        <v>9590</v>
      </c>
      <c r="DU408" t="s">
        <v>1283</v>
      </c>
      <c r="DV408" t="s">
        <v>688</v>
      </c>
      <c r="DW408" t="s">
        <v>246</v>
      </c>
      <c r="DX408" t="s">
        <v>1386</v>
      </c>
      <c r="DY408" t="s">
        <v>905</v>
      </c>
      <c r="DZ408" t="s">
        <v>945</v>
      </c>
      <c r="EA408" t="s">
        <v>9591</v>
      </c>
      <c r="EB408" t="s">
        <v>1283</v>
      </c>
      <c r="EC408" t="s">
        <v>818</v>
      </c>
      <c r="ED408" t="s">
        <v>246</v>
      </c>
      <c r="EE408" t="s">
        <v>820</v>
      </c>
      <c r="EF408" t="s">
        <v>4271</v>
      </c>
      <c r="EG408" t="s">
        <v>821</v>
      </c>
      <c r="EH408" t="s">
        <v>9592</v>
      </c>
      <c r="EI408" t="s">
        <v>1283</v>
      </c>
      <c r="EJ408" t="s">
        <v>818</v>
      </c>
      <c r="EK408" t="s">
        <v>246</v>
      </c>
      <c r="EL408" t="s">
        <v>981</v>
      </c>
      <c r="EM408" t="s">
        <v>209</v>
      </c>
      <c r="EN408" t="s">
        <v>990</v>
      </c>
    </row>
    <row r="409" spans="1:158">
      <c r="A409" t="s">
        <v>470</v>
      </c>
      <c r="B409" t="s">
        <v>211</v>
      </c>
      <c r="C409" t="s">
        <v>471</v>
      </c>
      <c r="D409" t="s">
        <v>472</v>
      </c>
      <c r="E409" t="s">
        <v>9593</v>
      </c>
      <c r="F409" t="s">
        <v>9594</v>
      </c>
      <c r="G409">
        <v>9686350249</v>
      </c>
      <c r="H409" t="s">
        <v>164</v>
      </c>
      <c r="I409" t="s">
        <v>4510</v>
      </c>
      <c r="J409" t="s">
        <v>217</v>
      </c>
      <c r="K409" t="s">
        <v>9595</v>
      </c>
      <c r="L409" t="s">
        <v>9596</v>
      </c>
      <c r="M409" t="s">
        <v>9597</v>
      </c>
      <c r="N409" t="s">
        <v>174</v>
      </c>
      <c r="O409" t="s">
        <v>9598</v>
      </c>
      <c r="P409" t="s">
        <v>556</v>
      </c>
      <c r="AI409" t="s">
        <v>9599</v>
      </c>
      <c r="AJ409" t="s">
        <v>1175</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556</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1283</v>
      </c>
      <c r="DV409" t="s">
        <v>8247</v>
      </c>
      <c r="DW409" t="s">
        <v>246</v>
      </c>
      <c r="DX409" t="s">
        <v>757</v>
      </c>
      <c r="DY409" t="s">
        <v>209</v>
      </c>
      <c r="DZ409" t="s">
        <v>355</v>
      </c>
    </row>
    <row r="410" spans="1:158">
      <c r="A410" t="s">
        <v>793</v>
      </c>
      <c r="B410" t="s">
        <v>211</v>
      </c>
      <c r="C410" t="s">
        <v>267</v>
      </c>
      <c r="D410" t="s">
        <v>508</v>
      </c>
      <c r="E410" t="s">
        <v>9619</v>
      </c>
      <c r="F410" t="s">
        <v>9620</v>
      </c>
      <c r="G410">
        <v>9764750479</v>
      </c>
      <c r="H410" t="s">
        <v>164</v>
      </c>
      <c r="I410" t="s">
        <v>9621</v>
      </c>
      <c r="J410" t="s">
        <v>166</v>
      </c>
      <c r="K410" t="s">
        <v>657</v>
      </c>
      <c r="L410" t="s">
        <v>9622</v>
      </c>
      <c r="M410" t="s">
        <v>9623</v>
      </c>
      <c r="N410" t="s">
        <v>174</v>
      </c>
      <c r="O410" t="s">
        <v>9624</v>
      </c>
      <c r="P410" t="s">
        <v>9625</v>
      </c>
      <c r="AI410" t="s">
        <v>9626</v>
      </c>
      <c r="AJ410" t="s">
        <v>9627</v>
      </c>
      <c r="AK410" t="s">
        <v>1255</v>
      </c>
      <c r="AL410">
        <v>64.76</v>
      </c>
      <c r="AN410">
        <v>2008</v>
      </c>
      <c r="AO410" t="s">
        <v>174</v>
      </c>
      <c r="AP410" t="s">
        <v>9628</v>
      </c>
      <c r="AQ410" t="s">
        <v>9629</v>
      </c>
      <c r="AR410" t="s">
        <v>1335</v>
      </c>
      <c r="AS410">
        <v>67</v>
      </c>
      <c r="AU410">
        <v>2010</v>
      </c>
      <c r="AV410" t="s">
        <v>174</v>
      </c>
      <c r="AW410" t="s">
        <v>9630</v>
      </c>
      <c r="AX410" t="s">
        <v>9631</v>
      </c>
      <c r="AY410" t="s">
        <v>9632</v>
      </c>
      <c r="AZ410">
        <v>56.16</v>
      </c>
      <c r="BB410">
        <v>2016</v>
      </c>
      <c r="BC410" t="s">
        <v>174</v>
      </c>
      <c r="BD410" t="s">
        <v>4364</v>
      </c>
      <c r="BE410" t="s">
        <v>9633</v>
      </c>
      <c r="BF410" t="s">
        <v>9634</v>
      </c>
      <c r="BG410">
        <v>75.08</v>
      </c>
      <c r="BI410">
        <v>2013</v>
      </c>
      <c r="BJ410">
        <v>19</v>
      </c>
      <c r="BK410" t="s">
        <v>807</v>
      </c>
      <c r="BL410">
        <v>53</v>
      </c>
      <c r="BM410" t="s">
        <v>9635</v>
      </c>
      <c r="BN410" t="s">
        <v>174</v>
      </c>
      <c r="BO410" t="s">
        <v>4364</v>
      </c>
      <c r="BP410" t="s">
        <v>9633</v>
      </c>
      <c r="BQ410" t="s">
        <v>9636</v>
      </c>
      <c r="BR410">
        <v>80.06</v>
      </c>
      <c r="BT410">
        <v>2016</v>
      </c>
      <c r="BU410">
        <v>31</v>
      </c>
      <c r="BV410" t="s">
        <v>5319</v>
      </c>
      <c r="BW410">
        <v>53</v>
      </c>
      <c r="BX410" t="s">
        <v>9636</v>
      </c>
      <c r="BY410" t="s">
        <v>170</v>
      </c>
      <c r="CF410" t="s">
        <v>174</v>
      </c>
      <c r="CG410" t="s">
        <v>9637</v>
      </c>
      <c r="CH410" t="s">
        <v>4364</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5502</v>
      </c>
      <c r="DT410" t="s">
        <v>9646</v>
      </c>
      <c r="DU410" t="s">
        <v>211</v>
      </c>
      <c r="DV410" t="s">
        <v>9647</v>
      </c>
      <c r="DW410" t="s">
        <v>246</v>
      </c>
      <c r="DX410" t="s">
        <v>2523</v>
      </c>
      <c r="DY410" t="s">
        <v>1585</v>
      </c>
      <c r="DZ410" t="s">
        <v>697</v>
      </c>
      <c r="EA410" t="s">
        <v>9628</v>
      </c>
      <c r="EB410" t="s">
        <v>211</v>
      </c>
      <c r="EC410" t="s">
        <v>9648</v>
      </c>
      <c r="ED410" t="s">
        <v>246</v>
      </c>
      <c r="EE410" t="s">
        <v>2319</v>
      </c>
      <c r="EF410" t="s">
        <v>3108</v>
      </c>
      <c r="EG410" t="s">
        <v>2132</v>
      </c>
      <c r="EH410" t="s">
        <v>2246</v>
      </c>
      <c r="EI410" t="s">
        <v>211</v>
      </c>
      <c r="EJ410" t="s">
        <v>818</v>
      </c>
      <c r="EK410" t="s">
        <v>246</v>
      </c>
      <c r="EL410" t="s">
        <v>2854</v>
      </c>
      <c r="EM410" t="s">
        <v>209</v>
      </c>
      <c r="EN410" t="s">
        <v>534</v>
      </c>
    </row>
    <row r="411" spans="1:158">
      <c r="A411" t="s">
        <v>295</v>
      </c>
      <c r="B411" t="s">
        <v>211</v>
      </c>
      <c r="C411" t="s">
        <v>267</v>
      </c>
      <c r="D411" t="s">
        <v>296</v>
      </c>
      <c r="E411" t="s">
        <v>9619</v>
      </c>
      <c r="F411" t="s">
        <v>9620</v>
      </c>
      <c r="G411">
        <v>9764750479</v>
      </c>
      <c r="H411" t="s">
        <v>164</v>
      </c>
      <c r="I411" t="s">
        <v>9621</v>
      </c>
      <c r="J411" t="s">
        <v>166</v>
      </c>
      <c r="K411" t="s">
        <v>657</v>
      </c>
      <c r="L411" t="s">
        <v>9622</v>
      </c>
      <c r="M411" t="s">
        <v>9623</v>
      </c>
      <c r="N411" t="s">
        <v>174</v>
      </c>
      <c r="O411" t="s">
        <v>9624</v>
      </c>
      <c r="P411" t="s">
        <v>9625</v>
      </c>
      <c r="AI411" t="s">
        <v>9626</v>
      </c>
      <c r="AJ411" t="s">
        <v>9627</v>
      </c>
      <c r="AK411" t="s">
        <v>1255</v>
      </c>
      <c r="AL411">
        <v>64.76</v>
      </c>
      <c r="AN411">
        <v>2008</v>
      </c>
      <c r="AO411" t="s">
        <v>174</v>
      </c>
      <c r="AP411" t="s">
        <v>9628</v>
      </c>
      <c r="AQ411" t="s">
        <v>9629</v>
      </c>
      <c r="AR411" t="s">
        <v>1335</v>
      </c>
      <c r="AS411">
        <v>67</v>
      </c>
      <c r="AU411">
        <v>2010</v>
      </c>
      <c r="AV411" t="s">
        <v>174</v>
      </c>
      <c r="AW411" t="s">
        <v>9630</v>
      </c>
      <c r="AX411" t="s">
        <v>9631</v>
      </c>
      <c r="AY411" t="s">
        <v>9632</v>
      </c>
      <c r="AZ411">
        <v>56.16</v>
      </c>
      <c r="BB411">
        <v>2016</v>
      </c>
      <c r="BC411" t="s">
        <v>174</v>
      </c>
      <c r="BD411" t="s">
        <v>4364</v>
      </c>
      <c r="BE411" t="s">
        <v>9633</v>
      </c>
      <c r="BF411" t="s">
        <v>9634</v>
      </c>
      <c r="BG411">
        <v>75.08</v>
      </c>
      <c r="BI411">
        <v>2013</v>
      </c>
      <c r="BJ411">
        <v>19</v>
      </c>
      <c r="BK411" t="s">
        <v>807</v>
      </c>
      <c r="BL411">
        <v>53</v>
      </c>
      <c r="BM411" t="s">
        <v>9635</v>
      </c>
      <c r="BN411" t="s">
        <v>174</v>
      </c>
      <c r="BO411" t="s">
        <v>4364</v>
      </c>
      <c r="BP411" t="s">
        <v>9633</v>
      </c>
      <c r="BQ411" t="s">
        <v>9636</v>
      </c>
      <c r="BR411">
        <v>80.06</v>
      </c>
      <c r="BT411">
        <v>2016</v>
      </c>
      <c r="BU411">
        <v>31</v>
      </c>
      <c r="BV411" t="s">
        <v>5319</v>
      </c>
      <c r="BW411">
        <v>53</v>
      </c>
      <c r="BX411" t="s">
        <v>9636</v>
      </c>
      <c r="BY411" t="s">
        <v>170</v>
      </c>
      <c r="CF411" t="s">
        <v>174</v>
      </c>
      <c r="CG411" t="s">
        <v>9637</v>
      </c>
      <c r="CH411" t="s">
        <v>4364</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5502</v>
      </c>
      <c r="DT411" t="s">
        <v>9646</v>
      </c>
      <c r="DU411" t="s">
        <v>211</v>
      </c>
      <c r="DV411" t="s">
        <v>9647</v>
      </c>
      <c r="DW411" t="s">
        <v>246</v>
      </c>
      <c r="DX411" t="s">
        <v>2523</v>
      </c>
      <c r="DY411" t="s">
        <v>1585</v>
      </c>
      <c r="DZ411" t="s">
        <v>697</v>
      </c>
      <c r="EA411" t="s">
        <v>9628</v>
      </c>
      <c r="EB411" t="s">
        <v>211</v>
      </c>
      <c r="EC411" t="s">
        <v>9648</v>
      </c>
      <c r="ED411" t="s">
        <v>246</v>
      </c>
      <c r="EE411" t="s">
        <v>2319</v>
      </c>
      <c r="EF411" t="s">
        <v>3108</v>
      </c>
      <c r="EG411" t="s">
        <v>2132</v>
      </c>
      <c r="EH411" t="s">
        <v>2246</v>
      </c>
      <c r="EI411" t="s">
        <v>211</v>
      </c>
      <c r="EJ411" t="s">
        <v>818</v>
      </c>
      <c r="EK411" t="s">
        <v>246</v>
      </c>
      <c r="EL411" t="s">
        <v>2854</v>
      </c>
      <c r="EM411" t="s">
        <v>209</v>
      </c>
      <c r="EN411" t="s">
        <v>534</v>
      </c>
    </row>
    <row r="412" spans="1:158">
      <c r="A412" t="s">
        <v>1284</v>
      </c>
      <c r="B412" t="s">
        <v>211</v>
      </c>
      <c r="C412" t="s">
        <v>267</v>
      </c>
      <c r="D412" t="s">
        <v>1285</v>
      </c>
      <c r="E412" t="s">
        <v>9619</v>
      </c>
      <c r="F412" t="s">
        <v>9620</v>
      </c>
      <c r="G412">
        <v>9764750479</v>
      </c>
      <c r="H412" t="s">
        <v>164</v>
      </c>
      <c r="I412" t="s">
        <v>9621</v>
      </c>
      <c r="J412" t="s">
        <v>166</v>
      </c>
      <c r="K412" t="s">
        <v>657</v>
      </c>
      <c r="L412" t="s">
        <v>9622</v>
      </c>
      <c r="M412" t="s">
        <v>9623</v>
      </c>
      <c r="N412" t="s">
        <v>174</v>
      </c>
      <c r="O412" t="s">
        <v>9624</v>
      </c>
      <c r="P412" t="s">
        <v>9625</v>
      </c>
      <c r="AI412" t="s">
        <v>9626</v>
      </c>
      <c r="AJ412" t="s">
        <v>9627</v>
      </c>
      <c r="AK412" t="s">
        <v>1255</v>
      </c>
      <c r="AL412">
        <v>64.76</v>
      </c>
      <c r="AN412">
        <v>2008</v>
      </c>
      <c r="AO412" t="s">
        <v>174</v>
      </c>
      <c r="AP412" t="s">
        <v>9628</v>
      </c>
      <c r="AQ412" t="s">
        <v>9629</v>
      </c>
      <c r="AR412" t="s">
        <v>1335</v>
      </c>
      <c r="AS412">
        <v>67</v>
      </c>
      <c r="AU412">
        <v>2010</v>
      </c>
      <c r="AV412" t="s">
        <v>174</v>
      </c>
      <c r="AW412" t="s">
        <v>9630</v>
      </c>
      <c r="AX412" t="s">
        <v>9631</v>
      </c>
      <c r="AY412" t="s">
        <v>9632</v>
      </c>
      <c r="AZ412">
        <v>56.16</v>
      </c>
      <c r="BB412">
        <v>2016</v>
      </c>
      <c r="BC412" t="s">
        <v>174</v>
      </c>
      <c r="BD412" t="s">
        <v>4364</v>
      </c>
      <c r="BE412" t="s">
        <v>9633</v>
      </c>
      <c r="BF412" t="s">
        <v>9634</v>
      </c>
      <c r="BG412">
        <v>75.08</v>
      </c>
      <c r="BI412">
        <v>2013</v>
      </c>
      <c r="BJ412">
        <v>19</v>
      </c>
      <c r="BK412" t="s">
        <v>807</v>
      </c>
      <c r="BL412">
        <v>53</v>
      </c>
      <c r="BM412" t="s">
        <v>9635</v>
      </c>
      <c r="BN412" t="s">
        <v>174</v>
      </c>
      <c r="BO412" t="s">
        <v>4364</v>
      </c>
      <c r="BP412" t="s">
        <v>9633</v>
      </c>
      <c r="BQ412" t="s">
        <v>9636</v>
      </c>
      <c r="BR412">
        <v>80.06</v>
      </c>
      <c r="BT412">
        <v>2016</v>
      </c>
      <c r="BU412">
        <v>31</v>
      </c>
      <c r="BV412" t="s">
        <v>5319</v>
      </c>
      <c r="BW412">
        <v>53</v>
      </c>
      <c r="BX412" t="s">
        <v>9636</v>
      </c>
      <c r="BY412" t="s">
        <v>170</v>
      </c>
      <c r="CF412" t="s">
        <v>174</v>
      </c>
      <c r="CG412" t="s">
        <v>9637</v>
      </c>
      <c r="CH412" t="s">
        <v>4364</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5502</v>
      </c>
      <c r="DT412" t="s">
        <v>9646</v>
      </c>
      <c r="DU412" t="s">
        <v>211</v>
      </c>
      <c r="DV412" t="s">
        <v>9647</v>
      </c>
      <c r="DW412" t="s">
        <v>246</v>
      </c>
      <c r="DX412" t="s">
        <v>2523</v>
      </c>
      <c r="DY412" t="s">
        <v>1585</v>
      </c>
      <c r="DZ412" t="s">
        <v>697</v>
      </c>
      <c r="EA412" t="s">
        <v>9628</v>
      </c>
      <c r="EB412" t="s">
        <v>211</v>
      </c>
      <c r="EC412" t="s">
        <v>9648</v>
      </c>
      <c r="ED412" t="s">
        <v>246</v>
      </c>
      <c r="EE412" t="s">
        <v>2319</v>
      </c>
      <c r="EF412" t="s">
        <v>3108</v>
      </c>
      <c r="EG412" t="s">
        <v>2132</v>
      </c>
      <c r="EH412" t="s">
        <v>2246</v>
      </c>
      <c r="EI412" t="s">
        <v>211</v>
      </c>
      <c r="EJ412" t="s">
        <v>818</v>
      </c>
      <c r="EK412" t="s">
        <v>246</v>
      </c>
      <c r="EL412" t="s">
        <v>2854</v>
      </c>
      <c r="EM412" t="s">
        <v>209</v>
      </c>
      <c r="EN412" t="s">
        <v>534</v>
      </c>
    </row>
    <row r="413" spans="1:158">
      <c r="A413" t="s">
        <v>266</v>
      </c>
      <c r="B413" t="s">
        <v>211</v>
      </c>
      <c r="C413" t="s">
        <v>267</v>
      </c>
      <c r="D413" t="s">
        <v>268</v>
      </c>
      <c r="E413" t="s">
        <v>9651</v>
      </c>
      <c r="F413" t="s">
        <v>9652</v>
      </c>
      <c r="G413">
        <v>6376414548</v>
      </c>
      <c r="H413" t="s">
        <v>164</v>
      </c>
      <c r="I413" t="s">
        <v>9653</v>
      </c>
      <c r="J413" t="s">
        <v>166</v>
      </c>
      <c r="K413" t="s">
        <v>797</v>
      </c>
      <c r="L413" t="s">
        <v>9654</v>
      </c>
      <c r="M413" t="s">
        <v>9655</v>
      </c>
      <c r="N413" t="s">
        <v>170</v>
      </c>
      <c r="AI413" t="s">
        <v>9656</v>
      </c>
      <c r="AJ413" t="s">
        <v>9657</v>
      </c>
      <c r="AK413" t="s">
        <v>9658</v>
      </c>
      <c r="AL413">
        <v>83</v>
      </c>
      <c r="AN413">
        <v>2007</v>
      </c>
      <c r="AO413" t="s">
        <v>174</v>
      </c>
      <c r="AP413" t="s">
        <v>1328</v>
      </c>
      <c r="AQ413" t="s">
        <v>9659</v>
      </c>
      <c r="AR413" t="s">
        <v>627</v>
      </c>
      <c r="AS413">
        <v>83.6</v>
      </c>
      <c r="AU413">
        <v>2009</v>
      </c>
      <c r="AV413" t="s">
        <v>170</v>
      </c>
      <c r="AX413" t="s">
        <v>9660</v>
      </c>
      <c r="AY413" t="s">
        <v>9661</v>
      </c>
      <c r="AZ413">
        <v>84.8</v>
      </c>
      <c r="BB413">
        <v>2025</v>
      </c>
      <c r="BC413" t="s">
        <v>174</v>
      </c>
      <c r="BD413" t="s">
        <v>9662</v>
      </c>
      <c r="BE413" t="s">
        <v>9663</v>
      </c>
      <c r="BF413" t="s">
        <v>1668</v>
      </c>
      <c r="BG413">
        <v>65.3</v>
      </c>
      <c r="BI413">
        <v>2014</v>
      </c>
      <c r="BJ413">
        <v>19</v>
      </c>
      <c r="BK413" t="s">
        <v>3673</v>
      </c>
      <c r="BL413">
        <v>34</v>
      </c>
      <c r="BN413" t="s">
        <v>174</v>
      </c>
      <c r="BO413" t="s">
        <v>9664</v>
      </c>
      <c r="BP413" t="s">
        <v>9664</v>
      </c>
      <c r="BQ413" t="s">
        <v>1668</v>
      </c>
      <c r="BR413">
        <v>76.2</v>
      </c>
      <c r="BT413">
        <v>2018</v>
      </c>
      <c r="BU413">
        <v>31</v>
      </c>
      <c r="BV413" t="s">
        <v>1672</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870</v>
      </c>
      <c r="DT413" t="s">
        <v>9670</v>
      </c>
      <c r="DU413" t="s">
        <v>211</v>
      </c>
      <c r="DV413" t="s">
        <v>537</v>
      </c>
      <c r="DW413" t="s">
        <v>246</v>
      </c>
      <c r="DX413" t="s">
        <v>1726</v>
      </c>
      <c r="DY413" t="s">
        <v>1634</v>
      </c>
      <c r="DZ413" t="s">
        <v>870</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2284</v>
      </c>
      <c r="DW414" t="s">
        <v>246</v>
      </c>
      <c r="DX414" t="s">
        <v>4271</v>
      </c>
      <c r="DY414" t="s">
        <v>209</v>
      </c>
      <c r="DZ414" t="s">
        <v>945</v>
      </c>
      <c r="EA414" t="s">
        <v>9692</v>
      </c>
      <c r="EB414" t="s">
        <v>211</v>
      </c>
      <c r="EC414" t="s">
        <v>9693</v>
      </c>
      <c r="ED414" t="s">
        <v>246</v>
      </c>
      <c r="EE414" t="s">
        <v>820</v>
      </c>
      <c r="EF414" t="s">
        <v>4271</v>
      </c>
      <c r="EG414" t="s">
        <v>945</v>
      </c>
    </row>
    <row r="415" spans="1:158">
      <c r="A415" t="s">
        <v>506</v>
      </c>
      <c r="B415" t="s">
        <v>507</v>
      </c>
      <c r="C415" t="s">
        <v>267</v>
      </c>
      <c r="D415" t="s">
        <v>508</v>
      </c>
      <c r="E415" t="s">
        <v>9694</v>
      </c>
      <c r="F415" t="s">
        <v>9695</v>
      </c>
      <c r="G415">
        <v>8550991101</v>
      </c>
      <c r="H415" t="s">
        <v>271</v>
      </c>
      <c r="I415" t="s">
        <v>9696</v>
      </c>
      <c r="J415" t="s">
        <v>166</v>
      </c>
      <c r="K415" t="s">
        <v>7437</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554</v>
      </c>
      <c r="BE415" t="s">
        <v>9705</v>
      </c>
      <c r="BF415" t="s">
        <v>9706</v>
      </c>
      <c r="BG415">
        <v>77.08</v>
      </c>
      <c r="BI415">
        <v>2006</v>
      </c>
      <c r="BJ415">
        <v>19</v>
      </c>
      <c r="BK415" t="s">
        <v>807</v>
      </c>
      <c r="BL415">
        <v>23</v>
      </c>
      <c r="BN415" t="s">
        <v>174</v>
      </c>
      <c r="BO415" t="s">
        <v>1909</v>
      </c>
      <c r="BP415" t="s">
        <v>9707</v>
      </c>
      <c r="BQ415" t="s">
        <v>9708</v>
      </c>
      <c r="BR415">
        <v>61.82</v>
      </c>
      <c r="BT415">
        <v>2008</v>
      </c>
      <c r="BU415">
        <v>31</v>
      </c>
      <c r="BV415" t="s">
        <v>9709</v>
      </c>
      <c r="BW415">
        <v>53</v>
      </c>
      <c r="BX415" t="s">
        <v>9710</v>
      </c>
      <c r="BY415" t="s">
        <v>174</v>
      </c>
      <c r="BZ415" t="s">
        <v>5321</v>
      </c>
      <c r="CA415" t="s">
        <v>9711</v>
      </c>
      <c r="CB415" t="s">
        <v>9712</v>
      </c>
      <c r="CC415">
        <v>60.38</v>
      </c>
      <c r="CE415">
        <v>2008</v>
      </c>
      <c r="CF415" t="s">
        <v>174</v>
      </c>
      <c r="CG415" t="s">
        <v>5589</v>
      </c>
      <c r="CH415" t="s">
        <v>9713</v>
      </c>
      <c r="CI415" t="s">
        <v>193</v>
      </c>
      <c r="CJ415">
        <v>2016</v>
      </c>
      <c r="CL415" t="s">
        <v>174</v>
      </c>
      <c r="CM415" t="s">
        <v>9714</v>
      </c>
      <c r="CN415" t="s">
        <v>174</v>
      </c>
      <c r="CO415" t="s">
        <v>9715</v>
      </c>
      <c r="CP415" t="s">
        <v>669</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1097</v>
      </c>
      <c r="DT415" t="s">
        <v>9721</v>
      </c>
      <c r="DU415" t="s">
        <v>9722</v>
      </c>
      <c r="DV415" t="s">
        <v>568</v>
      </c>
      <c r="DW415" t="s">
        <v>207</v>
      </c>
      <c r="DX415" t="s">
        <v>869</v>
      </c>
      <c r="DY415" t="s">
        <v>338</v>
      </c>
      <c r="DZ415" t="s">
        <v>1317</v>
      </c>
      <c r="EA415" t="s">
        <v>9723</v>
      </c>
      <c r="EB415" t="s">
        <v>9724</v>
      </c>
      <c r="EC415" t="s">
        <v>568</v>
      </c>
      <c r="ED415" t="s">
        <v>207</v>
      </c>
      <c r="EE415" t="s">
        <v>864</v>
      </c>
      <c r="EF415" t="s">
        <v>2857</v>
      </c>
      <c r="EG415" t="s">
        <v>265</v>
      </c>
      <c r="EH415" t="s">
        <v>9725</v>
      </c>
      <c r="EI415" t="s">
        <v>9726</v>
      </c>
      <c r="EJ415" t="s">
        <v>568</v>
      </c>
      <c r="EK415" t="s">
        <v>207</v>
      </c>
      <c r="EL415" t="s">
        <v>6673</v>
      </c>
      <c r="EM415" t="s">
        <v>2694</v>
      </c>
      <c r="EN415" t="s">
        <v>460</v>
      </c>
      <c r="EO415" t="s">
        <v>9727</v>
      </c>
      <c r="EP415" t="s">
        <v>9728</v>
      </c>
      <c r="EQ415" t="s">
        <v>2820</v>
      </c>
      <c r="ER415" t="s">
        <v>207</v>
      </c>
      <c r="ES415" t="s">
        <v>2694</v>
      </c>
      <c r="ET415" t="s">
        <v>6669</v>
      </c>
      <c r="EU415" t="s">
        <v>942</v>
      </c>
      <c r="EV415" t="s">
        <v>9729</v>
      </c>
      <c r="EW415" t="s">
        <v>1283</v>
      </c>
      <c r="EX415" t="s">
        <v>2820</v>
      </c>
      <c r="EY415" t="s">
        <v>246</v>
      </c>
      <c r="EZ415" t="s">
        <v>5510</v>
      </c>
      <c r="FA415" t="s">
        <v>264</v>
      </c>
      <c r="FB415" t="s">
        <v>1027</v>
      </c>
    </row>
    <row r="416" spans="1:158">
      <c r="A416" t="s">
        <v>586</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1258</v>
      </c>
      <c r="AS416">
        <v>60</v>
      </c>
      <c r="AU416">
        <v>1994</v>
      </c>
      <c r="AV416" t="s">
        <v>170</v>
      </c>
      <c r="BC416" t="s">
        <v>174</v>
      </c>
      <c r="BD416" t="s">
        <v>9741</v>
      </c>
      <c r="BE416" t="s">
        <v>9742</v>
      </c>
      <c r="BF416" t="s">
        <v>842</v>
      </c>
      <c r="BG416">
        <v>69</v>
      </c>
      <c r="BI416">
        <v>2000</v>
      </c>
      <c r="BJ416">
        <v>19</v>
      </c>
      <c r="BK416" t="s">
        <v>9743</v>
      </c>
      <c r="BL416">
        <v>53</v>
      </c>
      <c r="BM416" t="s">
        <v>842</v>
      </c>
      <c r="BN416" t="s">
        <v>174</v>
      </c>
      <c r="BO416" t="s">
        <v>185</v>
      </c>
      <c r="BP416" t="s">
        <v>9744</v>
      </c>
      <c r="BQ416" t="s">
        <v>9745</v>
      </c>
      <c r="BR416">
        <v>61</v>
      </c>
      <c r="BT416">
        <v>2009</v>
      </c>
      <c r="BU416">
        <v>31</v>
      </c>
      <c r="BV416" t="s">
        <v>528</v>
      </c>
      <c r="BW416">
        <v>53</v>
      </c>
      <c r="BX416" t="s">
        <v>3676</v>
      </c>
      <c r="BY416" t="s">
        <v>174</v>
      </c>
      <c r="BZ416" t="s">
        <v>185</v>
      </c>
      <c r="CA416" t="s">
        <v>9746</v>
      </c>
      <c r="CB416" t="s">
        <v>404</v>
      </c>
      <c r="CC416">
        <v>61</v>
      </c>
      <c r="CE416">
        <v>2008</v>
      </c>
      <c r="CF416" t="s">
        <v>170</v>
      </c>
      <c r="CL416" t="s">
        <v>174</v>
      </c>
      <c r="CM416" t="s">
        <v>9747</v>
      </c>
      <c r="CN416" t="s">
        <v>174</v>
      </c>
      <c r="CO416" t="s">
        <v>9748</v>
      </c>
      <c r="CP416" t="s">
        <v>6658</v>
      </c>
      <c r="CQ416" t="s">
        <v>170</v>
      </c>
      <c r="CV416" t="s">
        <v>170</v>
      </c>
      <c r="CZ416" t="s">
        <v>170</v>
      </c>
      <c r="DB416" t="s">
        <v>9749</v>
      </c>
      <c r="DC416" t="s">
        <v>2124</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4599</v>
      </c>
      <c r="DV416" t="s">
        <v>9754</v>
      </c>
      <c r="DW416" t="s">
        <v>207</v>
      </c>
      <c r="DX416" t="s">
        <v>9755</v>
      </c>
      <c r="DY416" t="s">
        <v>463</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485</v>
      </c>
      <c r="BG417">
        <v>84.6</v>
      </c>
      <c r="BH417">
        <v>8.46</v>
      </c>
      <c r="BI417">
        <v>2019</v>
      </c>
      <c r="BJ417">
        <v>1</v>
      </c>
      <c r="BL417">
        <v>9</v>
      </c>
      <c r="BN417" t="s">
        <v>174</v>
      </c>
      <c r="BO417" t="s">
        <v>1519</v>
      </c>
      <c r="BP417" t="s">
        <v>9768</v>
      </c>
      <c r="BQ417" t="s">
        <v>213</v>
      </c>
      <c r="BR417">
        <v>98.7</v>
      </c>
      <c r="BS417">
        <v>9.87</v>
      </c>
      <c r="BT417">
        <v>2021</v>
      </c>
      <c r="BU417">
        <v>14</v>
      </c>
      <c r="BW417">
        <v>47</v>
      </c>
      <c r="BY417" t="s">
        <v>170</v>
      </c>
      <c r="CF417" t="s">
        <v>174</v>
      </c>
      <c r="CG417" t="s">
        <v>9769</v>
      </c>
      <c r="CH417" t="s">
        <v>6310</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9775</v>
      </c>
      <c r="F418" t="s">
        <v>9776</v>
      </c>
      <c r="G418">
        <v>8318429437</v>
      </c>
      <c r="H418" t="s">
        <v>164</v>
      </c>
      <c r="I418" t="s">
        <v>9777</v>
      </c>
      <c r="J418" t="s">
        <v>166</v>
      </c>
      <c r="K418" t="s">
        <v>797</v>
      </c>
      <c r="L418" t="s">
        <v>9778</v>
      </c>
      <c r="M418" t="s">
        <v>9779</v>
      </c>
      <c r="N418" t="s">
        <v>170</v>
      </c>
      <c r="AI418" t="s">
        <v>9780</v>
      </c>
      <c r="AJ418" t="s">
        <v>9781</v>
      </c>
      <c r="AK418" t="s">
        <v>9782</v>
      </c>
      <c r="AL418">
        <v>65</v>
      </c>
      <c r="AN418">
        <v>2008</v>
      </c>
      <c r="AO418" t="s">
        <v>174</v>
      </c>
      <c r="AP418" t="s">
        <v>9780</v>
      </c>
      <c r="AQ418" t="s">
        <v>9783</v>
      </c>
      <c r="AR418" t="s">
        <v>1178</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1565</v>
      </c>
      <c r="BW418">
        <v>32</v>
      </c>
      <c r="BY418" t="s">
        <v>170</v>
      </c>
      <c r="CF418" t="s">
        <v>174</v>
      </c>
      <c r="CG418" t="s">
        <v>9790</v>
      </c>
      <c r="CH418" t="s">
        <v>9791</v>
      </c>
      <c r="CI418" t="s">
        <v>373</v>
      </c>
      <c r="CK418" t="s">
        <v>174</v>
      </c>
      <c r="CL418" t="s">
        <v>170</v>
      </c>
      <c r="CN418" t="s">
        <v>174</v>
      </c>
      <c r="CO418" t="s">
        <v>9792</v>
      </c>
      <c r="CP418" t="s">
        <v>721</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2132</v>
      </c>
      <c r="DT418" t="s">
        <v>9797</v>
      </c>
      <c r="DU418" t="s">
        <v>9798</v>
      </c>
      <c r="DV418" t="s">
        <v>9799</v>
      </c>
      <c r="DW418" t="s">
        <v>207</v>
      </c>
      <c r="DX418" t="s">
        <v>4351</v>
      </c>
      <c r="DY418" t="s">
        <v>8099</v>
      </c>
      <c r="DZ418" t="s">
        <v>248</v>
      </c>
      <c r="EA418" t="s">
        <v>9800</v>
      </c>
      <c r="EB418" t="s">
        <v>211</v>
      </c>
      <c r="EC418" t="s">
        <v>3628</v>
      </c>
      <c r="ED418" t="s">
        <v>246</v>
      </c>
      <c r="EE418" t="s">
        <v>2319</v>
      </c>
      <c r="EF418" t="s">
        <v>4217</v>
      </c>
      <c r="EG418" t="s">
        <v>501</v>
      </c>
    </row>
    <row r="419" spans="1:158">
      <c r="A419" t="s">
        <v>1137</v>
      </c>
      <c r="B419" t="s">
        <v>211</v>
      </c>
      <c r="C419" t="s">
        <v>1138</v>
      </c>
      <c r="D419" t="s">
        <v>1139</v>
      </c>
      <c r="E419" t="s">
        <v>9801</v>
      </c>
      <c r="F419" t="s">
        <v>9802</v>
      </c>
      <c r="G419">
        <v>7033296466</v>
      </c>
      <c r="H419" t="s">
        <v>164</v>
      </c>
      <c r="I419" t="s">
        <v>9803</v>
      </c>
      <c r="J419" t="s">
        <v>217</v>
      </c>
      <c r="K419" t="s">
        <v>218</v>
      </c>
      <c r="L419" t="s">
        <v>9804</v>
      </c>
      <c r="M419" t="s">
        <v>9805</v>
      </c>
      <c r="N419" t="s">
        <v>170</v>
      </c>
      <c r="AI419" t="s">
        <v>8300</v>
      </c>
      <c r="AJ419" t="s">
        <v>7772</v>
      </c>
      <c r="AK419" t="s">
        <v>9806</v>
      </c>
      <c r="AL419">
        <v>87.4</v>
      </c>
      <c r="AM419">
        <v>9.2</v>
      </c>
      <c r="AN419">
        <v>2014</v>
      </c>
      <c r="AO419" t="s">
        <v>174</v>
      </c>
      <c r="AP419" t="s">
        <v>9807</v>
      </c>
      <c r="AQ419" t="s">
        <v>7772</v>
      </c>
      <c r="AR419" t="s">
        <v>9808</v>
      </c>
      <c r="AS419">
        <v>83.2</v>
      </c>
      <c r="AU419">
        <v>2016</v>
      </c>
      <c r="AV419" t="s">
        <v>170</v>
      </c>
      <c r="BC419" t="s">
        <v>174</v>
      </c>
      <c r="BD419" t="s">
        <v>2226</v>
      </c>
      <c r="BE419" t="s">
        <v>9809</v>
      </c>
      <c r="BF419" t="s">
        <v>1780</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2681</v>
      </c>
      <c r="DC419" t="s">
        <v>1492</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1031</v>
      </c>
      <c r="DT419" t="s">
        <v>9815</v>
      </c>
      <c r="DU419" t="s">
        <v>9816</v>
      </c>
      <c r="DV419" t="s">
        <v>9817</v>
      </c>
      <c r="DW419" t="s">
        <v>207</v>
      </c>
      <c r="DX419" t="s">
        <v>2374</v>
      </c>
      <c r="DY419" t="s">
        <v>2758</v>
      </c>
      <c r="DZ419" t="s">
        <v>429</v>
      </c>
      <c r="EA419" t="s">
        <v>9818</v>
      </c>
      <c r="EB419" t="s">
        <v>2924</v>
      </c>
      <c r="EC419" t="s">
        <v>9819</v>
      </c>
      <c r="ED419" t="s">
        <v>207</v>
      </c>
      <c r="EE419" t="s">
        <v>2758</v>
      </c>
      <c r="EF419" t="s">
        <v>468</v>
      </c>
      <c r="EG419" t="s">
        <v>906</v>
      </c>
    </row>
    <row r="420" spans="1:158">
      <c r="A420" t="s">
        <v>5303</v>
      </c>
      <c r="B420" t="s">
        <v>507</v>
      </c>
      <c r="C420" t="s">
        <v>160</v>
      </c>
      <c r="D420" t="s">
        <v>5304</v>
      </c>
      <c r="E420" t="s">
        <v>9820</v>
      </c>
      <c r="F420" t="s">
        <v>9821</v>
      </c>
      <c r="G420">
        <v>8087852785</v>
      </c>
      <c r="H420" t="s">
        <v>271</v>
      </c>
      <c r="I420" t="s">
        <v>9822</v>
      </c>
      <c r="J420" t="s">
        <v>166</v>
      </c>
      <c r="K420" t="s">
        <v>7144</v>
      </c>
      <c r="L420" t="s">
        <v>9823</v>
      </c>
      <c r="M420" t="s">
        <v>9824</v>
      </c>
      <c r="N420" t="s">
        <v>170</v>
      </c>
      <c r="AI420" t="s">
        <v>9825</v>
      </c>
      <c r="AJ420" t="s">
        <v>9826</v>
      </c>
      <c r="AK420" t="s">
        <v>9827</v>
      </c>
      <c r="AL420">
        <v>85.84</v>
      </c>
      <c r="AN420">
        <v>2007</v>
      </c>
      <c r="AO420" t="s">
        <v>174</v>
      </c>
      <c r="AP420" t="s">
        <v>9828</v>
      </c>
      <c r="AQ420" t="s">
        <v>9829</v>
      </c>
      <c r="AR420" t="s">
        <v>1559</v>
      </c>
      <c r="AS420">
        <v>82.83</v>
      </c>
      <c r="AU420">
        <v>2009</v>
      </c>
      <c r="AV420" t="s">
        <v>170</v>
      </c>
      <c r="BC420" t="s">
        <v>174</v>
      </c>
      <c r="BD420" t="s">
        <v>1909</v>
      </c>
      <c r="BE420" t="s">
        <v>9830</v>
      </c>
      <c r="BF420" t="s">
        <v>9831</v>
      </c>
      <c r="BG420">
        <v>60.45</v>
      </c>
      <c r="BI420">
        <v>2014</v>
      </c>
      <c r="BJ420">
        <v>8</v>
      </c>
      <c r="BL420">
        <v>2</v>
      </c>
      <c r="BN420" t="s">
        <v>174</v>
      </c>
      <c r="BO420" t="s">
        <v>1795</v>
      </c>
      <c r="BP420" t="s">
        <v>9832</v>
      </c>
      <c r="BQ420" t="s">
        <v>5229</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783</v>
      </c>
      <c r="DI420" t="s">
        <v>9840</v>
      </c>
      <c r="DJ420" t="s">
        <v>783</v>
      </c>
      <c r="DK420">
        <v>8</v>
      </c>
      <c r="DL420" t="s">
        <v>170</v>
      </c>
      <c r="DN420" t="s">
        <v>170</v>
      </c>
      <c r="DP420" t="s">
        <v>9841</v>
      </c>
      <c r="DQ420" t="s">
        <v>202</v>
      </c>
      <c r="DR420" t="str">
        <f>HYPERLINK("https://nconnect.nicmar.ac.in/pdf/120_resume_1771577649.pdf/Y2FyZWVy","View Resume")</f>
        <v>0</v>
      </c>
      <c r="DS420" t="s">
        <v>1980</v>
      </c>
      <c r="DT420" t="s">
        <v>9842</v>
      </c>
      <c r="DU420" t="s">
        <v>1896</v>
      </c>
      <c r="DV420" t="s">
        <v>818</v>
      </c>
      <c r="DW420" t="s">
        <v>207</v>
      </c>
      <c r="DX420" t="s">
        <v>792</v>
      </c>
      <c r="DY420" t="s">
        <v>787</v>
      </c>
      <c r="DZ420" t="s">
        <v>469</v>
      </c>
      <c r="EA420" t="s">
        <v>9843</v>
      </c>
      <c r="EB420" t="s">
        <v>1896</v>
      </c>
      <c r="EC420" t="s">
        <v>4681</v>
      </c>
      <c r="ED420" t="s">
        <v>207</v>
      </c>
      <c r="EE420" t="s">
        <v>578</v>
      </c>
      <c r="EF420" t="s">
        <v>5039</v>
      </c>
      <c r="EG420" t="s">
        <v>460</v>
      </c>
      <c r="EH420" t="s">
        <v>9844</v>
      </c>
      <c r="EI420" t="s">
        <v>6241</v>
      </c>
      <c r="EJ420" t="s">
        <v>818</v>
      </c>
      <c r="EK420" t="s">
        <v>207</v>
      </c>
      <c r="EL420" t="s">
        <v>2926</v>
      </c>
      <c r="EM420" t="s">
        <v>4748</v>
      </c>
      <c r="EN420" t="s">
        <v>821</v>
      </c>
      <c r="EO420" t="s">
        <v>9845</v>
      </c>
      <c r="EP420" t="s">
        <v>6241</v>
      </c>
      <c r="EQ420" t="s">
        <v>818</v>
      </c>
      <c r="ER420" t="s">
        <v>207</v>
      </c>
      <c r="ES420" t="s">
        <v>4188</v>
      </c>
      <c r="ET420" t="s">
        <v>8156</v>
      </c>
      <c r="EU420" t="s">
        <v>906</v>
      </c>
      <c r="EV420" t="s">
        <v>9846</v>
      </c>
      <c r="EW420" t="s">
        <v>1896</v>
      </c>
      <c r="EX420" t="s">
        <v>818</v>
      </c>
      <c r="EY420" t="s">
        <v>207</v>
      </c>
      <c r="EZ420" t="s">
        <v>3870</v>
      </c>
      <c r="FA420" t="s">
        <v>573</v>
      </c>
      <c r="FB420" t="s">
        <v>265</v>
      </c>
    </row>
    <row r="421" spans="1:158">
      <c r="A421" t="s">
        <v>295</v>
      </c>
      <c r="B421" t="s">
        <v>211</v>
      </c>
      <c r="C421" t="s">
        <v>267</v>
      </c>
      <c r="D421" t="s">
        <v>296</v>
      </c>
      <c r="E421" t="s">
        <v>9847</v>
      </c>
      <c r="F421" t="s">
        <v>9848</v>
      </c>
      <c r="G421">
        <v>8414885601</v>
      </c>
      <c r="H421" t="s">
        <v>164</v>
      </c>
      <c r="I421" t="s">
        <v>9849</v>
      </c>
      <c r="J421" t="s">
        <v>166</v>
      </c>
      <c r="K421" t="s">
        <v>762</v>
      </c>
      <c r="L421" t="s">
        <v>9850</v>
      </c>
      <c r="M421" t="s">
        <v>9851</v>
      </c>
      <c r="N421" t="s">
        <v>170</v>
      </c>
      <c r="AI421" t="s">
        <v>9852</v>
      </c>
      <c r="AJ421" t="s">
        <v>9853</v>
      </c>
      <c r="AK421" t="s">
        <v>1075</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1266</v>
      </c>
      <c r="BR421">
        <v>64</v>
      </c>
      <c r="BT421">
        <v>2011</v>
      </c>
      <c r="BU421">
        <v>31</v>
      </c>
      <c r="BV421" t="s">
        <v>528</v>
      </c>
      <c r="BW421">
        <v>33</v>
      </c>
      <c r="BY421" t="s">
        <v>174</v>
      </c>
      <c r="BZ421" t="s">
        <v>9860</v>
      </c>
      <c r="CA421" t="s">
        <v>9856</v>
      </c>
      <c r="CB421" t="s">
        <v>9861</v>
      </c>
      <c r="CC421">
        <v>85.2</v>
      </c>
      <c r="CE421">
        <v>2019</v>
      </c>
      <c r="CF421" t="s">
        <v>174</v>
      </c>
      <c r="CG421" t="s">
        <v>1266</v>
      </c>
      <c r="CH421" t="s">
        <v>9860</v>
      </c>
      <c r="CI421" t="s">
        <v>193</v>
      </c>
      <c r="CJ421">
        <v>2023</v>
      </c>
      <c r="CL421" t="s">
        <v>170</v>
      </c>
      <c r="CN421" t="s">
        <v>174</v>
      </c>
      <c r="CO421" t="s">
        <v>9862</v>
      </c>
      <c r="CP421" t="s">
        <v>669</v>
      </c>
      <c r="CQ421" t="s">
        <v>174</v>
      </c>
      <c r="CR421" t="s">
        <v>9863</v>
      </c>
      <c r="CS421" t="s">
        <v>9863</v>
      </c>
      <c r="CU421" t="s">
        <v>9864</v>
      </c>
      <c r="CV421" t="s">
        <v>170</v>
      </c>
      <c r="CZ421" t="s">
        <v>170</v>
      </c>
      <c r="DB421" t="s">
        <v>9865</v>
      </c>
      <c r="DC421" t="s">
        <v>9866</v>
      </c>
      <c r="DD421" t="s">
        <v>174</v>
      </c>
      <c r="DE421" t="s">
        <v>9867</v>
      </c>
      <c r="DF421" t="s">
        <v>174</v>
      </c>
      <c r="DG421" t="s">
        <v>110</v>
      </c>
      <c r="DH421" t="s">
        <v>4998</v>
      </c>
      <c r="DI421" t="s">
        <v>4998</v>
      </c>
      <c r="DJ421" t="s">
        <v>4998</v>
      </c>
      <c r="DK421" t="s">
        <v>4998</v>
      </c>
      <c r="DL421" t="s">
        <v>170</v>
      </c>
      <c r="DN421" t="s">
        <v>170</v>
      </c>
      <c r="DP421" t="s">
        <v>9868</v>
      </c>
      <c r="DQ421" t="s">
        <v>202</v>
      </c>
      <c r="DR421" t="str">
        <f>HYPERLINK("https://nconnect.nicmar.ac.in/pdf/591_resume_1771909183.pdf/Y2FyZWVy","View Resume")</f>
        <v>0</v>
      </c>
      <c r="DS421" t="s">
        <v>292</v>
      </c>
    </row>
    <row r="422" spans="1:158">
      <c r="A422" t="s">
        <v>1348</v>
      </c>
      <c r="B422" t="s">
        <v>211</v>
      </c>
      <c r="C422" t="s">
        <v>267</v>
      </c>
      <c r="D422" t="s">
        <v>1349</v>
      </c>
      <c r="E422" t="s">
        <v>9869</v>
      </c>
      <c r="F422" t="s">
        <v>9870</v>
      </c>
      <c r="G422">
        <v>8130778090</v>
      </c>
      <c r="H422" t="s">
        <v>271</v>
      </c>
      <c r="I422" t="s">
        <v>9871</v>
      </c>
      <c r="J422" t="s">
        <v>166</v>
      </c>
      <c r="K422" t="s">
        <v>762</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2157</v>
      </c>
      <c r="BL422">
        <v>17</v>
      </c>
      <c r="BN422" t="s">
        <v>174</v>
      </c>
      <c r="BO422" t="s">
        <v>9882</v>
      </c>
      <c r="BP422" t="s">
        <v>9882</v>
      </c>
      <c r="BQ422" t="s">
        <v>1704</v>
      </c>
      <c r="BR422">
        <v>75</v>
      </c>
      <c r="BT422">
        <v>2011</v>
      </c>
      <c r="BU422">
        <v>31</v>
      </c>
      <c r="BV422" t="s">
        <v>7603</v>
      </c>
      <c r="BW422">
        <v>17</v>
      </c>
      <c r="BY422" t="s">
        <v>170</v>
      </c>
      <c r="CF422" t="s">
        <v>174</v>
      </c>
      <c r="CG422" t="s">
        <v>1704</v>
      </c>
      <c r="CH422" t="s">
        <v>9882</v>
      </c>
      <c r="CI422" t="s">
        <v>193</v>
      </c>
      <c r="CJ422">
        <v>2019</v>
      </c>
      <c r="CL422" t="s">
        <v>174</v>
      </c>
      <c r="CM422" t="s">
        <v>9883</v>
      </c>
      <c r="CN422" t="s">
        <v>174</v>
      </c>
      <c r="CO422" t="s">
        <v>9884</v>
      </c>
      <c r="CP422" t="s">
        <v>9885</v>
      </c>
      <c r="CQ422" t="s">
        <v>170</v>
      </c>
      <c r="CU422" t="s">
        <v>5024</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248</v>
      </c>
      <c r="DT422" t="s">
        <v>2246</v>
      </c>
      <c r="DU422" t="s">
        <v>9890</v>
      </c>
      <c r="DV422" t="s">
        <v>7998</v>
      </c>
      <c r="DW422" t="s">
        <v>246</v>
      </c>
      <c r="DX422" t="s">
        <v>3626</v>
      </c>
      <c r="DY422" t="s">
        <v>209</v>
      </c>
      <c r="DZ422" t="s">
        <v>248</v>
      </c>
    </row>
    <row r="423" spans="1:158">
      <c r="A423" t="s">
        <v>210</v>
      </c>
      <c r="B423" t="s">
        <v>211</v>
      </c>
      <c r="C423" t="s">
        <v>212</v>
      </c>
      <c r="D423" t="s">
        <v>213</v>
      </c>
      <c r="E423" t="s">
        <v>9891</v>
      </c>
      <c r="F423" t="s">
        <v>9892</v>
      </c>
      <c r="G423">
        <v>9713364501</v>
      </c>
      <c r="H423" t="s">
        <v>164</v>
      </c>
      <c r="I423" t="s">
        <v>9893</v>
      </c>
      <c r="J423" t="s">
        <v>166</v>
      </c>
      <c r="K423" t="s">
        <v>5046</v>
      </c>
      <c r="L423" t="s">
        <v>9894</v>
      </c>
      <c r="M423" t="s">
        <v>9895</v>
      </c>
      <c r="N423" t="s">
        <v>170</v>
      </c>
      <c r="AI423" t="s">
        <v>9896</v>
      </c>
      <c r="AJ423" t="s">
        <v>9897</v>
      </c>
      <c r="AK423" t="s">
        <v>3265</v>
      </c>
      <c r="AL423">
        <v>73.16</v>
      </c>
      <c r="AN423">
        <v>2009</v>
      </c>
      <c r="AO423" t="s">
        <v>174</v>
      </c>
      <c r="AP423" t="s">
        <v>9896</v>
      </c>
      <c r="AQ423" t="s">
        <v>9897</v>
      </c>
      <c r="AR423" t="s">
        <v>1075</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253</v>
      </c>
      <c r="DT423" t="s">
        <v>9905</v>
      </c>
      <c r="DU423" t="s">
        <v>255</v>
      </c>
      <c r="DV423" t="s">
        <v>9906</v>
      </c>
      <c r="DW423" t="s">
        <v>246</v>
      </c>
      <c r="DX423" t="s">
        <v>1386</v>
      </c>
      <c r="DY423" t="s">
        <v>209</v>
      </c>
      <c r="DZ423" t="s">
        <v>870</v>
      </c>
      <c r="EA423" t="s">
        <v>9907</v>
      </c>
      <c r="EB423" t="s">
        <v>255</v>
      </c>
      <c r="EC423" t="s">
        <v>9906</v>
      </c>
      <c r="ED423" t="s">
        <v>246</v>
      </c>
      <c r="EE423" t="s">
        <v>1548</v>
      </c>
      <c r="EF423" t="s">
        <v>1386</v>
      </c>
      <c r="EG423" t="s">
        <v>429</v>
      </c>
    </row>
    <row r="424" spans="1:158">
      <c r="A424" t="s">
        <v>1779</v>
      </c>
      <c r="B424" t="s">
        <v>159</v>
      </c>
      <c r="C424" t="s">
        <v>160</v>
      </c>
      <c r="D424" t="s">
        <v>1780</v>
      </c>
      <c r="E424" t="s">
        <v>9820</v>
      </c>
      <c r="F424" t="s">
        <v>9821</v>
      </c>
      <c r="G424">
        <v>8087852785</v>
      </c>
      <c r="H424" t="s">
        <v>271</v>
      </c>
      <c r="I424" t="s">
        <v>9822</v>
      </c>
      <c r="J424" t="s">
        <v>166</v>
      </c>
      <c r="K424" t="s">
        <v>7144</v>
      </c>
      <c r="L424" t="s">
        <v>9823</v>
      </c>
      <c r="M424" t="s">
        <v>9824</v>
      </c>
      <c r="N424" t="s">
        <v>170</v>
      </c>
      <c r="AI424" t="s">
        <v>9825</v>
      </c>
      <c r="AJ424" t="s">
        <v>9826</v>
      </c>
      <c r="AK424" t="s">
        <v>9827</v>
      </c>
      <c r="AL424">
        <v>85.84</v>
      </c>
      <c r="AN424">
        <v>2007</v>
      </c>
      <c r="AO424" t="s">
        <v>174</v>
      </c>
      <c r="AP424" t="s">
        <v>9828</v>
      </c>
      <c r="AQ424" t="s">
        <v>9829</v>
      </c>
      <c r="AR424" t="s">
        <v>1559</v>
      </c>
      <c r="AS424">
        <v>82.83</v>
      </c>
      <c r="AU424">
        <v>2009</v>
      </c>
      <c r="AV424" t="s">
        <v>170</v>
      </c>
      <c r="BC424" t="s">
        <v>174</v>
      </c>
      <c r="BD424" t="s">
        <v>1909</v>
      </c>
      <c r="BE424" t="s">
        <v>9830</v>
      </c>
      <c r="BF424" t="s">
        <v>9831</v>
      </c>
      <c r="BG424">
        <v>60.45</v>
      </c>
      <c r="BI424">
        <v>2014</v>
      </c>
      <c r="BJ424">
        <v>8</v>
      </c>
      <c r="BL424">
        <v>2</v>
      </c>
      <c r="BN424" t="s">
        <v>174</v>
      </c>
      <c r="BO424" t="s">
        <v>1795</v>
      </c>
      <c r="BP424" t="s">
        <v>9832</v>
      </c>
      <c r="BQ424" t="s">
        <v>5229</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783</v>
      </c>
      <c r="DI424" t="s">
        <v>9840</v>
      </c>
      <c r="DJ424" t="s">
        <v>783</v>
      </c>
      <c r="DK424">
        <v>8</v>
      </c>
      <c r="DL424" t="s">
        <v>170</v>
      </c>
      <c r="DN424" t="s">
        <v>170</v>
      </c>
      <c r="DP424" t="s">
        <v>9908</v>
      </c>
      <c r="DQ424" t="s">
        <v>202</v>
      </c>
      <c r="DR424" t="str">
        <f>HYPERLINK("https://nconnect.nicmar.ac.in/pdf/120_resume_1771577649.pdf/Y2FyZWVy","View Resume")</f>
        <v>0</v>
      </c>
      <c r="DS424" t="s">
        <v>1980</v>
      </c>
      <c r="DT424" t="s">
        <v>9842</v>
      </c>
      <c r="DU424" t="s">
        <v>1896</v>
      </c>
      <c r="DV424" t="s">
        <v>818</v>
      </c>
      <c r="DW424" t="s">
        <v>207</v>
      </c>
      <c r="DX424" t="s">
        <v>792</v>
      </c>
      <c r="DY424" t="s">
        <v>787</v>
      </c>
      <c r="DZ424" t="s">
        <v>469</v>
      </c>
      <c r="EA424" t="s">
        <v>9843</v>
      </c>
      <c r="EB424" t="s">
        <v>1896</v>
      </c>
      <c r="EC424" t="s">
        <v>4681</v>
      </c>
      <c r="ED424" t="s">
        <v>207</v>
      </c>
      <c r="EE424" t="s">
        <v>578</v>
      </c>
      <c r="EF424" t="s">
        <v>5039</v>
      </c>
      <c r="EG424" t="s">
        <v>460</v>
      </c>
      <c r="EH424" t="s">
        <v>9844</v>
      </c>
      <c r="EI424" t="s">
        <v>6241</v>
      </c>
      <c r="EJ424" t="s">
        <v>818</v>
      </c>
      <c r="EK424" t="s">
        <v>207</v>
      </c>
      <c r="EL424" t="s">
        <v>2926</v>
      </c>
      <c r="EM424" t="s">
        <v>4748</v>
      </c>
      <c r="EN424" t="s">
        <v>821</v>
      </c>
      <c r="EO424" t="s">
        <v>9845</v>
      </c>
      <c r="EP424" t="s">
        <v>6241</v>
      </c>
      <c r="EQ424" t="s">
        <v>818</v>
      </c>
      <c r="ER424" t="s">
        <v>207</v>
      </c>
      <c r="ES424" t="s">
        <v>4188</v>
      </c>
      <c r="ET424" t="s">
        <v>8156</v>
      </c>
      <c r="EU424" t="s">
        <v>906</v>
      </c>
      <c r="EV424" t="s">
        <v>9846</v>
      </c>
      <c r="EW424" t="s">
        <v>1896</v>
      </c>
      <c r="EX424" t="s">
        <v>818</v>
      </c>
      <c r="EY424" t="s">
        <v>207</v>
      </c>
      <c r="EZ424" t="s">
        <v>3870</v>
      </c>
      <c r="FA424" t="s">
        <v>573</v>
      </c>
      <c r="FB424" t="s">
        <v>265</v>
      </c>
    </row>
    <row r="425" spans="1:158">
      <c r="A425" t="s">
        <v>1284</v>
      </c>
      <c r="B425" t="s">
        <v>211</v>
      </c>
      <c r="C425" t="s">
        <v>267</v>
      </c>
      <c r="D425" t="s">
        <v>1285</v>
      </c>
      <c r="E425" t="s">
        <v>9909</v>
      </c>
      <c r="F425" t="s">
        <v>9910</v>
      </c>
      <c r="G425">
        <v>8087625020</v>
      </c>
      <c r="H425" t="s">
        <v>164</v>
      </c>
      <c r="I425" t="s">
        <v>9911</v>
      </c>
      <c r="J425" t="s">
        <v>166</v>
      </c>
      <c r="K425" t="s">
        <v>831</v>
      </c>
      <c r="L425" t="s">
        <v>9912</v>
      </c>
      <c r="M425" t="s">
        <v>9913</v>
      </c>
      <c r="N425" t="s">
        <v>170</v>
      </c>
      <c r="AI425" t="s">
        <v>9914</v>
      </c>
      <c r="AJ425" t="s">
        <v>2384</v>
      </c>
      <c r="AK425" t="s">
        <v>1557</v>
      </c>
      <c r="AL425">
        <v>83</v>
      </c>
      <c r="AN425">
        <v>2004</v>
      </c>
      <c r="AO425" t="s">
        <v>174</v>
      </c>
      <c r="AP425" t="s">
        <v>9915</v>
      </c>
      <c r="AQ425" t="s">
        <v>2384</v>
      </c>
      <c r="AR425" t="s">
        <v>4139</v>
      </c>
      <c r="AS425">
        <v>68</v>
      </c>
      <c r="AU425">
        <v>2006</v>
      </c>
      <c r="AV425" t="s">
        <v>170</v>
      </c>
      <c r="BC425" t="s">
        <v>174</v>
      </c>
      <c r="BD425" t="s">
        <v>4118</v>
      </c>
      <c r="BE425" t="s">
        <v>9916</v>
      </c>
      <c r="BF425" t="s">
        <v>9917</v>
      </c>
      <c r="BG425">
        <v>62</v>
      </c>
      <c r="BI425">
        <v>2011</v>
      </c>
      <c r="BJ425">
        <v>19</v>
      </c>
      <c r="BK425" t="s">
        <v>9918</v>
      </c>
      <c r="BL425">
        <v>53</v>
      </c>
      <c r="BM425" t="s">
        <v>9917</v>
      </c>
      <c r="BN425" t="s">
        <v>174</v>
      </c>
      <c r="BO425" t="s">
        <v>4118</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721</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9932</v>
      </c>
      <c r="DT425" t="s">
        <v>9933</v>
      </c>
      <c r="DU425" t="s">
        <v>1685</v>
      </c>
      <c r="DV425" t="s">
        <v>818</v>
      </c>
      <c r="DW425" t="s">
        <v>246</v>
      </c>
      <c r="DX425" t="s">
        <v>1809</v>
      </c>
      <c r="DY425" t="s">
        <v>209</v>
      </c>
      <c r="DZ425" t="s">
        <v>1596</v>
      </c>
      <c r="EA425" t="s">
        <v>9934</v>
      </c>
      <c r="EB425" t="s">
        <v>211</v>
      </c>
      <c r="EC425" t="s">
        <v>1427</v>
      </c>
      <c r="ED425" t="s">
        <v>246</v>
      </c>
      <c r="EE425" t="s">
        <v>5935</v>
      </c>
      <c r="EF425" t="s">
        <v>1634</v>
      </c>
      <c r="EG425" t="s">
        <v>7580</v>
      </c>
    </row>
    <row r="426" spans="1:158">
      <c r="A426" t="s">
        <v>266</v>
      </c>
      <c r="B426" t="s">
        <v>211</v>
      </c>
      <c r="C426" t="s">
        <v>267</v>
      </c>
      <c r="D426" t="s">
        <v>268</v>
      </c>
      <c r="E426" t="s">
        <v>9935</v>
      </c>
      <c r="F426" t="s">
        <v>9936</v>
      </c>
      <c r="G426">
        <v>9163812130</v>
      </c>
      <c r="H426" t="s">
        <v>164</v>
      </c>
      <c r="I426" t="s">
        <v>9937</v>
      </c>
      <c r="J426" t="s">
        <v>217</v>
      </c>
      <c r="K426" t="s">
        <v>361</v>
      </c>
      <c r="L426" t="s">
        <v>9938</v>
      </c>
      <c r="M426" t="s">
        <v>9939</v>
      </c>
      <c r="N426" t="s">
        <v>170</v>
      </c>
      <c r="AI426" t="s">
        <v>9940</v>
      </c>
      <c r="AJ426" t="s">
        <v>1175</v>
      </c>
      <c r="AK426" t="s">
        <v>9941</v>
      </c>
      <c r="AL426">
        <v>68.17</v>
      </c>
      <c r="AN426">
        <v>2002</v>
      </c>
      <c r="AO426" t="s">
        <v>174</v>
      </c>
      <c r="AP426" t="s">
        <v>9942</v>
      </c>
      <c r="AQ426" t="s">
        <v>1930</v>
      </c>
      <c r="AR426" t="s">
        <v>7001</v>
      </c>
      <c r="AS426">
        <v>60.0</v>
      </c>
      <c r="AU426">
        <v>2004</v>
      </c>
      <c r="AV426" t="s">
        <v>170</v>
      </c>
      <c r="BC426" t="s">
        <v>174</v>
      </c>
      <c r="BD426" t="s">
        <v>397</v>
      </c>
      <c r="BE426" t="s">
        <v>9943</v>
      </c>
      <c r="BF426" t="s">
        <v>9944</v>
      </c>
      <c r="BG426">
        <v>76.7</v>
      </c>
      <c r="BH426">
        <v>7.67</v>
      </c>
      <c r="BI426">
        <v>2008</v>
      </c>
      <c r="BJ426">
        <v>19</v>
      </c>
      <c r="BK426" t="s">
        <v>883</v>
      </c>
      <c r="BL426">
        <v>18</v>
      </c>
      <c r="BN426" t="s">
        <v>174</v>
      </c>
      <c r="BO426" t="s">
        <v>9945</v>
      </c>
      <c r="BP426" t="s">
        <v>9946</v>
      </c>
      <c r="BQ426" t="s">
        <v>9947</v>
      </c>
      <c r="BR426">
        <v>74.59</v>
      </c>
      <c r="BT426">
        <v>2024</v>
      </c>
      <c r="BU426">
        <v>31</v>
      </c>
      <c r="BV426" t="s">
        <v>9948</v>
      </c>
      <c r="BW426">
        <v>53</v>
      </c>
      <c r="BX426" t="s">
        <v>9947</v>
      </c>
      <c r="BY426" t="s">
        <v>170</v>
      </c>
      <c r="CF426" t="s">
        <v>170</v>
      </c>
      <c r="CL426" t="s">
        <v>174</v>
      </c>
      <c r="CM426" t="s">
        <v>9949</v>
      </c>
      <c r="CN426" t="s">
        <v>174</v>
      </c>
      <c r="CO426" t="s">
        <v>9949</v>
      </c>
      <c r="CP426" t="s">
        <v>9950</v>
      </c>
      <c r="CQ426" t="s">
        <v>170</v>
      </c>
      <c r="CV426" t="s">
        <v>170</v>
      </c>
      <c r="CZ426" t="s">
        <v>170</v>
      </c>
      <c r="DB426" t="s">
        <v>378</v>
      </c>
      <c r="DC426" t="s">
        <v>326</v>
      </c>
      <c r="DD426" t="s">
        <v>174</v>
      </c>
      <c r="DE426" t="s">
        <v>9951</v>
      </c>
      <c r="DF426" t="s">
        <v>170</v>
      </c>
      <c r="DL426" t="s">
        <v>170</v>
      </c>
      <c r="DN426" t="s">
        <v>170</v>
      </c>
      <c r="DP426" t="s">
        <v>9952</v>
      </c>
      <c r="DQ426" t="s">
        <v>202</v>
      </c>
      <c r="DR426" t="str">
        <f>HYPERLINK("https://nconnect.nicmar.ac.in/pdf/608_resume_1771917035.pdf/Y2FyZWVy","View Resume")</f>
        <v>0</v>
      </c>
      <c r="DS426" t="s">
        <v>292</v>
      </c>
    </row>
    <row r="427" spans="1:158">
      <c r="A427" t="s">
        <v>793</v>
      </c>
      <c r="B427" t="s">
        <v>211</v>
      </c>
      <c r="C427" t="s">
        <v>267</v>
      </c>
      <c r="D427" t="s">
        <v>508</v>
      </c>
      <c r="E427" t="s">
        <v>9935</v>
      </c>
      <c r="F427" t="s">
        <v>9936</v>
      </c>
      <c r="G427">
        <v>9163812130</v>
      </c>
      <c r="H427" t="s">
        <v>164</v>
      </c>
      <c r="I427" t="s">
        <v>9937</v>
      </c>
      <c r="J427" t="s">
        <v>217</v>
      </c>
      <c r="K427" t="s">
        <v>361</v>
      </c>
      <c r="L427" t="s">
        <v>9938</v>
      </c>
      <c r="M427" t="s">
        <v>9939</v>
      </c>
      <c r="N427" t="s">
        <v>170</v>
      </c>
      <c r="AI427" t="s">
        <v>9940</v>
      </c>
      <c r="AJ427" t="s">
        <v>1175</v>
      </c>
      <c r="AK427" t="s">
        <v>9941</v>
      </c>
      <c r="AL427">
        <v>68.17</v>
      </c>
      <c r="AN427">
        <v>2002</v>
      </c>
      <c r="AO427" t="s">
        <v>174</v>
      </c>
      <c r="AP427" t="s">
        <v>9942</v>
      </c>
      <c r="AQ427" t="s">
        <v>1930</v>
      </c>
      <c r="AR427" t="s">
        <v>7001</v>
      </c>
      <c r="AS427">
        <v>60.0</v>
      </c>
      <c r="AU427">
        <v>2004</v>
      </c>
      <c r="AV427" t="s">
        <v>170</v>
      </c>
      <c r="BC427" t="s">
        <v>174</v>
      </c>
      <c r="BD427" t="s">
        <v>397</v>
      </c>
      <c r="BE427" t="s">
        <v>9943</v>
      </c>
      <c r="BF427" t="s">
        <v>9944</v>
      </c>
      <c r="BG427">
        <v>76.7</v>
      </c>
      <c r="BH427">
        <v>7.67</v>
      </c>
      <c r="BI427">
        <v>2008</v>
      </c>
      <c r="BJ427">
        <v>19</v>
      </c>
      <c r="BK427" t="s">
        <v>883</v>
      </c>
      <c r="BL427">
        <v>18</v>
      </c>
      <c r="BN427" t="s">
        <v>174</v>
      </c>
      <c r="BO427" t="s">
        <v>9945</v>
      </c>
      <c r="BP427" t="s">
        <v>9946</v>
      </c>
      <c r="BQ427" t="s">
        <v>9947</v>
      </c>
      <c r="BR427">
        <v>74.59</v>
      </c>
      <c r="BT427">
        <v>2024</v>
      </c>
      <c r="BU427">
        <v>31</v>
      </c>
      <c r="BV427" t="s">
        <v>9948</v>
      </c>
      <c r="BW427">
        <v>53</v>
      </c>
      <c r="BX427" t="s">
        <v>9947</v>
      </c>
      <c r="BY427" t="s">
        <v>170</v>
      </c>
      <c r="CF427" t="s">
        <v>170</v>
      </c>
      <c r="CL427" t="s">
        <v>174</v>
      </c>
      <c r="CM427" t="s">
        <v>9949</v>
      </c>
      <c r="CN427" t="s">
        <v>174</v>
      </c>
      <c r="CO427" t="s">
        <v>9949</v>
      </c>
      <c r="CP427" t="s">
        <v>9950</v>
      </c>
      <c r="CQ427" t="s">
        <v>170</v>
      </c>
      <c r="CV427" t="s">
        <v>170</v>
      </c>
      <c r="CZ427" t="s">
        <v>170</v>
      </c>
      <c r="DB427" t="s">
        <v>378</v>
      </c>
      <c r="DC427" t="s">
        <v>326</v>
      </c>
      <c r="DD427" t="s">
        <v>174</v>
      </c>
      <c r="DE427" t="s">
        <v>9951</v>
      </c>
      <c r="DF427" t="s">
        <v>170</v>
      </c>
      <c r="DL427" t="s">
        <v>170</v>
      </c>
      <c r="DN427" t="s">
        <v>170</v>
      </c>
      <c r="DP427" t="s">
        <v>9953</v>
      </c>
      <c r="DQ427" t="s">
        <v>202</v>
      </c>
      <c r="DR427" t="str">
        <f>HYPERLINK("https://nconnect.nicmar.ac.in/pdf/608_resume_1771917035.pdf/Y2FyZWVy","View Resume")</f>
        <v>0</v>
      </c>
      <c r="DS427" t="s">
        <v>292</v>
      </c>
    </row>
    <row r="428" spans="1:158">
      <c r="A428" t="s">
        <v>586</v>
      </c>
      <c r="B428" t="s">
        <v>159</v>
      </c>
      <c r="C428" t="s">
        <v>267</v>
      </c>
      <c r="D428" t="s">
        <v>357</v>
      </c>
      <c r="E428" t="s">
        <v>9935</v>
      </c>
      <c r="F428" t="s">
        <v>9936</v>
      </c>
      <c r="G428">
        <v>9163812130</v>
      </c>
      <c r="H428" t="s">
        <v>164</v>
      </c>
      <c r="I428" t="s">
        <v>9937</v>
      </c>
      <c r="J428" t="s">
        <v>217</v>
      </c>
      <c r="K428" t="s">
        <v>361</v>
      </c>
      <c r="L428" t="s">
        <v>9938</v>
      </c>
      <c r="M428" t="s">
        <v>9939</v>
      </c>
      <c r="N428" t="s">
        <v>170</v>
      </c>
      <c r="AI428" t="s">
        <v>9940</v>
      </c>
      <c r="AJ428" t="s">
        <v>1175</v>
      </c>
      <c r="AK428" t="s">
        <v>9941</v>
      </c>
      <c r="AL428">
        <v>68.17</v>
      </c>
      <c r="AN428">
        <v>2002</v>
      </c>
      <c r="AO428" t="s">
        <v>174</v>
      </c>
      <c r="AP428" t="s">
        <v>9942</v>
      </c>
      <c r="AQ428" t="s">
        <v>1930</v>
      </c>
      <c r="AR428" t="s">
        <v>7001</v>
      </c>
      <c r="AS428">
        <v>60.0</v>
      </c>
      <c r="AU428">
        <v>2004</v>
      </c>
      <c r="AV428" t="s">
        <v>170</v>
      </c>
      <c r="BC428" t="s">
        <v>174</v>
      </c>
      <c r="BD428" t="s">
        <v>397</v>
      </c>
      <c r="BE428" t="s">
        <v>9943</v>
      </c>
      <c r="BF428" t="s">
        <v>9944</v>
      </c>
      <c r="BG428">
        <v>76.7</v>
      </c>
      <c r="BH428">
        <v>7.67</v>
      </c>
      <c r="BI428">
        <v>2008</v>
      </c>
      <c r="BJ428">
        <v>19</v>
      </c>
      <c r="BK428" t="s">
        <v>883</v>
      </c>
      <c r="BL428">
        <v>18</v>
      </c>
      <c r="BN428" t="s">
        <v>174</v>
      </c>
      <c r="BO428" t="s">
        <v>9945</v>
      </c>
      <c r="BP428" t="s">
        <v>9946</v>
      </c>
      <c r="BQ428" t="s">
        <v>9947</v>
      </c>
      <c r="BR428">
        <v>74.59</v>
      </c>
      <c r="BT428">
        <v>2024</v>
      </c>
      <c r="BU428">
        <v>31</v>
      </c>
      <c r="BV428" t="s">
        <v>9948</v>
      </c>
      <c r="BW428">
        <v>53</v>
      </c>
      <c r="BX428" t="s">
        <v>9947</v>
      </c>
      <c r="BY428" t="s">
        <v>170</v>
      </c>
      <c r="CF428" t="s">
        <v>170</v>
      </c>
      <c r="CL428" t="s">
        <v>174</v>
      </c>
      <c r="CM428" t="s">
        <v>9949</v>
      </c>
      <c r="CN428" t="s">
        <v>174</v>
      </c>
      <c r="CO428" t="s">
        <v>9949</v>
      </c>
      <c r="CP428" t="s">
        <v>9950</v>
      </c>
      <c r="CQ428" t="s">
        <v>170</v>
      </c>
      <c r="CV428" t="s">
        <v>170</v>
      </c>
      <c r="CZ428" t="s">
        <v>170</v>
      </c>
      <c r="DB428" t="s">
        <v>378</v>
      </c>
      <c r="DC428" t="s">
        <v>326</v>
      </c>
      <c r="DD428" t="s">
        <v>174</v>
      </c>
      <c r="DE428" t="s">
        <v>9951</v>
      </c>
      <c r="DF428" t="s">
        <v>170</v>
      </c>
      <c r="DL428" t="s">
        <v>170</v>
      </c>
      <c r="DN428" t="s">
        <v>170</v>
      </c>
      <c r="DP428" t="s">
        <v>9954</v>
      </c>
      <c r="DQ428" t="s">
        <v>202</v>
      </c>
      <c r="DR428" t="str">
        <f>HYPERLINK("https://nconnect.nicmar.ac.in/pdf/608_resume_1771917035.pdf/Y2FyZWVy","View Resume")</f>
        <v>0</v>
      </c>
      <c r="DS428" t="s">
        <v>292</v>
      </c>
    </row>
    <row r="429" spans="1:158">
      <c r="A429" t="s">
        <v>210</v>
      </c>
      <c r="B429" t="s">
        <v>211</v>
      </c>
      <c r="C429" t="s">
        <v>212</v>
      </c>
      <c r="D429" t="s">
        <v>213</v>
      </c>
      <c r="E429" t="s">
        <v>9955</v>
      </c>
      <c r="F429" t="s">
        <v>9956</v>
      </c>
      <c r="G429">
        <v>9816202165</v>
      </c>
      <c r="H429" t="s">
        <v>164</v>
      </c>
      <c r="I429" t="s">
        <v>6175</v>
      </c>
      <c r="J429" t="s">
        <v>166</v>
      </c>
      <c r="K429" t="s">
        <v>361</v>
      </c>
      <c r="L429" t="s">
        <v>9957</v>
      </c>
      <c r="M429" t="s">
        <v>9958</v>
      </c>
      <c r="N429" t="s">
        <v>170</v>
      </c>
      <c r="AI429" t="s">
        <v>9959</v>
      </c>
      <c r="AJ429" t="s">
        <v>9960</v>
      </c>
      <c r="AK429" t="s">
        <v>9961</v>
      </c>
      <c r="AL429">
        <v>87</v>
      </c>
      <c r="AN429">
        <v>2007</v>
      </c>
      <c r="AO429" t="s">
        <v>174</v>
      </c>
      <c r="AP429" t="s">
        <v>9962</v>
      </c>
      <c r="AQ429" t="s">
        <v>9960</v>
      </c>
      <c r="AR429" t="s">
        <v>7271</v>
      </c>
      <c r="AS429">
        <v>81.4</v>
      </c>
      <c r="AU429">
        <v>2009</v>
      </c>
      <c r="AV429" t="s">
        <v>170</v>
      </c>
      <c r="BC429" t="s">
        <v>174</v>
      </c>
      <c r="BD429" t="s">
        <v>9963</v>
      </c>
      <c r="BE429" t="s">
        <v>9964</v>
      </c>
      <c r="BF429" t="s">
        <v>9965</v>
      </c>
      <c r="BG429">
        <v>70.3</v>
      </c>
      <c r="BI429">
        <v>2013</v>
      </c>
      <c r="BJ429">
        <v>1</v>
      </c>
      <c r="BL429">
        <v>9</v>
      </c>
      <c r="BN429" t="s">
        <v>174</v>
      </c>
      <c r="BO429" t="s">
        <v>9966</v>
      </c>
      <c r="BP429" t="s">
        <v>9967</v>
      </c>
      <c r="BQ429" t="s">
        <v>9968</v>
      </c>
      <c r="BR429">
        <v>79.3</v>
      </c>
      <c r="BT429">
        <v>2016</v>
      </c>
      <c r="BU429">
        <v>31</v>
      </c>
      <c r="BW429">
        <v>9</v>
      </c>
      <c r="BY429" t="s">
        <v>170</v>
      </c>
      <c r="CF429" t="s">
        <v>174</v>
      </c>
      <c r="CG429" t="s">
        <v>9969</v>
      </c>
      <c r="CH429" t="s">
        <v>9970</v>
      </c>
      <c r="CI429" t="s">
        <v>193</v>
      </c>
      <c r="CJ429">
        <v>2022</v>
      </c>
      <c r="CL429" t="s">
        <v>170</v>
      </c>
      <c r="CN429" t="s">
        <v>174</v>
      </c>
      <c r="CO429" t="s">
        <v>9971</v>
      </c>
      <c r="CP429" t="s">
        <v>9972</v>
      </c>
      <c r="CQ429" t="s">
        <v>174</v>
      </c>
      <c r="CR429">
        <v>4</v>
      </c>
      <c r="CS429">
        <v>6</v>
      </c>
      <c r="CU429" t="s">
        <v>9973</v>
      </c>
      <c r="CV429" t="s">
        <v>170</v>
      </c>
      <c r="CZ429" t="s">
        <v>170</v>
      </c>
      <c r="DB429" t="s">
        <v>9974</v>
      </c>
      <c r="DC429" t="s">
        <v>9975</v>
      </c>
      <c r="DD429" t="s">
        <v>174</v>
      </c>
      <c r="DE429" t="s">
        <v>9976</v>
      </c>
      <c r="DF429" t="s">
        <v>174</v>
      </c>
      <c r="DG429" t="s">
        <v>9977</v>
      </c>
      <c r="DH429" t="s">
        <v>378</v>
      </c>
      <c r="DI429" t="s">
        <v>9978</v>
      </c>
      <c r="DJ429" t="s">
        <v>9979</v>
      </c>
      <c r="DK429">
        <v>8</v>
      </c>
      <c r="DL429" t="s">
        <v>174</v>
      </c>
      <c r="DM429" t="s">
        <v>9971</v>
      </c>
      <c r="DN429" t="s">
        <v>170</v>
      </c>
      <c r="DP429" t="s">
        <v>9980</v>
      </c>
      <c r="DQ429" t="str">
        <f>HYPERLINK("https://nconnect.nicmar.ac.in/storage/profile/699d406a287d3.png","Download")</f>
        <v>0</v>
      </c>
      <c r="DR429" t="str">
        <f>HYPERLINK("https://nconnect.nicmar.ac.in/pdf/607_resume_1771917379.pdf/Y2FyZWVy","View Resume")</f>
        <v>0</v>
      </c>
      <c r="DS429" t="s">
        <v>1206</v>
      </c>
      <c r="DT429" t="s">
        <v>9981</v>
      </c>
      <c r="DU429" t="s">
        <v>9982</v>
      </c>
      <c r="DV429" t="s">
        <v>9983</v>
      </c>
      <c r="DW429" t="s">
        <v>246</v>
      </c>
      <c r="DX429" t="s">
        <v>995</v>
      </c>
      <c r="DY429" t="s">
        <v>209</v>
      </c>
      <c r="DZ429" t="s">
        <v>1027</v>
      </c>
      <c r="EA429" t="s">
        <v>9984</v>
      </c>
      <c r="EB429" t="s">
        <v>211</v>
      </c>
      <c r="EC429" t="s">
        <v>1688</v>
      </c>
      <c r="ED429" t="s">
        <v>246</v>
      </c>
      <c r="EE429" t="s">
        <v>984</v>
      </c>
      <c r="EF429" t="s">
        <v>1387</v>
      </c>
      <c r="EG429" t="s">
        <v>460</v>
      </c>
      <c r="EH429" t="s">
        <v>9985</v>
      </c>
      <c r="EI429" t="s">
        <v>8599</v>
      </c>
      <c r="EJ429" t="s">
        <v>9986</v>
      </c>
      <c r="EK429" t="s">
        <v>246</v>
      </c>
      <c r="EL429" t="s">
        <v>2854</v>
      </c>
      <c r="EM429" t="s">
        <v>904</v>
      </c>
      <c r="EN429" t="s">
        <v>949</v>
      </c>
      <c r="EO429" t="s">
        <v>9987</v>
      </c>
      <c r="EP429" t="s">
        <v>211</v>
      </c>
      <c r="EQ429" t="s">
        <v>9988</v>
      </c>
      <c r="ER429" t="s">
        <v>246</v>
      </c>
      <c r="ES429" t="s">
        <v>2026</v>
      </c>
      <c r="ET429" t="s">
        <v>3870</v>
      </c>
      <c r="EU429" t="s">
        <v>265</v>
      </c>
      <c r="EV429" t="s">
        <v>9987</v>
      </c>
      <c r="EW429" t="s">
        <v>351</v>
      </c>
      <c r="EX429" t="s">
        <v>9988</v>
      </c>
      <c r="EY429" t="s">
        <v>246</v>
      </c>
      <c r="EZ429" t="s">
        <v>4689</v>
      </c>
      <c r="FA429" t="s">
        <v>7410</v>
      </c>
      <c r="FB429" t="s">
        <v>945</v>
      </c>
    </row>
    <row r="430" spans="1:158">
      <c r="A430" t="s">
        <v>210</v>
      </c>
      <c r="B430" t="s">
        <v>211</v>
      </c>
      <c r="C430" t="s">
        <v>212</v>
      </c>
      <c r="D430" t="s">
        <v>213</v>
      </c>
      <c r="E430" t="s">
        <v>9989</v>
      </c>
      <c r="F430" t="s">
        <v>9990</v>
      </c>
      <c r="G430">
        <v>9724217748</v>
      </c>
      <c r="H430" t="s">
        <v>164</v>
      </c>
      <c r="I430" t="s">
        <v>9991</v>
      </c>
      <c r="J430" t="s">
        <v>166</v>
      </c>
      <c r="K430" t="s">
        <v>9992</v>
      </c>
      <c r="L430" t="s">
        <v>9993</v>
      </c>
      <c r="M430" t="s">
        <v>9994</v>
      </c>
      <c r="N430" t="s">
        <v>170</v>
      </c>
      <c r="AI430" t="s">
        <v>9995</v>
      </c>
      <c r="AJ430" t="s">
        <v>9996</v>
      </c>
      <c r="AK430" t="s">
        <v>9997</v>
      </c>
      <c r="AL430">
        <v>83.08</v>
      </c>
      <c r="AN430">
        <v>2007</v>
      </c>
      <c r="AO430" t="s">
        <v>174</v>
      </c>
      <c r="AP430" t="s">
        <v>9995</v>
      </c>
      <c r="AQ430" t="s">
        <v>9998</v>
      </c>
      <c r="AR430" t="s">
        <v>9999</v>
      </c>
      <c r="AS430">
        <v>67.67</v>
      </c>
      <c r="AU430">
        <v>2009</v>
      </c>
      <c r="AV430" t="s">
        <v>170</v>
      </c>
      <c r="BC430" t="s">
        <v>174</v>
      </c>
      <c r="BD430" t="s">
        <v>10000</v>
      </c>
      <c r="BE430" t="s">
        <v>10001</v>
      </c>
      <c r="BF430" t="s">
        <v>10002</v>
      </c>
      <c r="BG430">
        <v>70.4</v>
      </c>
      <c r="BH430">
        <v>7.54</v>
      </c>
      <c r="BI430">
        <v>2013</v>
      </c>
      <c r="BJ430">
        <v>2</v>
      </c>
      <c r="BL430">
        <v>47</v>
      </c>
      <c r="BN430" t="s">
        <v>174</v>
      </c>
      <c r="BO430" t="s">
        <v>10000</v>
      </c>
      <c r="BP430" t="s">
        <v>10003</v>
      </c>
      <c r="BQ430" t="s">
        <v>10002</v>
      </c>
      <c r="BR430">
        <v>80.7</v>
      </c>
      <c r="BS430">
        <v>8.57</v>
      </c>
      <c r="BT430">
        <v>2016</v>
      </c>
      <c r="BU430">
        <v>14</v>
      </c>
      <c r="BW430">
        <v>47</v>
      </c>
      <c r="BY430" t="s">
        <v>170</v>
      </c>
      <c r="CF430" t="s">
        <v>174</v>
      </c>
      <c r="CG430" t="s">
        <v>10004</v>
      </c>
      <c r="CH430" t="s">
        <v>10005</v>
      </c>
      <c r="CI430" t="s">
        <v>193</v>
      </c>
      <c r="CJ430">
        <v>2026</v>
      </c>
      <c r="CL430" t="s">
        <v>170</v>
      </c>
      <c r="CN430" t="s">
        <v>174</v>
      </c>
      <c r="CO430" t="s">
        <v>10006</v>
      </c>
      <c r="CP430" t="s">
        <v>10007</v>
      </c>
      <c r="CQ430" t="s">
        <v>174</v>
      </c>
      <c r="CR430">
        <v>0</v>
      </c>
      <c r="CS430">
        <v>6</v>
      </c>
      <c r="CT430">
        <v>6</v>
      </c>
      <c r="CU430" t="s">
        <v>10008</v>
      </c>
      <c r="CV430" t="s">
        <v>170</v>
      </c>
      <c r="CZ430" t="s">
        <v>170</v>
      </c>
      <c r="DB430" t="s">
        <v>10009</v>
      </c>
      <c r="DC430" t="s">
        <v>10010</v>
      </c>
      <c r="DD430" t="s">
        <v>174</v>
      </c>
      <c r="DE430" t="s">
        <v>1088</v>
      </c>
      <c r="DF430" t="s">
        <v>174</v>
      </c>
      <c r="DG430">
        <v>2</v>
      </c>
      <c r="DH430">
        <v>0</v>
      </c>
      <c r="DI430">
        <v>0</v>
      </c>
      <c r="DJ430">
        <v>0</v>
      </c>
      <c r="DK430">
        <v>9</v>
      </c>
      <c r="DL430" t="s">
        <v>174</v>
      </c>
      <c r="DM430" t="s">
        <v>10011</v>
      </c>
      <c r="DN430" t="s">
        <v>170</v>
      </c>
      <c r="DP430" t="s">
        <v>10012</v>
      </c>
      <c r="DQ430" t="s">
        <v>202</v>
      </c>
      <c r="DR430" t="str">
        <f>HYPERLINK("https://nconnect.nicmar.ac.in/pdf/539_resume_1771918260.pdf/Y2FyZWVy","View Resume")</f>
        <v>0</v>
      </c>
      <c r="DS430" t="s">
        <v>7519</v>
      </c>
      <c r="DT430" t="s">
        <v>10013</v>
      </c>
      <c r="DU430" t="s">
        <v>211</v>
      </c>
      <c r="DV430" t="s">
        <v>6800</v>
      </c>
      <c r="DW430" t="s">
        <v>246</v>
      </c>
      <c r="DX430" t="s">
        <v>996</v>
      </c>
      <c r="DY430" t="s">
        <v>209</v>
      </c>
      <c r="DZ430" t="s">
        <v>908</v>
      </c>
      <c r="EA430" t="s">
        <v>10014</v>
      </c>
      <c r="EB430" t="s">
        <v>10015</v>
      </c>
      <c r="EC430" t="s">
        <v>6800</v>
      </c>
      <c r="ED430" t="s">
        <v>246</v>
      </c>
      <c r="EE430" t="s">
        <v>1025</v>
      </c>
      <c r="EF430" t="s">
        <v>981</v>
      </c>
      <c r="EG430" t="s">
        <v>2598</v>
      </c>
      <c r="EH430" t="s">
        <v>10016</v>
      </c>
      <c r="EI430" t="s">
        <v>4474</v>
      </c>
      <c r="EJ430" t="s">
        <v>4683</v>
      </c>
      <c r="EK430" t="s">
        <v>246</v>
      </c>
      <c r="EL430" t="s">
        <v>2926</v>
      </c>
      <c r="EM430" t="s">
        <v>1136</v>
      </c>
      <c r="EN430" t="s">
        <v>1388</v>
      </c>
      <c r="EO430" t="s">
        <v>10017</v>
      </c>
      <c r="EP430" t="s">
        <v>351</v>
      </c>
      <c r="EQ430" t="s">
        <v>6800</v>
      </c>
      <c r="ER430" t="s">
        <v>246</v>
      </c>
      <c r="ES430" t="s">
        <v>4689</v>
      </c>
      <c r="ET430" t="s">
        <v>334</v>
      </c>
      <c r="EU430" t="s">
        <v>248</v>
      </c>
    </row>
    <row r="431" spans="1:158">
      <c r="A431" t="s">
        <v>356</v>
      </c>
      <c r="B431" t="s">
        <v>211</v>
      </c>
      <c r="C431" t="s">
        <v>267</v>
      </c>
      <c r="D431" t="s">
        <v>357</v>
      </c>
      <c r="E431" t="s">
        <v>10018</v>
      </c>
      <c r="F431" t="s">
        <v>10019</v>
      </c>
      <c r="G431">
        <v>9923009677</v>
      </c>
      <c r="H431" t="s">
        <v>271</v>
      </c>
      <c r="I431" t="s">
        <v>10020</v>
      </c>
      <c r="J431" t="s">
        <v>166</v>
      </c>
      <c r="K431" t="s">
        <v>4281</v>
      </c>
      <c r="L431" t="s">
        <v>10021</v>
      </c>
      <c r="M431" t="s">
        <v>10022</v>
      </c>
      <c r="N431" t="s">
        <v>170</v>
      </c>
      <c r="O431" t="s">
        <v>10023</v>
      </c>
      <c r="AI431" t="s">
        <v>10024</v>
      </c>
      <c r="AJ431" t="s">
        <v>548</v>
      </c>
      <c r="AK431" t="s">
        <v>10025</v>
      </c>
      <c r="AL431">
        <v>78.13</v>
      </c>
      <c r="AN431">
        <v>1998</v>
      </c>
      <c r="AO431" t="s">
        <v>174</v>
      </c>
      <c r="AP431" t="s">
        <v>10026</v>
      </c>
      <c r="AQ431" t="s">
        <v>548</v>
      </c>
      <c r="AR431" t="s">
        <v>1178</v>
      </c>
      <c r="AS431">
        <v>69.5</v>
      </c>
      <c r="AU431">
        <v>2000</v>
      </c>
      <c r="AV431" t="s">
        <v>170</v>
      </c>
      <c r="BC431" t="s">
        <v>174</v>
      </c>
      <c r="BD431" t="s">
        <v>10027</v>
      </c>
      <c r="BE431" t="s">
        <v>10028</v>
      </c>
      <c r="BF431" t="s">
        <v>2842</v>
      </c>
      <c r="BG431">
        <v>66.25</v>
      </c>
      <c r="BI431">
        <v>2003</v>
      </c>
      <c r="BJ431">
        <v>19</v>
      </c>
      <c r="BK431" t="s">
        <v>1048</v>
      </c>
      <c r="BL431">
        <v>54</v>
      </c>
      <c r="BN431" t="s">
        <v>174</v>
      </c>
      <c r="BO431" t="s">
        <v>440</v>
      </c>
      <c r="BP431" t="s">
        <v>10029</v>
      </c>
      <c r="BQ431" t="s">
        <v>404</v>
      </c>
      <c r="BR431">
        <v>73.07</v>
      </c>
      <c r="BT431">
        <v>2020</v>
      </c>
      <c r="BU431">
        <v>31</v>
      </c>
      <c r="BV431" t="s">
        <v>528</v>
      </c>
      <c r="BW431">
        <v>53</v>
      </c>
      <c r="BX431" t="s">
        <v>404</v>
      </c>
      <c r="BY431" t="s">
        <v>174</v>
      </c>
      <c r="BZ431" t="s">
        <v>185</v>
      </c>
      <c r="CA431" t="s">
        <v>10030</v>
      </c>
      <c r="CB431" t="s">
        <v>10031</v>
      </c>
      <c r="CC431">
        <v>64.43</v>
      </c>
      <c r="CE431">
        <v>2011</v>
      </c>
      <c r="CF431" t="s">
        <v>174</v>
      </c>
      <c r="CG431" t="s">
        <v>404</v>
      </c>
      <c r="CH431" t="s">
        <v>10032</v>
      </c>
      <c r="CI431" t="s">
        <v>373</v>
      </c>
      <c r="CK431" t="s">
        <v>170</v>
      </c>
      <c r="CL431" t="s">
        <v>174</v>
      </c>
      <c r="CM431" t="s">
        <v>10033</v>
      </c>
      <c r="CN431" t="s">
        <v>174</v>
      </c>
      <c r="CO431" t="s">
        <v>10034</v>
      </c>
      <c r="CP431" t="s">
        <v>10035</v>
      </c>
      <c r="CQ431" t="s">
        <v>174</v>
      </c>
      <c r="CR431">
        <v>0</v>
      </c>
      <c r="CS431">
        <v>1</v>
      </c>
      <c r="CT431">
        <v>3</v>
      </c>
      <c r="CV431" t="s">
        <v>170</v>
      </c>
      <c r="CZ431" t="s">
        <v>170</v>
      </c>
      <c r="DB431" t="s">
        <v>10036</v>
      </c>
      <c r="DC431" t="s">
        <v>8222</v>
      </c>
      <c r="DD431" t="s">
        <v>174</v>
      </c>
      <c r="DE431" t="s">
        <v>10037</v>
      </c>
      <c r="DF431" t="s">
        <v>170</v>
      </c>
      <c r="DL431" t="s">
        <v>170</v>
      </c>
      <c r="DN431" t="s">
        <v>170</v>
      </c>
      <c r="DP431" t="s">
        <v>10038</v>
      </c>
      <c r="DQ431" t="str">
        <f>HYPERLINK("https://nconnect.nicmar.ac.in/storage/profile/699d4331002e1.png","Download")</f>
        <v>0</v>
      </c>
      <c r="DR431" t="str">
        <f>HYPERLINK("https://nconnect.nicmar.ac.in/pdf/299_resume_1771920102.pdf/Y2FyZWVy","View Resume")</f>
        <v>0</v>
      </c>
      <c r="DS431" t="s">
        <v>640</v>
      </c>
      <c r="DT431" t="s">
        <v>10039</v>
      </c>
      <c r="DU431" t="s">
        <v>5930</v>
      </c>
      <c r="DV431" t="s">
        <v>6011</v>
      </c>
      <c r="DW431" t="s">
        <v>246</v>
      </c>
      <c r="DX431" t="s">
        <v>3836</v>
      </c>
      <c r="DY431" t="s">
        <v>209</v>
      </c>
      <c r="DZ431" t="s">
        <v>2691</v>
      </c>
      <c r="EA431" t="s">
        <v>10040</v>
      </c>
      <c r="EB431" t="s">
        <v>10041</v>
      </c>
      <c r="EC431" t="s">
        <v>10042</v>
      </c>
      <c r="ED431" t="s">
        <v>207</v>
      </c>
      <c r="EE431" t="s">
        <v>342</v>
      </c>
      <c r="EF431" t="s">
        <v>2519</v>
      </c>
      <c r="EG431" t="s">
        <v>865</v>
      </c>
      <c r="EH431" t="s">
        <v>10043</v>
      </c>
      <c r="EI431" t="s">
        <v>10044</v>
      </c>
      <c r="EJ431" t="s">
        <v>9516</v>
      </c>
      <c r="EK431" t="s">
        <v>246</v>
      </c>
      <c r="EL431" t="s">
        <v>5419</v>
      </c>
      <c r="EM431" t="s">
        <v>2109</v>
      </c>
      <c r="EN431" t="s">
        <v>465</v>
      </c>
    </row>
    <row r="432" spans="1:158">
      <c r="A432" t="s">
        <v>356</v>
      </c>
      <c r="B432" t="s">
        <v>211</v>
      </c>
      <c r="C432" t="s">
        <v>267</v>
      </c>
      <c r="D432" t="s">
        <v>357</v>
      </c>
      <c r="E432" t="s">
        <v>10045</v>
      </c>
      <c r="F432" t="s">
        <v>10046</v>
      </c>
      <c r="G432">
        <v>9372960229</v>
      </c>
      <c r="H432" t="s">
        <v>271</v>
      </c>
      <c r="I432" t="s">
        <v>10047</v>
      </c>
      <c r="J432" t="s">
        <v>166</v>
      </c>
      <c r="K432" t="s">
        <v>1035</v>
      </c>
      <c r="L432" t="s">
        <v>10048</v>
      </c>
      <c r="M432" t="s">
        <v>10049</v>
      </c>
      <c r="N432" t="s">
        <v>170</v>
      </c>
      <c r="AI432" t="s">
        <v>10050</v>
      </c>
      <c r="AJ432" t="s">
        <v>10051</v>
      </c>
      <c r="AK432" t="s">
        <v>10052</v>
      </c>
      <c r="AL432">
        <v>63.62</v>
      </c>
      <c r="AN432">
        <v>1997</v>
      </c>
      <c r="AO432" t="s">
        <v>174</v>
      </c>
      <c r="AP432" t="s">
        <v>10053</v>
      </c>
      <c r="AQ432" t="s">
        <v>10054</v>
      </c>
      <c r="AR432" t="s">
        <v>10055</v>
      </c>
      <c r="AS432">
        <v>72.5</v>
      </c>
      <c r="AU432">
        <v>1999</v>
      </c>
      <c r="AV432" t="s">
        <v>170</v>
      </c>
      <c r="BC432" t="s">
        <v>174</v>
      </c>
      <c r="BD432" t="s">
        <v>3342</v>
      </c>
      <c r="BE432" t="s">
        <v>10056</v>
      </c>
      <c r="BF432" t="s">
        <v>10057</v>
      </c>
      <c r="BG432">
        <v>51</v>
      </c>
      <c r="BI432">
        <v>2002</v>
      </c>
      <c r="BJ432">
        <v>19</v>
      </c>
      <c r="BK432" t="s">
        <v>662</v>
      </c>
      <c r="BL432">
        <v>27</v>
      </c>
      <c r="BN432" t="s">
        <v>174</v>
      </c>
      <c r="BO432" t="s">
        <v>10058</v>
      </c>
      <c r="BP432" t="s">
        <v>10059</v>
      </c>
      <c r="BQ432" t="s">
        <v>10060</v>
      </c>
      <c r="BR432">
        <v>86.28</v>
      </c>
      <c r="BS432">
        <v>9.06</v>
      </c>
      <c r="BT432">
        <v>2021</v>
      </c>
      <c r="BU432">
        <v>31</v>
      </c>
      <c r="BV432" t="s">
        <v>10061</v>
      </c>
      <c r="BW432">
        <v>24</v>
      </c>
      <c r="BY432" t="s">
        <v>174</v>
      </c>
      <c r="BZ432" t="s">
        <v>10062</v>
      </c>
      <c r="CA432" t="s">
        <v>10063</v>
      </c>
      <c r="CB432" t="s">
        <v>10064</v>
      </c>
      <c r="CC432">
        <v>82.15</v>
      </c>
      <c r="CE432">
        <v>2008</v>
      </c>
      <c r="CF432" t="s">
        <v>174</v>
      </c>
      <c r="CG432" t="s">
        <v>10065</v>
      </c>
      <c r="CH432" t="s">
        <v>10066</v>
      </c>
      <c r="CI432" t="s">
        <v>373</v>
      </c>
      <c r="CK432" t="s">
        <v>174</v>
      </c>
      <c r="CL432" t="s">
        <v>174</v>
      </c>
      <c r="CN432" t="s">
        <v>174</v>
      </c>
      <c r="CO432" t="s">
        <v>10067</v>
      </c>
      <c r="CP432" t="s">
        <v>2782</v>
      </c>
      <c r="CQ432" t="s">
        <v>174</v>
      </c>
      <c r="CR432">
        <v>0</v>
      </c>
      <c r="CS432">
        <v>0</v>
      </c>
      <c r="CT432">
        <v>6</v>
      </c>
      <c r="CU432" t="s">
        <v>10068</v>
      </c>
      <c r="CV432" t="s">
        <v>170</v>
      </c>
      <c r="CZ432" t="s">
        <v>170</v>
      </c>
      <c r="DB432" t="s">
        <v>10069</v>
      </c>
      <c r="DC432" t="s">
        <v>10070</v>
      </c>
      <c r="DD432" t="s">
        <v>170</v>
      </c>
      <c r="DF432" t="s">
        <v>174</v>
      </c>
      <c r="DG432" t="s">
        <v>10071</v>
      </c>
      <c r="DH432" t="s">
        <v>10072</v>
      </c>
      <c r="DI432" t="s">
        <v>10073</v>
      </c>
      <c r="DJ432" t="s">
        <v>1163</v>
      </c>
      <c r="DK432">
        <v>8</v>
      </c>
      <c r="DL432" t="s">
        <v>174</v>
      </c>
      <c r="DM432" t="s">
        <v>10074</v>
      </c>
      <c r="DN432" t="s">
        <v>170</v>
      </c>
      <c r="DP432" t="s">
        <v>10075</v>
      </c>
      <c r="DQ432" t="str">
        <f>HYPERLINK("https://nconnect.nicmar.ac.in/storage/profile/699733f617461.png","Download")</f>
        <v>0</v>
      </c>
      <c r="DR432" t="str">
        <f>HYPERLINK("https://nconnect.nicmar.ac.in/pdf/374_resume_1771921966.pdf/Y2FyZWVy","View Resume")</f>
        <v>0</v>
      </c>
      <c r="DS432" t="s">
        <v>10076</v>
      </c>
      <c r="DT432" t="s">
        <v>10077</v>
      </c>
      <c r="DU432" t="s">
        <v>211</v>
      </c>
      <c r="DV432" t="s">
        <v>10078</v>
      </c>
      <c r="DW432" t="s">
        <v>246</v>
      </c>
      <c r="DX432" t="s">
        <v>5755</v>
      </c>
      <c r="DY432" t="s">
        <v>209</v>
      </c>
      <c r="DZ432" t="s">
        <v>10076</v>
      </c>
    </row>
    <row r="433" spans="1:158">
      <c r="A433" t="s">
        <v>1779</v>
      </c>
      <c r="B433" t="s">
        <v>159</v>
      </c>
      <c r="C433" t="s">
        <v>160</v>
      </c>
      <c r="D433" t="s">
        <v>1780</v>
      </c>
      <c r="E433" t="s">
        <v>10079</v>
      </c>
      <c r="F433" t="s">
        <v>10080</v>
      </c>
      <c r="G433">
        <v>7978209548</v>
      </c>
      <c r="H433" t="s">
        <v>271</v>
      </c>
      <c r="I433" t="s">
        <v>10081</v>
      </c>
      <c r="J433" t="s">
        <v>166</v>
      </c>
      <c r="K433" t="s">
        <v>10082</v>
      </c>
      <c r="L433" t="s">
        <v>10083</v>
      </c>
      <c r="M433" t="s">
        <v>10084</v>
      </c>
      <c r="N433" t="s">
        <v>170</v>
      </c>
      <c r="AI433" t="s">
        <v>10085</v>
      </c>
      <c r="AJ433" t="s">
        <v>10086</v>
      </c>
      <c r="AK433" t="s">
        <v>10087</v>
      </c>
      <c r="AL433">
        <v>93</v>
      </c>
      <c r="AN433">
        <v>2009</v>
      </c>
      <c r="AO433" t="s">
        <v>174</v>
      </c>
      <c r="AP433" t="s">
        <v>10088</v>
      </c>
      <c r="AQ433" t="s">
        <v>10086</v>
      </c>
      <c r="AR433" t="s">
        <v>10089</v>
      </c>
      <c r="AS433">
        <v>63</v>
      </c>
      <c r="AU433">
        <v>2011</v>
      </c>
      <c r="AV433" t="s">
        <v>170</v>
      </c>
      <c r="BC433" t="s">
        <v>174</v>
      </c>
      <c r="BD433" t="s">
        <v>10090</v>
      </c>
      <c r="BE433" t="s">
        <v>6579</v>
      </c>
      <c r="BF433" t="s">
        <v>10091</v>
      </c>
      <c r="BG433">
        <v>65.8</v>
      </c>
      <c r="BH433">
        <v>7.08</v>
      </c>
      <c r="BI433">
        <v>2009</v>
      </c>
      <c r="BJ433">
        <v>8</v>
      </c>
      <c r="BL433">
        <v>2</v>
      </c>
      <c r="BN433" t="s">
        <v>174</v>
      </c>
      <c r="BO433" t="s">
        <v>10092</v>
      </c>
      <c r="BP433" t="s">
        <v>10093</v>
      </c>
      <c r="BQ433" t="s">
        <v>10094</v>
      </c>
      <c r="BR433">
        <v>73.1</v>
      </c>
      <c r="BS433">
        <v>7.31</v>
      </c>
      <c r="BT433">
        <v>2011</v>
      </c>
      <c r="BU433">
        <v>26</v>
      </c>
      <c r="BW433">
        <v>48</v>
      </c>
      <c r="BY433" t="s">
        <v>170</v>
      </c>
      <c r="CF433" t="s">
        <v>170</v>
      </c>
      <c r="CJ433">
        <v>2017</v>
      </c>
      <c r="CL433" t="s">
        <v>174</v>
      </c>
      <c r="CM433" t="s">
        <v>10095</v>
      </c>
      <c r="CN433" t="s">
        <v>174</v>
      </c>
      <c r="CO433" t="s">
        <v>10096</v>
      </c>
      <c r="CP433" t="s">
        <v>10097</v>
      </c>
      <c r="CQ433" t="s">
        <v>170</v>
      </c>
      <c r="CV433" t="s">
        <v>170</v>
      </c>
      <c r="CZ433" t="s">
        <v>170</v>
      </c>
      <c r="DB433" t="s">
        <v>10098</v>
      </c>
      <c r="DC433" t="s">
        <v>10099</v>
      </c>
      <c r="DD433" t="s">
        <v>174</v>
      </c>
      <c r="DE433" t="s">
        <v>10100</v>
      </c>
      <c r="DF433" t="s">
        <v>174</v>
      </c>
      <c r="DG433" t="s">
        <v>10101</v>
      </c>
      <c r="DH433" t="s">
        <v>378</v>
      </c>
      <c r="DI433" t="s">
        <v>10102</v>
      </c>
      <c r="DJ433" t="s">
        <v>10103</v>
      </c>
      <c r="DK433">
        <v>8</v>
      </c>
      <c r="DL433" t="s">
        <v>174</v>
      </c>
      <c r="DM433" t="s">
        <v>10104</v>
      </c>
      <c r="DN433" t="s">
        <v>170</v>
      </c>
      <c r="DP433" t="s">
        <v>10105</v>
      </c>
      <c r="DQ433" t="str">
        <f>HYPERLINK("https://nconnect.nicmar.ac.in/storage/profile/699d31ccbaf29.png","Download")</f>
        <v>0</v>
      </c>
      <c r="DR433" t="str">
        <f>HYPERLINK("https://nconnect.nicmar.ac.in/pdf/600_resume_1771923748.pdf/Y2FyZWVy","View Resume")</f>
        <v>0</v>
      </c>
      <c r="DS433" t="s">
        <v>2027</v>
      </c>
      <c r="DT433" t="s">
        <v>10106</v>
      </c>
      <c r="DU433" t="s">
        <v>211</v>
      </c>
      <c r="DV433" t="s">
        <v>818</v>
      </c>
      <c r="DW433" t="s">
        <v>246</v>
      </c>
      <c r="DX433" t="s">
        <v>1502</v>
      </c>
      <c r="DY433" t="s">
        <v>1686</v>
      </c>
      <c r="DZ433" t="s">
        <v>1505</v>
      </c>
      <c r="EA433" t="s">
        <v>10107</v>
      </c>
      <c r="EB433" t="s">
        <v>6241</v>
      </c>
      <c r="EC433" t="s">
        <v>4187</v>
      </c>
      <c r="ED433" t="s">
        <v>207</v>
      </c>
      <c r="EE433" t="s">
        <v>383</v>
      </c>
      <c r="EF433" t="s">
        <v>3836</v>
      </c>
      <c r="EG433" t="s">
        <v>344</v>
      </c>
    </row>
    <row r="434" spans="1:158">
      <c r="A434" t="s">
        <v>293</v>
      </c>
      <c r="B434" t="s">
        <v>211</v>
      </c>
      <c r="C434" t="s">
        <v>212</v>
      </c>
      <c r="D434" t="s">
        <v>294</v>
      </c>
      <c r="E434" t="s">
        <v>10108</v>
      </c>
      <c r="F434" t="s">
        <v>10109</v>
      </c>
      <c r="G434">
        <v>9021513921</v>
      </c>
      <c r="H434" t="s">
        <v>271</v>
      </c>
      <c r="I434" t="s">
        <v>10110</v>
      </c>
      <c r="J434" t="s">
        <v>166</v>
      </c>
      <c r="K434" t="s">
        <v>10111</v>
      </c>
      <c r="L434" t="s">
        <v>10112</v>
      </c>
      <c r="M434" t="s">
        <v>10113</v>
      </c>
      <c r="N434" t="s">
        <v>170</v>
      </c>
      <c r="AI434" t="s">
        <v>10114</v>
      </c>
      <c r="AJ434" t="s">
        <v>10115</v>
      </c>
      <c r="AK434" t="s">
        <v>10116</v>
      </c>
      <c r="AL434">
        <v>94.2</v>
      </c>
      <c r="AN434">
        <v>2017</v>
      </c>
      <c r="AO434" t="s">
        <v>174</v>
      </c>
      <c r="AP434" t="s">
        <v>10117</v>
      </c>
      <c r="AQ434" t="s">
        <v>10115</v>
      </c>
      <c r="AR434" t="s">
        <v>10118</v>
      </c>
      <c r="AS434">
        <v>73.54</v>
      </c>
      <c r="AU434">
        <v>2019</v>
      </c>
      <c r="AV434" t="s">
        <v>170</v>
      </c>
      <c r="BC434" t="s">
        <v>174</v>
      </c>
      <c r="BD434" t="s">
        <v>4933</v>
      </c>
      <c r="BE434" t="s">
        <v>10119</v>
      </c>
      <c r="BF434" t="s">
        <v>3322</v>
      </c>
      <c r="BG434">
        <v>92.95</v>
      </c>
      <c r="BH434">
        <v>9.68</v>
      </c>
      <c r="BI434">
        <v>2022</v>
      </c>
      <c r="BJ434">
        <v>19</v>
      </c>
      <c r="BK434" t="s">
        <v>443</v>
      </c>
      <c r="BL434">
        <v>53</v>
      </c>
      <c r="BM434" t="s">
        <v>3322</v>
      </c>
      <c r="BN434" t="s">
        <v>174</v>
      </c>
      <c r="BO434" t="s">
        <v>4933</v>
      </c>
      <c r="BP434" t="s">
        <v>10119</v>
      </c>
      <c r="BQ434" t="s">
        <v>3322</v>
      </c>
      <c r="BR434">
        <v>78.55</v>
      </c>
      <c r="BS434">
        <v>8.8</v>
      </c>
      <c r="BT434">
        <v>2024</v>
      </c>
      <c r="BU434">
        <v>31</v>
      </c>
      <c r="BV434" t="s">
        <v>446</v>
      </c>
      <c r="BW434">
        <v>53</v>
      </c>
      <c r="BX434" t="s">
        <v>3322</v>
      </c>
      <c r="BY434" t="s">
        <v>170</v>
      </c>
      <c r="CF434" t="s">
        <v>170</v>
      </c>
      <c r="CG434" t="s">
        <v>378</v>
      </c>
      <c r="CH434" t="s">
        <v>378</v>
      </c>
      <c r="CL434" t="s">
        <v>174</v>
      </c>
      <c r="CM434" t="s">
        <v>10120</v>
      </c>
      <c r="CN434" t="s">
        <v>174</v>
      </c>
      <c r="CO434" t="s">
        <v>10121</v>
      </c>
      <c r="CP434" t="s">
        <v>10122</v>
      </c>
      <c r="CQ434" t="s">
        <v>170</v>
      </c>
      <c r="CV434" t="s">
        <v>170</v>
      </c>
      <c r="CZ434" t="s">
        <v>170</v>
      </c>
      <c r="DC434" t="s">
        <v>10123</v>
      </c>
      <c r="DD434" t="s">
        <v>170</v>
      </c>
      <c r="DF434" t="s">
        <v>170</v>
      </c>
      <c r="DL434" t="s">
        <v>170</v>
      </c>
      <c r="DN434" t="s">
        <v>170</v>
      </c>
      <c r="DP434" t="s">
        <v>10124</v>
      </c>
      <c r="DQ434" t="s">
        <v>202</v>
      </c>
      <c r="DR434" t="str">
        <f>HYPERLINK("https://nconnect.nicmar.ac.in/pdf/618_resume_1771925450.pdf/Y2FyZWVy","View Resume")</f>
        <v>0</v>
      </c>
      <c r="DS434" t="s">
        <v>945</v>
      </c>
      <c r="DT434" t="s">
        <v>10125</v>
      </c>
      <c r="DU434" t="s">
        <v>10126</v>
      </c>
      <c r="DV434" t="s">
        <v>10127</v>
      </c>
      <c r="DW434" t="s">
        <v>246</v>
      </c>
      <c r="DX434" t="s">
        <v>423</v>
      </c>
      <c r="DY434" t="s">
        <v>4271</v>
      </c>
      <c r="DZ434" t="s">
        <v>945</v>
      </c>
    </row>
    <row r="435" spans="1:158">
      <c r="A435" t="s">
        <v>1348</v>
      </c>
      <c r="B435" t="s">
        <v>211</v>
      </c>
      <c r="C435" t="s">
        <v>267</v>
      </c>
      <c r="D435" t="s">
        <v>1349</v>
      </c>
      <c r="E435" t="s">
        <v>10128</v>
      </c>
      <c r="F435" t="s">
        <v>10129</v>
      </c>
      <c r="G435">
        <v>9352185026</v>
      </c>
      <c r="H435" t="s">
        <v>271</v>
      </c>
      <c r="I435" t="s">
        <v>10130</v>
      </c>
      <c r="J435" t="s">
        <v>166</v>
      </c>
      <c r="K435" t="s">
        <v>10131</v>
      </c>
      <c r="L435" t="s">
        <v>10132</v>
      </c>
      <c r="M435" t="s">
        <v>10133</v>
      </c>
      <c r="N435" t="s">
        <v>170</v>
      </c>
      <c r="AI435" t="s">
        <v>10134</v>
      </c>
      <c r="AJ435" t="s">
        <v>10135</v>
      </c>
      <c r="AK435" t="s">
        <v>10136</v>
      </c>
      <c r="AL435">
        <v>84</v>
      </c>
      <c r="AM435">
        <v>8.8</v>
      </c>
      <c r="AN435">
        <v>2011</v>
      </c>
      <c r="AO435" t="s">
        <v>174</v>
      </c>
      <c r="AP435" t="s">
        <v>10134</v>
      </c>
      <c r="AQ435" t="s">
        <v>10135</v>
      </c>
      <c r="AR435" t="s">
        <v>10137</v>
      </c>
      <c r="AS435">
        <v>70</v>
      </c>
      <c r="AU435">
        <v>2013</v>
      </c>
      <c r="AV435" t="s">
        <v>170</v>
      </c>
      <c r="BC435" t="s">
        <v>174</v>
      </c>
      <c r="BD435" t="s">
        <v>10138</v>
      </c>
      <c r="BE435" t="s">
        <v>10139</v>
      </c>
      <c r="BF435" t="s">
        <v>10140</v>
      </c>
      <c r="BG435">
        <v>65</v>
      </c>
      <c r="BI435">
        <v>2016</v>
      </c>
      <c r="BJ435">
        <v>19</v>
      </c>
      <c r="BK435" t="s">
        <v>10141</v>
      </c>
      <c r="BL435">
        <v>53</v>
      </c>
      <c r="BM435" t="s">
        <v>10142</v>
      </c>
      <c r="BN435" t="s">
        <v>174</v>
      </c>
      <c r="BO435" t="s">
        <v>10138</v>
      </c>
      <c r="BP435" t="s">
        <v>10139</v>
      </c>
      <c r="BQ435" t="s">
        <v>4625</v>
      </c>
      <c r="BR435">
        <v>65</v>
      </c>
      <c r="BT435">
        <v>2018</v>
      </c>
      <c r="BU435">
        <v>31</v>
      </c>
      <c r="BV435" t="s">
        <v>10143</v>
      </c>
      <c r="BW435">
        <v>53</v>
      </c>
      <c r="BX435" t="s">
        <v>4625</v>
      </c>
      <c r="BY435" t="s">
        <v>170</v>
      </c>
      <c r="CF435" t="s">
        <v>174</v>
      </c>
      <c r="CG435" t="s">
        <v>10144</v>
      </c>
      <c r="CH435" t="s">
        <v>10145</v>
      </c>
      <c r="CI435" t="s">
        <v>193</v>
      </c>
      <c r="CJ435">
        <v>2023</v>
      </c>
      <c r="CL435" t="s">
        <v>170</v>
      </c>
      <c r="CN435" t="s">
        <v>174</v>
      </c>
      <c r="CO435" t="s">
        <v>10146</v>
      </c>
      <c r="CP435" t="s">
        <v>669</v>
      </c>
      <c r="CQ435" t="s">
        <v>170</v>
      </c>
      <c r="CU435" t="s">
        <v>2365</v>
      </c>
      <c r="CV435" t="s">
        <v>170</v>
      </c>
      <c r="CZ435" t="s">
        <v>170</v>
      </c>
      <c r="DC435" t="s">
        <v>10147</v>
      </c>
      <c r="DD435" t="s">
        <v>174</v>
      </c>
      <c r="DE435" t="s">
        <v>10148</v>
      </c>
      <c r="DF435" t="s">
        <v>170</v>
      </c>
      <c r="DL435" t="s">
        <v>170</v>
      </c>
      <c r="DN435" t="s">
        <v>170</v>
      </c>
      <c r="DP435" t="s">
        <v>10149</v>
      </c>
      <c r="DQ435" t="s">
        <v>202</v>
      </c>
      <c r="DR435" t="str">
        <f>HYPERLINK("https://nconnect.nicmar.ac.in/pdf/585_resume_1771925348.pdf/Y2FyZWVy","View Resume")</f>
        <v>0</v>
      </c>
      <c r="DS435" t="s">
        <v>3111</v>
      </c>
      <c r="DT435" t="s">
        <v>10150</v>
      </c>
      <c r="DU435" t="s">
        <v>10151</v>
      </c>
      <c r="DV435" t="s">
        <v>8826</v>
      </c>
      <c r="DW435" t="s">
        <v>246</v>
      </c>
      <c r="DX435" t="s">
        <v>1094</v>
      </c>
      <c r="DY435" t="s">
        <v>901</v>
      </c>
      <c r="DZ435" t="s">
        <v>1383</v>
      </c>
      <c r="EA435" t="s">
        <v>10152</v>
      </c>
      <c r="EB435" t="s">
        <v>10153</v>
      </c>
      <c r="EC435" t="s">
        <v>1214</v>
      </c>
      <c r="ED435" t="s">
        <v>246</v>
      </c>
      <c r="EE435" t="s">
        <v>907</v>
      </c>
      <c r="EF435" t="s">
        <v>820</v>
      </c>
      <c r="EG435" t="s">
        <v>2927</v>
      </c>
      <c r="EH435" t="s">
        <v>10154</v>
      </c>
      <c r="EI435" t="s">
        <v>10155</v>
      </c>
      <c r="EJ435" t="s">
        <v>1214</v>
      </c>
      <c r="EK435" t="s">
        <v>246</v>
      </c>
      <c r="EL435" t="s">
        <v>6637</v>
      </c>
      <c r="EM435" t="s">
        <v>1502</v>
      </c>
      <c r="EN435" t="s">
        <v>945</v>
      </c>
      <c r="EO435" t="s">
        <v>10156</v>
      </c>
      <c r="EP435" t="s">
        <v>10157</v>
      </c>
      <c r="EQ435" t="s">
        <v>1214</v>
      </c>
      <c r="ER435" t="s">
        <v>246</v>
      </c>
      <c r="ES435" t="s">
        <v>569</v>
      </c>
      <c r="ET435" t="s">
        <v>1395</v>
      </c>
      <c r="EU435" t="s">
        <v>2054</v>
      </c>
      <c r="EV435" t="s">
        <v>10156</v>
      </c>
      <c r="EW435" t="s">
        <v>10157</v>
      </c>
      <c r="EX435" t="s">
        <v>1214</v>
      </c>
      <c r="EY435" t="s">
        <v>246</v>
      </c>
      <c r="EZ435" t="s">
        <v>5755</v>
      </c>
      <c r="FA435" t="s">
        <v>983</v>
      </c>
      <c r="FB435" t="s">
        <v>460</v>
      </c>
    </row>
    <row r="436" spans="1:158">
      <c r="A436" t="s">
        <v>1063</v>
      </c>
      <c r="B436" t="s">
        <v>507</v>
      </c>
      <c r="C436" t="s">
        <v>212</v>
      </c>
      <c r="D436" t="s">
        <v>213</v>
      </c>
      <c r="E436" t="s">
        <v>10158</v>
      </c>
      <c r="F436" t="s">
        <v>10159</v>
      </c>
      <c r="G436">
        <v>9428479689</v>
      </c>
      <c r="H436" t="s">
        <v>164</v>
      </c>
      <c r="I436" t="s">
        <v>10160</v>
      </c>
      <c r="J436" t="s">
        <v>166</v>
      </c>
      <c r="K436" t="s">
        <v>10161</v>
      </c>
      <c r="L436" t="s">
        <v>10162</v>
      </c>
      <c r="M436" t="s">
        <v>10163</v>
      </c>
      <c r="N436" t="s">
        <v>170</v>
      </c>
      <c r="AI436" t="s">
        <v>10164</v>
      </c>
      <c r="AJ436" t="s">
        <v>10165</v>
      </c>
      <c r="AK436" t="s">
        <v>10166</v>
      </c>
      <c r="AL436">
        <v>69.29</v>
      </c>
      <c r="AN436">
        <v>2005</v>
      </c>
      <c r="AO436" t="s">
        <v>174</v>
      </c>
      <c r="AP436" t="s">
        <v>10167</v>
      </c>
      <c r="AQ436" t="s">
        <v>10165</v>
      </c>
      <c r="AR436" t="s">
        <v>10168</v>
      </c>
      <c r="AS436">
        <v>56.6</v>
      </c>
      <c r="AU436">
        <v>2007</v>
      </c>
      <c r="AV436" t="s">
        <v>170</v>
      </c>
      <c r="BC436" t="s">
        <v>174</v>
      </c>
      <c r="BD436" t="s">
        <v>10169</v>
      </c>
      <c r="BE436" t="s">
        <v>10170</v>
      </c>
      <c r="BF436" t="s">
        <v>10171</v>
      </c>
      <c r="BG436">
        <v>56.6</v>
      </c>
      <c r="BI436">
        <v>2012</v>
      </c>
      <c r="BJ436">
        <v>2</v>
      </c>
      <c r="BL436">
        <v>9</v>
      </c>
      <c r="BN436" t="s">
        <v>174</v>
      </c>
      <c r="BO436" t="s">
        <v>10000</v>
      </c>
      <c r="BP436" t="s">
        <v>10172</v>
      </c>
      <c r="BQ436" t="s">
        <v>10171</v>
      </c>
      <c r="BR436">
        <v>86</v>
      </c>
      <c r="BT436">
        <v>2014</v>
      </c>
      <c r="BU436">
        <v>14</v>
      </c>
      <c r="BW436">
        <v>47</v>
      </c>
      <c r="BY436" t="s">
        <v>170</v>
      </c>
      <c r="CF436" t="s">
        <v>174</v>
      </c>
      <c r="CG436" t="s">
        <v>10173</v>
      </c>
      <c r="CH436" t="s">
        <v>6095</v>
      </c>
      <c r="CI436" t="s">
        <v>193</v>
      </c>
      <c r="CJ436">
        <v>2021</v>
      </c>
      <c r="CL436" t="s">
        <v>170</v>
      </c>
      <c r="CN436" t="s">
        <v>170</v>
      </c>
      <c r="CP436" t="s">
        <v>10174</v>
      </c>
      <c r="CQ436" t="s">
        <v>174</v>
      </c>
      <c r="CR436">
        <v>3</v>
      </c>
      <c r="CS436">
        <v>1</v>
      </c>
      <c r="CT436">
        <v>7</v>
      </c>
      <c r="CU436" t="s">
        <v>10175</v>
      </c>
      <c r="CV436" t="s">
        <v>170</v>
      </c>
      <c r="CZ436" t="s">
        <v>174</v>
      </c>
      <c r="DA436" t="s">
        <v>10176</v>
      </c>
      <c r="DB436" t="s">
        <v>10177</v>
      </c>
      <c r="DC436" t="s">
        <v>10178</v>
      </c>
      <c r="DD436" t="s">
        <v>174</v>
      </c>
      <c r="DE436" t="s">
        <v>10179</v>
      </c>
      <c r="DF436" t="s">
        <v>174</v>
      </c>
      <c r="DG436">
        <v>12</v>
      </c>
      <c r="DH436">
        <v>3</v>
      </c>
      <c r="DI436">
        <v>0</v>
      </c>
      <c r="DJ436">
        <v>2</v>
      </c>
      <c r="DK436">
        <v>8</v>
      </c>
      <c r="DL436" t="s">
        <v>170</v>
      </c>
      <c r="DN436" t="s">
        <v>170</v>
      </c>
      <c r="DP436" t="s">
        <v>10149</v>
      </c>
      <c r="DQ436" t="s">
        <v>202</v>
      </c>
      <c r="DR436" t="str">
        <f>HYPERLINK("https://nconnect.nicmar.ac.in/pdf/617_resume_1771925733.pdf/Y2FyZWVy","View Resume")</f>
        <v>0</v>
      </c>
      <c r="DS436" t="s">
        <v>4265</v>
      </c>
      <c r="DT436" t="s">
        <v>10180</v>
      </c>
      <c r="DU436" t="s">
        <v>211</v>
      </c>
      <c r="DV436" t="s">
        <v>4681</v>
      </c>
      <c r="DW436" t="s">
        <v>246</v>
      </c>
      <c r="DX436" t="s">
        <v>1983</v>
      </c>
      <c r="DY436" t="s">
        <v>209</v>
      </c>
      <c r="DZ436" t="s">
        <v>8824</v>
      </c>
      <c r="EA436" t="s">
        <v>10181</v>
      </c>
      <c r="EB436" t="s">
        <v>211</v>
      </c>
      <c r="EC436" t="s">
        <v>6800</v>
      </c>
      <c r="ED436" t="s">
        <v>246</v>
      </c>
      <c r="EE436" t="s">
        <v>579</v>
      </c>
      <c r="EF436" t="s">
        <v>2523</v>
      </c>
      <c r="EG436" t="s">
        <v>2927</v>
      </c>
    </row>
    <row r="437" spans="1:158">
      <c r="A437" t="s">
        <v>210</v>
      </c>
      <c r="B437" t="s">
        <v>211</v>
      </c>
      <c r="C437" t="s">
        <v>212</v>
      </c>
      <c r="D437" t="s">
        <v>213</v>
      </c>
      <c r="E437" t="s">
        <v>10182</v>
      </c>
      <c r="F437" t="s">
        <v>10183</v>
      </c>
      <c r="G437">
        <v>9166252500</v>
      </c>
      <c r="H437" t="s">
        <v>164</v>
      </c>
      <c r="I437" t="s">
        <v>10184</v>
      </c>
      <c r="J437" t="s">
        <v>166</v>
      </c>
      <c r="K437" t="s">
        <v>797</v>
      </c>
      <c r="L437" t="s">
        <v>10185</v>
      </c>
      <c r="M437" t="s">
        <v>10186</v>
      </c>
      <c r="N437" t="s">
        <v>170</v>
      </c>
      <c r="AI437" t="s">
        <v>10187</v>
      </c>
      <c r="AJ437" t="s">
        <v>10188</v>
      </c>
      <c r="AK437" t="s">
        <v>10189</v>
      </c>
      <c r="AL437">
        <v>68.6</v>
      </c>
      <c r="AN437">
        <v>2008</v>
      </c>
      <c r="AO437" t="s">
        <v>174</v>
      </c>
      <c r="AP437" t="s">
        <v>10190</v>
      </c>
      <c r="AQ437" t="s">
        <v>10191</v>
      </c>
      <c r="AR437" t="s">
        <v>10192</v>
      </c>
      <c r="AS437">
        <v>63.2</v>
      </c>
      <c r="AU437">
        <v>2010</v>
      </c>
      <c r="AV437" t="s">
        <v>170</v>
      </c>
      <c r="BC437" t="s">
        <v>174</v>
      </c>
      <c r="BD437" t="s">
        <v>10193</v>
      </c>
      <c r="BE437" t="s">
        <v>10194</v>
      </c>
      <c r="BF437" t="s">
        <v>485</v>
      </c>
      <c r="BG437">
        <v>69.26</v>
      </c>
      <c r="BI437">
        <v>2014</v>
      </c>
      <c r="BJ437">
        <v>1</v>
      </c>
      <c r="BL437">
        <v>9</v>
      </c>
      <c r="BN437" t="s">
        <v>174</v>
      </c>
      <c r="BO437" t="s">
        <v>5949</v>
      </c>
      <c r="BP437" t="s">
        <v>10195</v>
      </c>
      <c r="BQ437" t="s">
        <v>213</v>
      </c>
      <c r="BR437">
        <v>84.6</v>
      </c>
      <c r="BS437">
        <v>8.46</v>
      </c>
      <c r="BT437">
        <v>2018</v>
      </c>
      <c r="BU437">
        <v>14</v>
      </c>
      <c r="BW437">
        <v>47</v>
      </c>
      <c r="BY437" t="s">
        <v>170</v>
      </c>
      <c r="CF437" t="s">
        <v>174</v>
      </c>
      <c r="CG437" t="s">
        <v>10196</v>
      </c>
      <c r="CH437" t="s">
        <v>10197</v>
      </c>
      <c r="CI437" t="s">
        <v>193</v>
      </c>
      <c r="CJ437">
        <v>2025</v>
      </c>
      <c r="CL437" t="s">
        <v>170</v>
      </c>
      <c r="CN437" t="s">
        <v>170</v>
      </c>
      <c r="CP437" t="s">
        <v>10198</v>
      </c>
      <c r="CQ437" t="s">
        <v>174</v>
      </c>
      <c r="CR437">
        <v>6</v>
      </c>
      <c r="CS437">
        <v>2</v>
      </c>
      <c r="CU437" t="s">
        <v>10199</v>
      </c>
      <c r="CV437" t="s">
        <v>170</v>
      </c>
      <c r="CZ437" t="s">
        <v>170</v>
      </c>
      <c r="DB437" t="s">
        <v>10200</v>
      </c>
      <c r="DC437" t="s">
        <v>10201</v>
      </c>
      <c r="DD437" t="s">
        <v>174</v>
      </c>
      <c r="DE437" t="s">
        <v>10202</v>
      </c>
      <c r="DF437" t="s">
        <v>170</v>
      </c>
      <c r="DG437">
        <v>2</v>
      </c>
      <c r="DL437" t="s">
        <v>174</v>
      </c>
      <c r="DM437" t="s">
        <v>10203</v>
      </c>
      <c r="DN437" t="s">
        <v>170</v>
      </c>
      <c r="DP437" t="s">
        <v>10204</v>
      </c>
      <c r="DQ437" t="str">
        <f>HYPERLINK("https://nconnect.nicmar.ac.in/storage/profile/699d67298789d.png","Download")</f>
        <v>0</v>
      </c>
      <c r="DR437" t="str">
        <f>HYPERLINK("https://nconnect.nicmar.ac.in/pdf/621_resume_1771925842.pdf/Y2FyZWVy","View Resume")</f>
        <v>0</v>
      </c>
      <c r="DS437" t="s">
        <v>1383</v>
      </c>
      <c r="DT437" t="s">
        <v>10205</v>
      </c>
      <c r="DU437" t="s">
        <v>211</v>
      </c>
      <c r="DV437" t="s">
        <v>10206</v>
      </c>
      <c r="DW437" t="s">
        <v>246</v>
      </c>
      <c r="DX437" t="s">
        <v>252</v>
      </c>
      <c r="DY437" t="s">
        <v>209</v>
      </c>
      <c r="DZ437" t="s">
        <v>1383</v>
      </c>
    </row>
    <row r="438" spans="1:158">
      <c r="A438" t="s">
        <v>356</v>
      </c>
      <c r="B438" t="s">
        <v>211</v>
      </c>
      <c r="C438" t="s">
        <v>267</v>
      </c>
      <c r="D438" t="s">
        <v>357</v>
      </c>
      <c r="E438" t="s">
        <v>10207</v>
      </c>
      <c r="F438" t="s">
        <v>10208</v>
      </c>
      <c r="G438">
        <v>9373716752</v>
      </c>
      <c r="H438" t="s">
        <v>271</v>
      </c>
      <c r="I438" t="s">
        <v>10209</v>
      </c>
      <c r="J438" t="s">
        <v>166</v>
      </c>
      <c r="K438" t="s">
        <v>433</v>
      </c>
      <c r="L438" t="s">
        <v>10210</v>
      </c>
      <c r="M438" t="s">
        <v>10211</v>
      </c>
      <c r="N438" t="s">
        <v>170</v>
      </c>
      <c r="AI438" t="s">
        <v>10212</v>
      </c>
      <c r="AJ438" t="s">
        <v>10213</v>
      </c>
      <c r="AK438" t="s">
        <v>10214</v>
      </c>
      <c r="AL438">
        <v>63</v>
      </c>
      <c r="AN438">
        <v>1995</v>
      </c>
      <c r="AO438" t="s">
        <v>174</v>
      </c>
      <c r="AP438" t="s">
        <v>10215</v>
      </c>
      <c r="AQ438" t="s">
        <v>10216</v>
      </c>
      <c r="AR438" t="s">
        <v>10217</v>
      </c>
      <c r="AS438">
        <v>38</v>
      </c>
      <c r="AU438">
        <v>1997</v>
      </c>
      <c r="AV438" t="s">
        <v>170</v>
      </c>
      <c r="BC438" t="s">
        <v>174</v>
      </c>
      <c r="BD438" t="s">
        <v>3884</v>
      </c>
      <c r="BE438" t="s">
        <v>10218</v>
      </c>
      <c r="BF438" t="s">
        <v>10219</v>
      </c>
      <c r="BG438">
        <v>50</v>
      </c>
      <c r="BI438">
        <v>2001</v>
      </c>
      <c r="BJ438">
        <v>19</v>
      </c>
      <c r="BK438" t="s">
        <v>1007</v>
      </c>
      <c r="BL438">
        <v>53</v>
      </c>
      <c r="BM438" t="s">
        <v>3043</v>
      </c>
      <c r="BN438" t="s">
        <v>174</v>
      </c>
      <c r="BO438" t="s">
        <v>10220</v>
      </c>
      <c r="BP438" t="s">
        <v>10221</v>
      </c>
      <c r="BQ438" t="s">
        <v>2571</v>
      </c>
      <c r="BR438">
        <v>63</v>
      </c>
      <c r="BT438">
        <v>2005</v>
      </c>
      <c r="BU438">
        <v>31</v>
      </c>
      <c r="BV438" t="s">
        <v>528</v>
      </c>
      <c r="BW438">
        <v>53</v>
      </c>
      <c r="BX438" t="s">
        <v>2571</v>
      </c>
      <c r="BY438" t="s">
        <v>174</v>
      </c>
      <c r="BZ438" t="s">
        <v>10222</v>
      </c>
      <c r="CA438" t="s">
        <v>10223</v>
      </c>
      <c r="CB438" t="s">
        <v>10224</v>
      </c>
      <c r="CC438">
        <v>64</v>
      </c>
      <c r="CE438">
        <v>2006</v>
      </c>
      <c r="CF438" t="s">
        <v>174</v>
      </c>
      <c r="CG438" t="s">
        <v>2571</v>
      </c>
      <c r="CH438" t="s">
        <v>3884</v>
      </c>
      <c r="CI438" t="s">
        <v>193</v>
      </c>
      <c r="CJ438">
        <v>2013</v>
      </c>
      <c r="CL438" t="s">
        <v>174</v>
      </c>
      <c r="CM438" t="s">
        <v>10225</v>
      </c>
      <c r="CN438" t="s">
        <v>174</v>
      </c>
      <c r="CO438" t="s">
        <v>10226</v>
      </c>
      <c r="CP438" t="s">
        <v>10227</v>
      </c>
      <c r="CQ438" t="s">
        <v>174</v>
      </c>
      <c r="CR438">
        <v>0</v>
      </c>
      <c r="CS438">
        <v>0</v>
      </c>
      <c r="CT438">
        <v>38</v>
      </c>
      <c r="CU438" t="s">
        <v>10228</v>
      </c>
      <c r="CV438" t="s">
        <v>174</v>
      </c>
      <c r="CW438" t="s">
        <v>10229</v>
      </c>
      <c r="CX438" t="s">
        <v>193</v>
      </c>
      <c r="CY438">
        <v>2010</v>
      </c>
      <c r="CZ438" t="s">
        <v>174</v>
      </c>
      <c r="DA438" t="s">
        <v>10230</v>
      </c>
      <c r="DB438" t="s">
        <v>10231</v>
      </c>
      <c r="DC438" t="s">
        <v>5372</v>
      </c>
      <c r="DD438" t="s">
        <v>174</v>
      </c>
      <c r="DE438" t="s">
        <v>10232</v>
      </c>
      <c r="DF438" t="s">
        <v>174</v>
      </c>
      <c r="DG438">
        <v>11</v>
      </c>
      <c r="DH438">
        <v>6</v>
      </c>
      <c r="DI438">
        <v>0</v>
      </c>
      <c r="DJ438">
        <v>23</v>
      </c>
      <c r="DK438">
        <v>8</v>
      </c>
      <c r="DL438" t="s">
        <v>174</v>
      </c>
      <c r="DM438" t="s">
        <v>10233</v>
      </c>
      <c r="DN438" t="s">
        <v>170</v>
      </c>
      <c r="DP438" t="s">
        <v>10234</v>
      </c>
      <c r="DQ438" t="str">
        <f>HYPERLINK("https://nconnect.nicmar.ac.in/storage/profile/699d4f91471f3.png","Download")</f>
        <v>0</v>
      </c>
      <c r="DR438" t="str">
        <f>HYPERLINK("https://nconnect.nicmar.ac.in/pdf/614_resume_1771926620.pdf/Y2FyZWVy","View Resume")</f>
        <v>0</v>
      </c>
      <c r="DS438" t="s">
        <v>10235</v>
      </c>
      <c r="DT438" t="s">
        <v>10236</v>
      </c>
      <c r="DU438" t="s">
        <v>10237</v>
      </c>
      <c r="DV438" t="s">
        <v>818</v>
      </c>
      <c r="DW438" t="s">
        <v>246</v>
      </c>
      <c r="DX438" t="s">
        <v>338</v>
      </c>
      <c r="DY438" t="s">
        <v>209</v>
      </c>
      <c r="DZ438" t="s">
        <v>10238</v>
      </c>
      <c r="EA438" t="s">
        <v>10239</v>
      </c>
      <c r="EB438" t="s">
        <v>6209</v>
      </c>
      <c r="EC438" t="s">
        <v>7165</v>
      </c>
      <c r="ED438" t="s">
        <v>246</v>
      </c>
      <c r="EE438" t="s">
        <v>1594</v>
      </c>
      <c r="EF438" t="s">
        <v>343</v>
      </c>
      <c r="EG438" t="s">
        <v>574</v>
      </c>
      <c r="EH438" t="s">
        <v>10240</v>
      </c>
      <c r="EI438" t="s">
        <v>6209</v>
      </c>
      <c r="EJ438" t="s">
        <v>7165</v>
      </c>
      <c r="EK438" t="s">
        <v>246</v>
      </c>
      <c r="EL438" t="s">
        <v>4757</v>
      </c>
      <c r="EM438" t="s">
        <v>3755</v>
      </c>
      <c r="EN438" t="s">
        <v>429</v>
      </c>
    </row>
    <row r="439" spans="1:158">
      <c r="A439" t="s">
        <v>793</v>
      </c>
      <c r="B439" t="s">
        <v>211</v>
      </c>
      <c r="C439" t="s">
        <v>267</v>
      </c>
      <c r="D439" t="s">
        <v>508</v>
      </c>
      <c r="E439" t="s">
        <v>10241</v>
      </c>
      <c r="F439" t="s">
        <v>10242</v>
      </c>
      <c r="G439">
        <v>8111868102</v>
      </c>
      <c r="H439" t="s">
        <v>164</v>
      </c>
      <c r="I439" t="s">
        <v>10243</v>
      </c>
      <c r="J439" t="s">
        <v>166</v>
      </c>
      <c r="K439" t="s">
        <v>218</v>
      </c>
      <c r="L439" t="s">
        <v>10244</v>
      </c>
      <c r="M439" t="s">
        <v>10245</v>
      </c>
      <c r="N439" t="s">
        <v>170</v>
      </c>
      <c r="AI439" t="s">
        <v>10246</v>
      </c>
      <c r="AJ439" t="s">
        <v>10247</v>
      </c>
      <c r="AK439" t="s">
        <v>10248</v>
      </c>
      <c r="AL439">
        <v>62</v>
      </c>
      <c r="AN439">
        <v>2000</v>
      </c>
      <c r="AO439" t="s">
        <v>174</v>
      </c>
      <c r="AP439" t="s">
        <v>10249</v>
      </c>
      <c r="AQ439" t="s">
        <v>10247</v>
      </c>
      <c r="AR439" t="s">
        <v>10250</v>
      </c>
      <c r="AS439">
        <v>68</v>
      </c>
      <c r="AU439">
        <v>2002</v>
      </c>
      <c r="AV439" t="s">
        <v>170</v>
      </c>
      <c r="BC439" t="s">
        <v>174</v>
      </c>
      <c r="BD439" t="s">
        <v>10251</v>
      </c>
      <c r="BE439" t="s">
        <v>10252</v>
      </c>
      <c r="BF439" t="s">
        <v>10253</v>
      </c>
      <c r="BG439">
        <v>71</v>
      </c>
      <c r="BI439">
        <v>2005</v>
      </c>
      <c r="BJ439">
        <v>19</v>
      </c>
      <c r="BK439" t="s">
        <v>1936</v>
      </c>
      <c r="BL439">
        <v>23</v>
      </c>
      <c r="BN439" t="s">
        <v>174</v>
      </c>
      <c r="BO439" t="s">
        <v>10251</v>
      </c>
      <c r="BP439" t="s">
        <v>10254</v>
      </c>
      <c r="BQ439" t="s">
        <v>10255</v>
      </c>
      <c r="BR439">
        <v>67</v>
      </c>
      <c r="BT439">
        <v>2008</v>
      </c>
      <c r="BU439">
        <v>31</v>
      </c>
      <c r="BV439" t="s">
        <v>1565</v>
      </c>
      <c r="BW439">
        <v>23</v>
      </c>
      <c r="BY439" t="s">
        <v>174</v>
      </c>
      <c r="BZ439" t="s">
        <v>10256</v>
      </c>
      <c r="CA439" t="s">
        <v>10256</v>
      </c>
      <c r="CB439" t="s">
        <v>10257</v>
      </c>
      <c r="CC439">
        <v>45</v>
      </c>
      <c r="CE439">
        <v>2006</v>
      </c>
      <c r="CF439" t="s">
        <v>174</v>
      </c>
      <c r="CG439" t="s">
        <v>10258</v>
      </c>
      <c r="CH439" t="s">
        <v>10259</v>
      </c>
      <c r="CI439" t="s">
        <v>193</v>
      </c>
      <c r="CJ439">
        <v>2024</v>
      </c>
      <c r="CL439" t="s">
        <v>174</v>
      </c>
      <c r="CM439" t="s">
        <v>10260</v>
      </c>
      <c r="CN439" t="s">
        <v>170</v>
      </c>
      <c r="CP439" t="s">
        <v>6339</v>
      </c>
      <c r="CQ439" t="s">
        <v>174</v>
      </c>
      <c r="CR439">
        <v>1</v>
      </c>
      <c r="CS439">
        <v>2</v>
      </c>
      <c r="CT439">
        <v>6</v>
      </c>
      <c r="CU439" t="s">
        <v>10261</v>
      </c>
      <c r="CV439" t="s">
        <v>170</v>
      </c>
      <c r="CZ439" t="s">
        <v>170</v>
      </c>
      <c r="DB439" t="s">
        <v>1704</v>
      </c>
      <c r="DC439" t="s">
        <v>10262</v>
      </c>
      <c r="DD439" t="s">
        <v>174</v>
      </c>
      <c r="DE439" t="s">
        <v>10263</v>
      </c>
      <c r="DF439" t="s">
        <v>170</v>
      </c>
      <c r="DL439" t="s">
        <v>170</v>
      </c>
      <c r="DN439" t="s">
        <v>170</v>
      </c>
      <c r="DP439" t="s">
        <v>10264</v>
      </c>
      <c r="DQ439" t="s">
        <v>202</v>
      </c>
      <c r="DR439" t="str">
        <f>HYPERLINK("https://nconnect.nicmar.ac.in/pdf/602_resume_1771926728.pdf/Y2FyZWVy","View Resume")</f>
        <v>0</v>
      </c>
      <c r="DS439" t="s">
        <v>10265</v>
      </c>
      <c r="DT439" t="s">
        <v>10266</v>
      </c>
      <c r="DU439" t="s">
        <v>1283</v>
      </c>
      <c r="DV439" t="s">
        <v>10267</v>
      </c>
      <c r="DW439" t="s">
        <v>246</v>
      </c>
      <c r="DX439" t="s">
        <v>1322</v>
      </c>
      <c r="DY439" t="s">
        <v>1686</v>
      </c>
      <c r="DZ439" t="s">
        <v>2132</v>
      </c>
      <c r="EA439" t="s">
        <v>10268</v>
      </c>
      <c r="EB439" t="s">
        <v>1283</v>
      </c>
      <c r="EC439" t="s">
        <v>10269</v>
      </c>
      <c r="ED439" t="s">
        <v>246</v>
      </c>
      <c r="EE439" t="s">
        <v>5755</v>
      </c>
      <c r="EF439" t="s">
        <v>8183</v>
      </c>
      <c r="EG439" t="s">
        <v>253</v>
      </c>
      <c r="EH439" t="s">
        <v>10270</v>
      </c>
      <c r="EI439" t="s">
        <v>1283</v>
      </c>
      <c r="EJ439" t="s">
        <v>10271</v>
      </c>
      <c r="EK439" t="s">
        <v>246</v>
      </c>
      <c r="EL439" t="s">
        <v>4188</v>
      </c>
      <c r="EM439" t="s">
        <v>3629</v>
      </c>
      <c r="EN439" t="s">
        <v>2927</v>
      </c>
      <c r="EO439" t="s">
        <v>10272</v>
      </c>
      <c r="EP439" t="s">
        <v>10273</v>
      </c>
      <c r="EQ439" t="s">
        <v>10274</v>
      </c>
      <c r="ER439" t="s">
        <v>207</v>
      </c>
      <c r="ES439" t="s">
        <v>578</v>
      </c>
      <c r="ET439" t="s">
        <v>9099</v>
      </c>
      <c r="EU439" t="s">
        <v>344</v>
      </c>
      <c r="EV439" t="s">
        <v>10275</v>
      </c>
      <c r="EW439" t="s">
        <v>1283</v>
      </c>
      <c r="EX439" t="s">
        <v>10267</v>
      </c>
      <c r="EY439" t="s">
        <v>246</v>
      </c>
      <c r="EZ439" t="s">
        <v>5757</v>
      </c>
      <c r="FA439" t="s">
        <v>5187</v>
      </c>
      <c r="FB439" t="s">
        <v>259</v>
      </c>
    </row>
    <row r="440" spans="1:158">
      <c r="A440" t="s">
        <v>356</v>
      </c>
      <c r="B440" t="s">
        <v>211</v>
      </c>
      <c r="C440" t="s">
        <v>267</v>
      </c>
      <c r="D440" t="s">
        <v>357</v>
      </c>
      <c r="E440" t="s">
        <v>10276</v>
      </c>
      <c r="F440" t="s">
        <v>10277</v>
      </c>
      <c r="G440">
        <v>9922954775</v>
      </c>
      <c r="H440" t="s">
        <v>271</v>
      </c>
      <c r="I440" t="s">
        <v>10278</v>
      </c>
      <c r="J440" t="s">
        <v>166</v>
      </c>
      <c r="K440" t="s">
        <v>361</v>
      </c>
      <c r="L440" t="s">
        <v>10279</v>
      </c>
      <c r="M440" t="s">
        <v>10280</v>
      </c>
      <c r="N440" t="s">
        <v>170</v>
      </c>
      <c r="AI440" t="s">
        <v>10281</v>
      </c>
      <c r="AJ440" t="s">
        <v>10282</v>
      </c>
      <c r="AK440" t="s">
        <v>10283</v>
      </c>
      <c r="AL440">
        <v>69.73</v>
      </c>
      <c r="AN440">
        <v>2003</v>
      </c>
      <c r="AO440" t="s">
        <v>174</v>
      </c>
      <c r="AP440" t="s">
        <v>10284</v>
      </c>
      <c r="AQ440" t="s">
        <v>10282</v>
      </c>
      <c r="AR440" t="s">
        <v>10285</v>
      </c>
      <c r="AS440">
        <v>64.83</v>
      </c>
      <c r="AU440">
        <v>2005</v>
      </c>
      <c r="AV440" t="s">
        <v>174</v>
      </c>
      <c r="AW440" t="s">
        <v>10286</v>
      </c>
      <c r="AX440" t="s">
        <v>10287</v>
      </c>
      <c r="AY440" t="s">
        <v>2571</v>
      </c>
      <c r="AZ440">
        <v>69.12</v>
      </c>
      <c r="BB440">
        <v>2014</v>
      </c>
      <c r="BC440" t="s">
        <v>174</v>
      </c>
      <c r="BD440" t="s">
        <v>1007</v>
      </c>
      <c r="BE440" t="s">
        <v>10284</v>
      </c>
      <c r="BF440" t="s">
        <v>5649</v>
      </c>
      <c r="BG440">
        <v>68.4</v>
      </c>
      <c r="BI440">
        <v>2008</v>
      </c>
      <c r="BJ440">
        <v>19</v>
      </c>
      <c r="BK440" t="s">
        <v>1007</v>
      </c>
      <c r="BL440">
        <v>53</v>
      </c>
      <c r="BM440" t="s">
        <v>5649</v>
      </c>
      <c r="BN440" t="s">
        <v>174</v>
      </c>
      <c r="BO440" t="s">
        <v>1909</v>
      </c>
      <c r="BP440" t="s">
        <v>10287</v>
      </c>
      <c r="BQ440" t="s">
        <v>2571</v>
      </c>
      <c r="BR440">
        <v>65.7</v>
      </c>
      <c r="BT440">
        <v>2015</v>
      </c>
      <c r="BU440">
        <v>31</v>
      </c>
      <c r="BV440" t="s">
        <v>7034</v>
      </c>
      <c r="BW440">
        <v>53</v>
      </c>
      <c r="BX440" t="s">
        <v>2571</v>
      </c>
      <c r="BY440" t="s">
        <v>174</v>
      </c>
      <c r="BZ440" t="s">
        <v>10288</v>
      </c>
      <c r="CA440" t="s">
        <v>10288</v>
      </c>
      <c r="CB440" t="s">
        <v>10289</v>
      </c>
      <c r="CC440">
        <v>70.0</v>
      </c>
      <c r="CE440">
        <v>2011</v>
      </c>
      <c r="CF440" t="s">
        <v>174</v>
      </c>
      <c r="CG440" t="s">
        <v>2571</v>
      </c>
      <c r="CH440" t="s">
        <v>1909</v>
      </c>
      <c r="CI440" t="s">
        <v>193</v>
      </c>
      <c r="CJ440">
        <v>2024</v>
      </c>
      <c r="CL440" t="s">
        <v>174</v>
      </c>
      <c r="CM440" t="s">
        <v>10290</v>
      </c>
      <c r="CN440" t="s">
        <v>170</v>
      </c>
      <c r="CP440" t="s">
        <v>10291</v>
      </c>
      <c r="CQ440" t="s">
        <v>174</v>
      </c>
      <c r="CR440" t="s">
        <v>378</v>
      </c>
      <c r="CS440" t="s">
        <v>378</v>
      </c>
      <c r="CT440">
        <v>11</v>
      </c>
      <c r="CU440" t="s">
        <v>10292</v>
      </c>
      <c r="CV440" t="s">
        <v>170</v>
      </c>
      <c r="CZ440" t="s">
        <v>170</v>
      </c>
      <c r="DC440" t="s">
        <v>10293</v>
      </c>
      <c r="DD440" t="s">
        <v>170</v>
      </c>
      <c r="DF440" t="s">
        <v>174</v>
      </c>
      <c r="DG440" t="s">
        <v>10294</v>
      </c>
      <c r="DH440" t="s">
        <v>10294</v>
      </c>
      <c r="DI440" t="s">
        <v>10295</v>
      </c>
      <c r="DJ440" t="s">
        <v>170</v>
      </c>
      <c r="DK440">
        <v>9</v>
      </c>
      <c r="DL440" t="s">
        <v>170</v>
      </c>
      <c r="DN440" t="s">
        <v>170</v>
      </c>
      <c r="DP440" t="s">
        <v>10296</v>
      </c>
      <c r="DQ440" t="str">
        <f>HYPERLINK("https://nconnect.nicmar.ac.in/storage/profile/699d7cce0f9bf.png","Download")</f>
        <v>0</v>
      </c>
      <c r="DR440" t="str">
        <f>HYPERLINK("https://nconnect.nicmar.ac.in/pdf/560_resume_1771928642.pdf/Y2FyZWVy","View Resume")</f>
        <v>0</v>
      </c>
      <c r="DS440" t="s">
        <v>1495</v>
      </c>
      <c r="DT440" t="s">
        <v>10297</v>
      </c>
      <c r="DU440" t="s">
        <v>5930</v>
      </c>
      <c r="DV440" t="s">
        <v>10298</v>
      </c>
      <c r="DW440" t="s">
        <v>246</v>
      </c>
      <c r="DX440" t="s">
        <v>1392</v>
      </c>
      <c r="DY440" t="s">
        <v>209</v>
      </c>
      <c r="DZ440" t="s">
        <v>1495</v>
      </c>
    </row>
    <row r="441" spans="1:158">
      <c r="A441" t="s">
        <v>210</v>
      </c>
      <c r="B441" t="s">
        <v>211</v>
      </c>
      <c r="C441" t="s">
        <v>212</v>
      </c>
      <c r="D441" t="s">
        <v>213</v>
      </c>
      <c r="E441" t="s">
        <v>10299</v>
      </c>
      <c r="F441" t="s">
        <v>10300</v>
      </c>
      <c r="G441">
        <v>9113543277</v>
      </c>
      <c r="H441" t="s">
        <v>164</v>
      </c>
      <c r="I441" t="s">
        <v>10301</v>
      </c>
      <c r="J441" t="s">
        <v>166</v>
      </c>
      <c r="K441" t="s">
        <v>657</v>
      </c>
      <c r="L441" t="s">
        <v>10302</v>
      </c>
      <c r="M441" t="s">
        <v>10303</v>
      </c>
      <c r="N441" t="s">
        <v>170</v>
      </c>
      <c r="AI441" t="s">
        <v>10304</v>
      </c>
      <c r="AJ441" t="s">
        <v>4697</v>
      </c>
      <c r="AK441" t="s">
        <v>10305</v>
      </c>
      <c r="AL441">
        <v>50</v>
      </c>
      <c r="AM441">
        <v>10</v>
      </c>
      <c r="AN441">
        <v>1998</v>
      </c>
      <c r="AO441" t="s">
        <v>174</v>
      </c>
      <c r="AP441" t="s">
        <v>10306</v>
      </c>
      <c r="AQ441" t="s">
        <v>4697</v>
      </c>
      <c r="AR441" t="s">
        <v>10307</v>
      </c>
      <c r="AS441">
        <v>55</v>
      </c>
      <c r="AT441">
        <v>10</v>
      </c>
      <c r="AU441">
        <v>2000</v>
      </c>
      <c r="AV441" t="s">
        <v>170</v>
      </c>
      <c r="BC441" t="s">
        <v>174</v>
      </c>
      <c r="BD441" t="s">
        <v>7540</v>
      </c>
      <c r="BE441" t="s">
        <v>10308</v>
      </c>
      <c r="BF441" t="s">
        <v>485</v>
      </c>
      <c r="BG441">
        <v>56</v>
      </c>
      <c r="BH441">
        <v>5.6</v>
      </c>
      <c r="BI441">
        <v>2010</v>
      </c>
      <c r="BJ441">
        <v>2</v>
      </c>
      <c r="BL441">
        <v>7</v>
      </c>
      <c r="BN441" t="s">
        <v>174</v>
      </c>
      <c r="BO441" t="s">
        <v>7540</v>
      </c>
      <c r="BP441" t="s">
        <v>10309</v>
      </c>
      <c r="BQ441" t="s">
        <v>10002</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10310</v>
      </c>
      <c r="DD441" t="s">
        <v>174</v>
      </c>
      <c r="DE441" t="s">
        <v>10311</v>
      </c>
      <c r="DF441" t="s">
        <v>170</v>
      </c>
      <c r="DL441" t="s">
        <v>170</v>
      </c>
      <c r="DN441" t="s">
        <v>170</v>
      </c>
      <c r="DP441" t="s">
        <v>10312</v>
      </c>
      <c r="DQ441" t="s">
        <v>202</v>
      </c>
      <c r="DR441" t="str">
        <f>HYPERLINK("https://nconnect.nicmar.ac.in/pdf/625_resume_1771928720.pdf/Y2FyZWVy","View Resume")</f>
        <v>0</v>
      </c>
      <c r="DS441" t="s">
        <v>1592</v>
      </c>
      <c r="DT441" t="s">
        <v>10313</v>
      </c>
      <c r="DU441" t="s">
        <v>211</v>
      </c>
      <c r="DV441" t="s">
        <v>10314</v>
      </c>
      <c r="DW441" t="s">
        <v>246</v>
      </c>
      <c r="DX441" t="s">
        <v>904</v>
      </c>
      <c r="DY441" t="s">
        <v>209</v>
      </c>
      <c r="DZ441" t="s">
        <v>1592</v>
      </c>
    </row>
    <row r="442" spans="1:158">
      <c r="A442" t="s">
        <v>1348</v>
      </c>
      <c r="B442" t="s">
        <v>211</v>
      </c>
      <c r="C442" t="s">
        <v>267</v>
      </c>
      <c r="D442" t="s">
        <v>1349</v>
      </c>
      <c r="E442" t="s">
        <v>10315</v>
      </c>
      <c r="F442" t="s">
        <v>10316</v>
      </c>
      <c r="G442">
        <v>9077150664</v>
      </c>
      <c r="H442" t="s">
        <v>271</v>
      </c>
      <c r="I442" t="s">
        <v>10317</v>
      </c>
      <c r="J442" t="s">
        <v>217</v>
      </c>
      <c r="K442" t="s">
        <v>10318</v>
      </c>
      <c r="L442" t="s">
        <v>10319</v>
      </c>
      <c r="M442" t="s">
        <v>10320</v>
      </c>
      <c r="N442" t="s">
        <v>170</v>
      </c>
      <c r="AI442" t="s">
        <v>10321</v>
      </c>
      <c r="AJ442" t="s">
        <v>10322</v>
      </c>
      <c r="AK442" t="s">
        <v>10323</v>
      </c>
      <c r="AL442">
        <v>57</v>
      </c>
      <c r="AN442">
        <v>2005</v>
      </c>
      <c r="AO442" t="s">
        <v>174</v>
      </c>
      <c r="AP442" t="s">
        <v>10324</v>
      </c>
      <c r="AQ442" t="s">
        <v>10322</v>
      </c>
      <c r="AR442" t="s">
        <v>10325</v>
      </c>
      <c r="AS442">
        <v>51</v>
      </c>
      <c r="AU442">
        <v>2007</v>
      </c>
      <c r="AV442" t="s">
        <v>170</v>
      </c>
      <c r="BC442" t="s">
        <v>174</v>
      </c>
      <c r="BD442" t="s">
        <v>10326</v>
      </c>
      <c r="BE442" t="s">
        <v>10327</v>
      </c>
      <c r="BF442" t="s">
        <v>10328</v>
      </c>
      <c r="BG442">
        <v>50</v>
      </c>
      <c r="BI442">
        <v>2010</v>
      </c>
      <c r="BJ442">
        <v>19</v>
      </c>
      <c r="BL442">
        <v>53</v>
      </c>
      <c r="BN442" t="s">
        <v>174</v>
      </c>
      <c r="BO442" t="s">
        <v>440</v>
      </c>
      <c r="BP442" t="s">
        <v>10329</v>
      </c>
      <c r="BQ442" t="s">
        <v>1250</v>
      </c>
      <c r="BR442">
        <v>59</v>
      </c>
      <c r="BT442">
        <v>2012</v>
      </c>
      <c r="BU442">
        <v>31</v>
      </c>
      <c r="BW442">
        <v>53</v>
      </c>
      <c r="BY442" t="s">
        <v>174</v>
      </c>
      <c r="BZ442" t="s">
        <v>8084</v>
      </c>
      <c r="CA442" t="s">
        <v>10330</v>
      </c>
      <c r="CB442" t="s">
        <v>10331</v>
      </c>
      <c r="CC442">
        <v>66</v>
      </c>
      <c r="CE442">
        <v>2014</v>
      </c>
      <c r="CF442" t="s">
        <v>174</v>
      </c>
      <c r="CG442" t="s">
        <v>8696</v>
      </c>
      <c r="CH442" t="s">
        <v>2973</v>
      </c>
      <c r="CI442" t="s">
        <v>193</v>
      </c>
      <c r="CJ442">
        <v>2025</v>
      </c>
      <c r="CL442" t="s">
        <v>174</v>
      </c>
      <c r="CM442" t="s">
        <v>10332</v>
      </c>
      <c r="CN442" t="s">
        <v>174</v>
      </c>
      <c r="CO442" t="s">
        <v>10333</v>
      </c>
      <c r="CP442" t="s">
        <v>10334</v>
      </c>
      <c r="CQ442" t="s">
        <v>174</v>
      </c>
      <c r="CR442">
        <v>2</v>
      </c>
      <c r="CS442">
        <v>1</v>
      </c>
      <c r="CT442">
        <v>2</v>
      </c>
      <c r="CU442" t="s">
        <v>10335</v>
      </c>
      <c r="CV442" t="s">
        <v>170</v>
      </c>
      <c r="CZ442" t="s">
        <v>170</v>
      </c>
      <c r="DC442" t="s">
        <v>326</v>
      </c>
      <c r="DD442" t="s">
        <v>174</v>
      </c>
      <c r="DE442" t="s">
        <v>10336</v>
      </c>
      <c r="DF442" t="s">
        <v>170</v>
      </c>
      <c r="DL442" t="s">
        <v>174</v>
      </c>
      <c r="DM442" t="s">
        <v>10337</v>
      </c>
      <c r="DN442" t="s">
        <v>170</v>
      </c>
      <c r="DP442" t="s">
        <v>10338</v>
      </c>
      <c r="DQ442" t="str">
        <f>HYPERLINK("https://nconnect.nicmar.ac.in/storage/profile/699d8ab8375ea.png","Download")</f>
        <v>0</v>
      </c>
      <c r="DR442" t="str">
        <f>HYPERLINK("https://nconnect.nicmar.ac.in/pdf/626_resume_1771932589.pdf/Y2FyZWVy","View Resume")</f>
        <v>0</v>
      </c>
      <c r="DS442" t="s">
        <v>1596</v>
      </c>
      <c r="DT442" t="s">
        <v>10339</v>
      </c>
      <c r="DU442" t="s">
        <v>2316</v>
      </c>
      <c r="DV442" t="s">
        <v>10340</v>
      </c>
      <c r="DW442" t="s">
        <v>246</v>
      </c>
      <c r="DX442" t="s">
        <v>7285</v>
      </c>
      <c r="DY442" t="s">
        <v>2319</v>
      </c>
      <c r="DZ442" t="s">
        <v>349</v>
      </c>
      <c r="EA442" t="s">
        <v>10341</v>
      </c>
      <c r="EB442" t="s">
        <v>10342</v>
      </c>
      <c r="EC442" t="s">
        <v>10340</v>
      </c>
      <c r="ED442" t="s">
        <v>207</v>
      </c>
      <c r="EE442" t="s">
        <v>4191</v>
      </c>
      <c r="EF442" t="s">
        <v>3453</v>
      </c>
      <c r="EG442" t="s">
        <v>942</v>
      </c>
    </row>
    <row r="443" spans="1:158">
      <c r="A443" t="s">
        <v>266</v>
      </c>
      <c r="B443" t="s">
        <v>211</v>
      </c>
      <c r="C443" t="s">
        <v>267</v>
      </c>
      <c r="D443" t="s">
        <v>268</v>
      </c>
      <c r="E443" t="s">
        <v>10343</v>
      </c>
      <c r="F443" t="s">
        <v>10344</v>
      </c>
      <c r="G443">
        <v>9766694337</v>
      </c>
      <c r="H443" t="s">
        <v>164</v>
      </c>
      <c r="I443" t="s">
        <v>10345</v>
      </c>
      <c r="J443" t="s">
        <v>1431</v>
      </c>
      <c r="K443" t="s">
        <v>4195</v>
      </c>
      <c r="L443" t="s">
        <v>10346</v>
      </c>
      <c r="M443" t="s">
        <v>10347</v>
      </c>
      <c r="N443" t="s">
        <v>170</v>
      </c>
      <c r="AI443" t="s">
        <v>10348</v>
      </c>
      <c r="AJ443" t="s">
        <v>1002</v>
      </c>
      <c r="AK443" t="s">
        <v>10349</v>
      </c>
      <c r="AL443">
        <v>78.93</v>
      </c>
      <c r="AN443">
        <v>2005</v>
      </c>
      <c r="AO443" t="s">
        <v>174</v>
      </c>
      <c r="AP443" t="s">
        <v>10350</v>
      </c>
      <c r="AQ443" t="s">
        <v>1002</v>
      </c>
      <c r="AR443" t="s">
        <v>2220</v>
      </c>
      <c r="AS443">
        <v>78.67</v>
      </c>
      <c r="AU443">
        <v>2007</v>
      </c>
      <c r="AV443" t="s">
        <v>170</v>
      </c>
      <c r="BC443" t="s">
        <v>174</v>
      </c>
      <c r="BD443" t="s">
        <v>1909</v>
      </c>
      <c r="BE443" t="s">
        <v>10351</v>
      </c>
      <c r="BF443" t="s">
        <v>8216</v>
      </c>
      <c r="BG443">
        <v>69.53</v>
      </c>
      <c r="BI443">
        <v>2011</v>
      </c>
      <c r="BJ443">
        <v>19</v>
      </c>
      <c r="BK443" t="s">
        <v>10352</v>
      </c>
      <c r="BL443">
        <v>53</v>
      </c>
      <c r="BM443" t="s">
        <v>8216</v>
      </c>
      <c r="BN443" t="s">
        <v>174</v>
      </c>
      <c r="BO443" t="s">
        <v>440</v>
      </c>
      <c r="BP443" t="s">
        <v>10353</v>
      </c>
      <c r="BQ443" t="s">
        <v>8855</v>
      </c>
      <c r="BR443">
        <v>62.2</v>
      </c>
      <c r="BS443">
        <v>7.3</v>
      </c>
      <c r="BT443">
        <v>2016</v>
      </c>
      <c r="BU443">
        <v>31</v>
      </c>
      <c r="BV443" t="s">
        <v>7750</v>
      </c>
      <c r="BW443">
        <v>53</v>
      </c>
      <c r="BX443" t="s">
        <v>8855</v>
      </c>
      <c r="BY443" t="s">
        <v>170</v>
      </c>
      <c r="CF443" t="s">
        <v>174</v>
      </c>
      <c r="CG443" t="s">
        <v>10354</v>
      </c>
      <c r="CH443" t="s">
        <v>10355</v>
      </c>
      <c r="CI443" t="s">
        <v>373</v>
      </c>
      <c r="CK443" t="s">
        <v>170</v>
      </c>
      <c r="CL443" t="s">
        <v>174</v>
      </c>
      <c r="CM443" t="s">
        <v>10356</v>
      </c>
      <c r="CN443" t="s">
        <v>174</v>
      </c>
      <c r="CO443" t="s">
        <v>10357</v>
      </c>
      <c r="CP443" t="s">
        <v>721</v>
      </c>
      <c r="CQ443" t="s">
        <v>170</v>
      </c>
      <c r="CV443" t="s">
        <v>170</v>
      </c>
      <c r="CZ443" t="s">
        <v>170</v>
      </c>
      <c r="DB443" t="s">
        <v>10358</v>
      </c>
      <c r="DC443" t="s">
        <v>6427</v>
      </c>
      <c r="DD443" t="s">
        <v>174</v>
      </c>
      <c r="DE443" t="s">
        <v>10359</v>
      </c>
      <c r="DF443" t="s">
        <v>170</v>
      </c>
      <c r="DL443" t="s">
        <v>174</v>
      </c>
      <c r="DM443" t="s">
        <v>10360</v>
      </c>
      <c r="DN443" t="s">
        <v>174</v>
      </c>
      <c r="DO443" t="s">
        <v>10361</v>
      </c>
      <c r="DP443" t="s">
        <v>10362</v>
      </c>
      <c r="DQ443" t="s">
        <v>202</v>
      </c>
      <c r="DR443" t="str">
        <f>HYPERLINK("https://nconnect.nicmar.ac.in/pdf/631_resume_1771935598.pdf/Y2FyZWVy","View Resume")</f>
        <v>0</v>
      </c>
      <c r="DS443" t="s">
        <v>10363</v>
      </c>
      <c r="DT443" t="s">
        <v>10364</v>
      </c>
      <c r="DU443" t="s">
        <v>7796</v>
      </c>
      <c r="DV443" t="s">
        <v>818</v>
      </c>
      <c r="DW443" t="s">
        <v>246</v>
      </c>
      <c r="DX443" t="s">
        <v>7410</v>
      </c>
      <c r="DY443" t="s">
        <v>209</v>
      </c>
      <c r="DZ443" t="s">
        <v>10365</v>
      </c>
      <c r="EA443" t="s">
        <v>10366</v>
      </c>
      <c r="EB443" t="s">
        <v>10367</v>
      </c>
      <c r="EC443" t="s">
        <v>818</v>
      </c>
      <c r="ED443" t="s">
        <v>207</v>
      </c>
      <c r="EE443" t="s">
        <v>5507</v>
      </c>
      <c r="EF443" t="s">
        <v>1243</v>
      </c>
      <c r="EG443" t="s">
        <v>4212</v>
      </c>
    </row>
    <row r="444" spans="1:158">
      <c r="A444" t="s">
        <v>295</v>
      </c>
      <c r="B444" t="s">
        <v>211</v>
      </c>
      <c r="C444" t="s">
        <v>267</v>
      </c>
      <c r="D444" t="s">
        <v>296</v>
      </c>
      <c r="E444" t="s">
        <v>10368</v>
      </c>
      <c r="F444" t="s">
        <v>10369</v>
      </c>
      <c r="G444">
        <v>9167977970</v>
      </c>
      <c r="H444" t="s">
        <v>271</v>
      </c>
      <c r="I444" t="s">
        <v>10370</v>
      </c>
      <c r="J444" t="s">
        <v>166</v>
      </c>
      <c r="K444" t="s">
        <v>10371</v>
      </c>
      <c r="L444" t="s">
        <v>10372</v>
      </c>
      <c r="M444" t="s">
        <v>10373</v>
      </c>
      <c r="N444" t="s">
        <v>170</v>
      </c>
      <c r="AI444" t="s">
        <v>10374</v>
      </c>
      <c r="AJ444" t="s">
        <v>10375</v>
      </c>
      <c r="AK444" t="s">
        <v>10376</v>
      </c>
      <c r="AL444">
        <v>62.5</v>
      </c>
      <c r="AN444">
        <v>1997</v>
      </c>
      <c r="AO444" t="s">
        <v>174</v>
      </c>
      <c r="AP444" t="s">
        <v>10377</v>
      </c>
      <c r="AQ444" t="s">
        <v>10378</v>
      </c>
      <c r="AR444" t="s">
        <v>10379</v>
      </c>
      <c r="AS444">
        <v>53.4</v>
      </c>
      <c r="AU444">
        <v>1999</v>
      </c>
      <c r="AV444" t="s">
        <v>174</v>
      </c>
      <c r="AW444" t="s">
        <v>10380</v>
      </c>
      <c r="AX444" t="s">
        <v>10381</v>
      </c>
      <c r="AY444" t="s">
        <v>10382</v>
      </c>
      <c r="AZ444">
        <v>50.0</v>
      </c>
      <c r="BB444">
        <v>2006</v>
      </c>
      <c r="BC444" t="s">
        <v>174</v>
      </c>
      <c r="BD444" t="s">
        <v>10383</v>
      </c>
      <c r="BE444" t="s">
        <v>10384</v>
      </c>
      <c r="BF444" t="s">
        <v>10385</v>
      </c>
      <c r="BG444">
        <v>65.5</v>
      </c>
      <c r="BI444">
        <v>2003</v>
      </c>
      <c r="BJ444">
        <v>19</v>
      </c>
      <c r="BK444" t="s">
        <v>10386</v>
      </c>
      <c r="BL444">
        <v>53</v>
      </c>
      <c r="BM444" t="s">
        <v>10387</v>
      </c>
      <c r="BN444" t="s">
        <v>174</v>
      </c>
      <c r="BO444" t="s">
        <v>10388</v>
      </c>
      <c r="BP444" t="s">
        <v>10389</v>
      </c>
      <c r="BQ444" t="s">
        <v>1616</v>
      </c>
      <c r="BR444">
        <v>56</v>
      </c>
      <c r="BT444">
        <v>2010</v>
      </c>
      <c r="BU444">
        <v>31</v>
      </c>
      <c r="BW444">
        <v>33</v>
      </c>
      <c r="BY444" t="s">
        <v>174</v>
      </c>
      <c r="BZ444" t="s">
        <v>6358</v>
      </c>
      <c r="CA444" t="s">
        <v>10390</v>
      </c>
      <c r="CB444" t="s">
        <v>10391</v>
      </c>
      <c r="CC444">
        <v>61</v>
      </c>
      <c r="CE444">
        <v>2005</v>
      </c>
      <c r="CF444" t="s">
        <v>174</v>
      </c>
      <c r="CG444" t="s">
        <v>10392</v>
      </c>
      <c r="CH444" t="s">
        <v>10393</v>
      </c>
      <c r="CI444" t="s">
        <v>193</v>
      </c>
      <c r="CJ444">
        <v>2025</v>
      </c>
      <c r="CL444" t="s">
        <v>170</v>
      </c>
      <c r="CN444" t="s">
        <v>170</v>
      </c>
      <c r="CP444" t="s">
        <v>10394</v>
      </c>
      <c r="CQ444" t="s">
        <v>174</v>
      </c>
      <c r="CR444">
        <v>0</v>
      </c>
      <c r="CS444">
        <v>1</v>
      </c>
      <c r="CT444">
        <v>1</v>
      </c>
      <c r="CU444" t="s">
        <v>10395</v>
      </c>
      <c r="CV444" t="s">
        <v>170</v>
      </c>
      <c r="CZ444" t="s">
        <v>170</v>
      </c>
      <c r="DB444" t="s">
        <v>3131</v>
      </c>
      <c r="DC444" t="s">
        <v>2124</v>
      </c>
      <c r="DD444" t="s">
        <v>170</v>
      </c>
      <c r="DF444" t="s">
        <v>170</v>
      </c>
      <c r="DL444" t="s">
        <v>170</v>
      </c>
      <c r="DN444" t="s">
        <v>170</v>
      </c>
      <c r="DP444" t="s">
        <v>10396</v>
      </c>
      <c r="DQ444" t="str">
        <f>HYPERLINK("https://nconnect.nicmar.ac.in/storage/profile/699b309d08313.png","Download")</f>
        <v>0</v>
      </c>
      <c r="DR444" t="str">
        <f>HYPERLINK("https://nconnect.nicmar.ac.in/pdf/610_resume_1771937079.pdf/Y2FyZWVy","View Resume")</f>
        <v>0</v>
      </c>
      <c r="DS444" t="s">
        <v>6982</v>
      </c>
      <c r="DT444" t="s">
        <v>10397</v>
      </c>
      <c r="DU444" t="s">
        <v>10398</v>
      </c>
      <c r="DV444" t="s">
        <v>4268</v>
      </c>
      <c r="DW444" t="s">
        <v>246</v>
      </c>
      <c r="DX444" t="s">
        <v>787</v>
      </c>
      <c r="DY444" t="s">
        <v>2285</v>
      </c>
      <c r="DZ444" t="s">
        <v>6982</v>
      </c>
    </row>
    <row r="445" spans="1:158">
      <c r="A445" t="s">
        <v>266</v>
      </c>
      <c r="B445" t="s">
        <v>211</v>
      </c>
      <c r="C445" t="s">
        <v>267</v>
      </c>
      <c r="D445" t="s">
        <v>268</v>
      </c>
      <c r="E445" t="s">
        <v>10399</v>
      </c>
      <c r="F445" t="s">
        <v>10400</v>
      </c>
      <c r="G445">
        <v>9923278802</v>
      </c>
      <c r="H445" t="s">
        <v>164</v>
      </c>
      <c r="I445" t="s">
        <v>10401</v>
      </c>
      <c r="J445" t="s">
        <v>166</v>
      </c>
      <c r="K445" t="s">
        <v>218</v>
      </c>
      <c r="L445" t="s">
        <v>10402</v>
      </c>
      <c r="M445" t="s">
        <v>10403</v>
      </c>
      <c r="N445" t="s">
        <v>170</v>
      </c>
      <c r="AI445" t="s">
        <v>10404</v>
      </c>
      <c r="AJ445" t="s">
        <v>10405</v>
      </c>
      <c r="AK445" t="s">
        <v>10406</v>
      </c>
      <c r="AL445">
        <v>89.06</v>
      </c>
      <c r="AN445">
        <v>2004</v>
      </c>
      <c r="AO445" t="s">
        <v>174</v>
      </c>
      <c r="AP445" t="s">
        <v>10407</v>
      </c>
      <c r="AQ445" t="s">
        <v>10405</v>
      </c>
      <c r="AR445" t="s">
        <v>438</v>
      </c>
      <c r="AS445">
        <v>67.5</v>
      </c>
      <c r="AU445">
        <v>2006</v>
      </c>
      <c r="AV445" t="s">
        <v>170</v>
      </c>
      <c r="BC445" t="s">
        <v>174</v>
      </c>
      <c r="BD445" t="s">
        <v>1909</v>
      </c>
      <c r="BE445" t="s">
        <v>10407</v>
      </c>
      <c r="BF445" t="s">
        <v>1006</v>
      </c>
      <c r="BG445">
        <v>60.0</v>
      </c>
      <c r="BI445">
        <v>2009</v>
      </c>
      <c r="BJ445">
        <v>19</v>
      </c>
      <c r="BK445" t="s">
        <v>5830</v>
      </c>
      <c r="BL445">
        <v>11</v>
      </c>
      <c r="BN445" t="s">
        <v>174</v>
      </c>
      <c r="BO445" t="s">
        <v>1909</v>
      </c>
      <c r="BP445" t="s">
        <v>10408</v>
      </c>
      <c r="BQ445" t="s">
        <v>1006</v>
      </c>
      <c r="BR445">
        <v>64.4</v>
      </c>
      <c r="BT445">
        <v>2011</v>
      </c>
      <c r="BU445">
        <v>31</v>
      </c>
      <c r="BV445" t="s">
        <v>446</v>
      </c>
      <c r="BW445">
        <v>11</v>
      </c>
      <c r="BY445" t="s">
        <v>174</v>
      </c>
      <c r="BZ445" t="s">
        <v>1909</v>
      </c>
      <c r="CA445" t="s">
        <v>10409</v>
      </c>
      <c r="CB445" t="s">
        <v>1337</v>
      </c>
      <c r="CC445">
        <v>70.0</v>
      </c>
      <c r="CE445">
        <v>2015</v>
      </c>
      <c r="CF445" t="s">
        <v>174</v>
      </c>
      <c r="CG445" t="s">
        <v>10410</v>
      </c>
      <c r="CH445" t="s">
        <v>7727</v>
      </c>
      <c r="CI445" t="s">
        <v>193</v>
      </c>
      <c r="CJ445">
        <v>2024</v>
      </c>
      <c r="CL445" t="s">
        <v>174</v>
      </c>
      <c r="CN445" t="s">
        <v>174</v>
      </c>
      <c r="CO445" t="s">
        <v>10411</v>
      </c>
      <c r="CP445" t="s">
        <v>10412</v>
      </c>
      <c r="DP445" t="s">
        <v>10413</v>
      </c>
      <c r="DQ445" t="str">
        <f>HYPERLINK("https://nconnect.nicmar.ac.in/storage/profile/699da4c769711.png","Download")</f>
        <v>0</v>
      </c>
      <c r="DR445" t="str">
        <f>HYPERLINK("https://nconnect.nicmar.ac.in/pdf/633_resume_1771942193.pdf/Y2FyZWVy","View Resume")</f>
        <v>0</v>
      </c>
      <c r="DS445" t="s">
        <v>2199</v>
      </c>
      <c r="DT445" t="s">
        <v>10414</v>
      </c>
      <c r="DU445" t="s">
        <v>10415</v>
      </c>
      <c r="DV445" t="s">
        <v>818</v>
      </c>
      <c r="DW445" t="s">
        <v>207</v>
      </c>
      <c r="DX445" t="s">
        <v>1634</v>
      </c>
      <c r="DY445" t="s">
        <v>209</v>
      </c>
      <c r="DZ445" t="s">
        <v>1596</v>
      </c>
      <c r="EA445" t="s">
        <v>10416</v>
      </c>
      <c r="EB445" t="s">
        <v>10417</v>
      </c>
      <c r="EC445" t="s">
        <v>818</v>
      </c>
      <c r="ED445" t="s">
        <v>207</v>
      </c>
      <c r="EE445" t="s">
        <v>2136</v>
      </c>
      <c r="EF445" t="s">
        <v>1634</v>
      </c>
      <c r="EG445" t="s">
        <v>6908</v>
      </c>
      <c r="EH445" t="s">
        <v>10418</v>
      </c>
      <c r="EI445" t="s">
        <v>10419</v>
      </c>
      <c r="EJ445" t="s">
        <v>818</v>
      </c>
      <c r="EK445" t="s">
        <v>207</v>
      </c>
      <c r="EL445" t="s">
        <v>3453</v>
      </c>
      <c r="EM445" t="s">
        <v>2136</v>
      </c>
      <c r="EN445" t="s">
        <v>942</v>
      </c>
      <c r="EO445" t="s">
        <v>10420</v>
      </c>
      <c r="EP445" t="s">
        <v>10421</v>
      </c>
      <c r="EQ445" t="s">
        <v>818</v>
      </c>
      <c r="ER445" t="s">
        <v>207</v>
      </c>
      <c r="ES445" t="s">
        <v>334</v>
      </c>
      <c r="ET445" t="s">
        <v>5932</v>
      </c>
      <c r="EU445" t="s">
        <v>501</v>
      </c>
      <c r="EV445" t="s">
        <v>10422</v>
      </c>
      <c r="EW445" t="s">
        <v>10423</v>
      </c>
      <c r="EX445" t="s">
        <v>333</v>
      </c>
      <c r="EY445" t="s">
        <v>207</v>
      </c>
      <c r="EZ445" t="s">
        <v>787</v>
      </c>
      <c r="FA445" t="s">
        <v>334</v>
      </c>
      <c r="FB445" t="s">
        <v>1498</v>
      </c>
    </row>
    <row r="446" spans="1:158">
      <c r="A446" t="s">
        <v>356</v>
      </c>
      <c r="B446" t="s">
        <v>211</v>
      </c>
      <c r="C446" t="s">
        <v>267</v>
      </c>
      <c r="D446" t="s">
        <v>357</v>
      </c>
      <c r="E446" t="s">
        <v>10399</v>
      </c>
      <c r="F446" t="s">
        <v>10400</v>
      </c>
      <c r="G446">
        <v>9923278802</v>
      </c>
      <c r="H446" t="s">
        <v>164</v>
      </c>
      <c r="I446" t="s">
        <v>10401</v>
      </c>
      <c r="J446" t="s">
        <v>166</v>
      </c>
      <c r="K446" t="s">
        <v>218</v>
      </c>
      <c r="L446" t="s">
        <v>10402</v>
      </c>
      <c r="M446" t="s">
        <v>10403</v>
      </c>
      <c r="N446" t="s">
        <v>170</v>
      </c>
      <c r="AI446" t="s">
        <v>10404</v>
      </c>
      <c r="AJ446" t="s">
        <v>10405</v>
      </c>
      <c r="AK446" t="s">
        <v>10406</v>
      </c>
      <c r="AL446">
        <v>89.06</v>
      </c>
      <c r="AN446">
        <v>2004</v>
      </c>
      <c r="AO446" t="s">
        <v>174</v>
      </c>
      <c r="AP446" t="s">
        <v>10407</v>
      </c>
      <c r="AQ446" t="s">
        <v>10405</v>
      </c>
      <c r="AR446" t="s">
        <v>438</v>
      </c>
      <c r="AS446">
        <v>67.5</v>
      </c>
      <c r="AU446">
        <v>2006</v>
      </c>
      <c r="AV446" t="s">
        <v>170</v>
      </c>
      <c r="BC446" t="s">
        <v>174</v>
      </c>
      <c r="BD446" t="s">
        <v>1909</v>
      </c>
      <c r="BE446" t="s">
        <v>10407</v>
      </c>
      <c r="BF446" t="s">
        <v>1006</v>
      </c>
      <c r="BG446">
        <v>60.0</v>
      </c>
      <c r="BI446">
        <v>2009</v>
      </c>
      <c r="BJ446">
        <v>19</v>
      </c>
      <c r="BK446" t="s">
        <v>5830</v>
      </c>
      <c r="BL446">
        <v>11</v>
      </c>
      <c r="BN446" t="s">
        <v>174</v>
      </c>
      <c r="BO446" t="s">
        <v>1909</v>
      </c>
      <c r="BP446" t="s">
        <v>10408</v>
      </c>
      <c r="BQ446" t="s">
        <v>1006</v>
      </c>
      <c r="BR446">
        <v>64.4</v>
      </c>
      <c r="BT446">
        <v>2011</v>
      </c>
      <c r="BU446">
        <v>31</v>
      </c>
      <c r="BV446" t="s">
        <v>446</v>
      </c>
      <c r="BW446">
        <v>11</v>
      </c>
      <c r="BY446" t="s">
        <v>174</v>
      </c>
      <c r="BZ446" t="s">
        <v>1909</v>
      </c>
      <c r="CA446" t="s">
        <v>10409</v>
      </c>
      <c r="CB446" t="s">
        <v>1337</v>
      </c>
      <c r="CC446">
        <v>70.0</v>
      </c>
      <c r="CE446">
        <v>2015</v>
      </c>
      <c r="CF446" t="s">
        <v>174</v>
      </c>
      <c r="CG446" t="s">
        <v>10410</v>
      </c>
      <c r="CH446" t="s">
        <v>7727</v>
      </c>
      <c r="CI446" t="s">
        <v>193</v>
      </c>
      <c r="CJ446">
        <v>2024</v>
      </c>
      <c r="CL446" t="s">
        <v>174</v>
      </c>
      <c r="CN446" t="s">
        <v>174</v>
      </c>
      <c r="CO446" t="s">
        <v>10411</v>
      </c>
      <c r="CP446" t="s">
        <v>10412</v>
      </c>
      <c r="DP446" t="s">
        <v>10424</v>
      </c>
      <c r="DQ446" t="str">
        <f>HYPERLINK("https://nconnect.nicmar.ac.in/storage/profile/699da4c769711.png","Download")</f>
        <v>0</v>
      </c>
      <c r="DR446" t="str">
        <f>HYPERLINK("https://nconnect.nicmar.ac.in/pdf/633_resume_1771942193.pdf/Y2FyZWVy","View Resume")</f>
        <v>0</v>
      </c>
      <c r="DS446" t="s">
        <v>2199</v>
      </c>
      <c r="DT446" t="s">
        <v>10414</v>
      </c>
      <c r="DU446" t="s">
        <v>10415</v>
      </c>
      <c r="DV446" t="s">
        <v>818</v>
      </c>
      <c r="DW446" t="s">
        <v>207</v>
      </c>
      <c r="DX446" t="s">
        <v>1634</v>
      </c>
      <c r="DY446" t="s">
        <v>209</v>
      </c>
      <c r="DZ446" t="s">
        <v>1596</v>
      </c>
      <c r="EA446" t="s">
        <v>10416</v>
      </c>
      <c r="EB446" t="s">
        <v>10417</v>
      </c>
      <c r="EC446" t="s">
        <v>818</v>
      </c>
      <c r="ED446" t="s">
        <v>207</v>
      </c>
      <c r="EE446" t="s">
        <v>2136</v>
      </c>
      <c r="EF446" t="s">
        <v>1634</v>
      </c>
      <c r="EG446" t="s">
        <v>6908</v>
      </c>
      <c r="EH446" t="s">
        <v>10418</v>
      </c>
      <c r="EI446" t="s">
        <v>10419</v>
      </c>
      <c r="EJ446" t="s">
        <v>818</v>
      </c>
      <c r="EK446" t="s">
        <v>207</v>
      </c>
      <c r="EL446" t="s">
        <v>3453</v>
      </c>
      <c r="EM446" t="s">
        <v>2136</v>
      </c>
      <c r="EN446" t="s">
        <v>942</v>
      </c>
      <c r="EO446" t="s">
        <v>10420</v>
      </c>
      <c r="EP446" t="s">
        <v>10421</v>
      </c>
      <c r="EQ446" t="s">
        <v>818</v>
      </c>
      <c r="ER446" t="s">
        <v>207</v>
      </c>
      <c r="ES446" t="s">
        <v>334</v>
      </c>
      <c r="ET446" t="s">
        <v>5932</v>
      </c>
      <c r="EU446" t="s">
        <v>501</v>
      </c>
      <c r="EV446" t="s">
        <v>10422</v>
      </c>
      <c r="EW446" t="s">
        <v>10423</v>
      </c>
      <c r="EX446" t="s">
        <v>333</v>
      </c>
      <c r="EY446" t="s">
        <v>207</v>
      </c>
      <c r="EZ446" t="s">
        <v>787</v>
      </c>
      <c r="FA446" t="s">
        <v>334</v>
      </c>
      <c r="FB446" t="s">
        <v>1498</v>
      </c>
    </row>
    <row r="447" spans="1:158">
      <c r="A447" t="s">
        <v>210</v>
      </c>
      <c r="B447" t="s">
        <v>211</v>
      </c>
      <c r="C447" t="s">
        <v>212</v>
      </c>
      <c r="D447" t="s">
        <v>213</v>
      </c>
      <c r="E447" t="s">
        <v>10425</v>
      </c>
      <c r="F447" t="s">
        <v>10426</v>
      </c>
      <c r="G447">
        <v>9623941708</v>
      </c>
      <c r="H447" t="s">
        <v>271</v>
      </c>
      <c r="I447" t="s">
        <v>10427</v>
      </c>
      <c r="J447" t="s">
        <v>166</v>
      </c>
      <c r="K447" t="s">
        <v>10428</v>
      </c>
      <c r="L447" t="s">
        <v>10429</v>
      </c>
      <c r="M447" t="s">
        <v>10430</v>
      </c>
      <c r="N447" t="s">
        <v>170</v>
      </c>
      <c r="AI447" t="s">
        <v>4420</v>
      </c>
      <c r="AJ447" t="s">
        <v>10431</v>
      </c>
      <c r="AK447" t="s">
        <v>7379</v>
      </c>
      <c r="AL447">
        <v>76.92</v>
      </c>
      <c r="AN447">
        <v>2007</v>
      </c>
      <c r="AO447" t="s">
        <v>174</v>
      </c>
      <c r="AP447" t="s">
        <v>4845</v>
      </c>
      <c r="AQ447" t="s">
        <v>10432</v>
      </c>
      <c r="AR447" t="s">
        <v>10433</v>
      </c>
      <c r="AS447">
        <v>79.33</v>
      </c>
      <c r="AU447">
        <v>2009</v>
      </c>
      <c r="AV447" t="s">
        <v>170</v>
      </c>
      <c r="BC447" t="s">
        <v>174</v>
      </c>
      <c r="BD447" t="s">
        <v>10434</v>
      </c>
      <c r="BE447" t="s">
        <v>10435</v>
      </c>
      <c r="BF447" t="s">
        <v>10436</v>
      </c>
      <c r="BG447">
        <v>79</v>
      </c>
      <c r="BI447">
        <v>2013</v>
      </c>
      <c r="BJ447">
        <v>2</v>
      </c>
      <c r="BL447">
        <v>9</v>
      </c>
      <c r="BN447" t="s">
        <v>174</v>
      </c>
      <c r="BO447" t="s">
        <v>10434</v>
      </c>
      <c r="BP447" t="s">
        <v>10435</v>
      </c>
      <c r="BQ447" t="s">
        <v>10437</v>
      </c>
      <c r="BR447">
        <v>90.75</v>
      </c>
      <c r="BS447">
        <v>8.47</v>
      </c>
      <c r="BT447">
        <v>2016</v>
      </c>
      <c r="BU447">
        <v>14</v>
      </c>
      <c r="BW447">
        <v>47</v>
      </c>
      <c r="BY447" t="s">
        <v>170</v>
      </c>
      <c r="CF447" t="s">
        <v>170</v>
      </c>
      <c r="CL447" t="s">
        <v>170</v>
      </c>
      <c r="CN447" t="s">
        <v>170</v>
      </c>
      <c r="CP447" t="s">
        <v>10438</v>
      </c>
      <c r="CQ447" t="s">
        <v>170</v>
      </c>
      <c r="CV447" t="s">
        <v>170</v>
      </c>
      <c r="CZ447" t="s">
        <v>170</v>
      </c>
      <c r="DB447" t="s">
        <v>378</v>
      </c>
      <c r="DC447" t="s">
        <v>326</v>
      </c>
      <c r="DD447" t="s">
        <v>170</v>
      </c>
      <c r="DF447" t="s">
        <v>170</v>
      </c>
      <c r="DL447" t="s">
        <v>170</v>
      </c>
      <c r="DN447" t="s">
        <v>170</v>
      </c>
      <c r="DP447" t="s">
        <v>10439</v>
      </c>
      <c r="DQ447" t="s">
        <v>202</v>
      </c>
      <c r="DR447" t="str">
        <f>HYPERLINK("https://nconnect.nicmar.ac.in/pdf/635_resume_1771943260.pdf/Y2FyZWVy","View Resume")</f>
        <v>0</v>
      </c>
      <c r="DS447" t="s">
        <v>1689</v>
      </c>
      <c r="DT447" t="s">
        <v>10440</v>
      </c>
      <c r="DU447" t="s">
        <v>10441</v>
      </c>
      <c r="DV447" t="s">
        <v>10442</v>
      </c>
      <c r="DW447" t="s">
        <v>207</v>
      </c>
      <c r="DX447" t="s">
        <v>4371</v>
      </c>
      <c r="DY447" t="s">
        <v>3453</v>
      </c>
      <c r="DZ447" t="s">
        <v>1689</v>
      </c>
    </row>
    <row r="448" spans="1:158">
      <c r="A448" t="s">
        <v>295</v>
      </c>
      <c r="B448" t="s">
        <v>211</v>
      </c>
      <c r="C448" t="s">
        <v>267</v>
      </c>
      <c r="D448" t="s">
        <v>296</v>
      </c>
      <c r="E448" t="s">
        <v>10443</v>
      </c>
      <c r="F448" t="s">
        <v>10444</v>
      </c>
      <c r="G448">
        <v>9665094245</v>
      </c>
      <c r="H448" t="s">
        <v>271</v>
      </c>
      <c r="I448" t="s">
        <v>10445</v>
      </c>
      <c r="J448" t="s">
        <v>166</v>
      </c>
      <c r="K448" t="s">
        <v>2378</v>
      </c>
      <c r="L448" t="s">
        <v>10446</v>
      </c>
      <c r="M448" t="s">
        <v>10447</v>
      </c>
      <c r="N448" t="s">
        <v>170</v>
      </c>
      <c r="AI448" t="s">
        <v>10448</v>
      </c>
      <c r="AJ448" t="s">
        <v>2384</v>
      </c>
      <c r="AK448" t="s">
        <v>1907</v>
      </c>
      <c r="AL448">
        <v>66.53</v>
      </c>
      <c r="AN448">
        <v>1996</v>
      </c>
      <c r="AO448" t="s">
        <v>174</v>
      </c>
      <c r="AP448" t="s">
        <v>10449</v>
      </c>
      <c r="AQ448" t="s">
        <v>2384</v>
      </c>
      <c r="AR448" t="s">
        <v>1335</v>
      </c>
      <c r="AS448">
        <v>73.17</v>
      </c>
      <c r="AU448">
        <v>1998</v>
      </c>
      <c r="AV448" t="s">
        <v>170</v>
      </c>
      <c r="BC448" t="s">
        <v>174</v>
      </c>
      <c r="BD448" t="s">
        <v>10450</v>
      </c>
      <c r="BE448" t="s">
        <v>1149</v>
      </c>
      <c r="BF448" t="s">
        <v>1335</v>
      </c>
      <c r="BG448">
        <v>62.3</v>
      </c>
      <c r="BI448">
        <v>2001</v>
      </c>
      <c r="BJ448">
        <v>19</v>
      </c>
      <c r="BK448" t="s">
        <v>807</v>
      </c>
      <c r="BL448">
        <v>52</v>
      </c>
      <c r="BN448" t="s">
        <v>174</v>
      </c>
      <c r="BO448" t="s">
        <v>10450</v>
      </c>
      <c r="BP448" t="s">
        <v>10451</v>
      </c>
      <c r="BQ448" t="s">
        <v>1266</v>
      </c>
      <c r="BR448">
        <v>73</v>
      </c>
      <c r="BT448">
        <v>2003</v>
      </c>
      <c r="BU448">
        <v>31</v>
      </c>
      <c r="BV448" t="s">
        <v>528</v>
      </c>
      <c r="BW448">
        <v>33</v>
      </c>
      <c r="BY448" t="s">
        <v>170</v>
      </c>
      <c r="CF448" t="s">
        <v>174</v>
      </c>
      <c r="CG448" t="s">
        <v>10452</v>
      </c>
      <c r="CH448" t="s">
        <v>5947</v>
      </c>
      <c r="CI448" t="s">
        <v>193</v>
      </c>
      <c r="CJ448">
        <v>2008</v>
      </c>
      <c r="CL448" t="s">
        <v>174</v>
      </c>
      <c r="CM448" t="s">
        <v>10453</v>
      </c>
      <c r="CN448" t="s">
        <v>174</v>
      </c>
      <c r="CO448" t="s">
        <v>10454</v>
      </c>
      <c r="CP448" t="s">
        <v>721</v>
      </c>
      <c r="CQ448" t="s">
        <v>174</v>
      </c>
      <c r="CR448">
        <v>1</v>
      </c>
      <c r="CS448">
        <v>16</v>
      </c>
      <c r="CT448">
        <v>39</v>
      </c>
      <c r="CU448" t="s">
        <v>10455</v>
      </c>
      <c r="CV448" t="s">
        <v>174</v>
      </c>
      <c r="CW448" t="s">
        <v>10456</v>
      </c>
      <c r="CX448" t="s">
        <v>193</v>
      </c>
      <c r="CY448">
        <v>2019</v>
      </c>
      <c r="CZ448" t="s">
        <v>174</v>
      </c>
      <c r="DA448" t="s">
        <v>10457</v>
      </c>
      <c r="DB448" t="s">
        <v>10458</v>
      </c>
      <c r="DC448" t="s">
        <v>2124</v>
      </c>
      <c r="DD448" t="s">
        <v>174</v>
      </c>
      <c r="DE448" t="s">
        <v>10459</v>
      </c>
      <c r="DF448" t="s">
        <v>174</v>
      </c>
      <c r="DG448" t="s">
        <v>174</v>
      </c>
      <c r="DH448" t="s">
        <v>174</v>
      </c>
      <c r="DI448" t="s">
        <v>174</v>
      </c>
      <c r="DJ448" t="s">
        <v>378</v>
      </c>
      <c r="DK448">
        <v>8</v>
      </c>
      <c r="DL448" t="s">
        <v>174</v>
      </c>
      <c r="DM448" t="s">
        <v>10460</v>
      </c>
      <c r="DN448" t="s">
        <v>170</v>
      </c>
      <c r="DP448" t="s">
        <v>10461</v>
      </c>
      <c r="DQ448" t="str">
        <f>HYPERLINK("https://nconnect.nicmar.ac.in/storage/profile/699dbdcc83d2e.png","Download")</f>
        <v>0</v>
      </c>
      <c r="DR448" t="str">
        <f>HYPERLINK("https://nconnect.nicmar.ac.in/pdf/477_resume_1771945236.pdf/Y2FyZWVy","View Resume")</f>
        <v>0</v>
      </c>
      <c r="DS448" t="s">
        <v>10462</v>
      </c>
      <c r="DT448" t="s">
        <v>10463</v>
      </c>
      <c r="DU448" t="s">
        <v>211</v>
      </c>
      <c r="DV448" t="s">
        <v>2129</v>
      </c>
      <c r="DW448" t="s">
        <v>246</v>
      </c>
      <c r="DX448" t="s">
        <v>5386</v>
      </c>
      <c r="DY448" t="s">
        <v>995</v>
      </c>
      <c r="DZ448" t="s">
        <v>10462</v>
      </c>
    </row>
    <row r="449" spans="1:158">
      <c r="A449" t="s">
        <v>210</v>
      </c>
      <c r="B449" t="s">
        <v>211</v>
      </c>
      <c r="C449" t="s">
        <v>212</v>
      </c>
      <c r="D449" t="s">
        <v>213</v>
      </c>
      <c r="E449" t="s">
        <v>10464</v>
      </c>
      <c r="F449" t="s">
        <v>10465</v>
      </c>
      <c r="G449">
        <v>9665613741</v>
      </c>
      <c r="H449" t="s">
        <v>271</v>
      </c>
      <c r="I449" t="s">
        <v>10466</v>
      </c>
      <c r="J449" t="s">
        <v>166</v>
      </c>
      <c r="K449" t="s">
        <v>2378</v>
      </c>
      <c r="L449" t="s">
        <v>10467</v>
      </c>
      <c r="M449" t="s">
        <v>10468</v>
      </c>
      <c r="N449" t="s">
        <v>170</v>
      </c>
      <c r="AI449" t="s">
        <v>10469</v>
      </c>
      <c r="AJ449" t="s">
        <v>10470</v>
      </c>
      <c r="AK449" t="s">
        <v>10471</v>
      </c>
      <c r="AL449">
        <v>72.66</v>
      </c>
      <c r="AN449">
        <v>2000</v>
      </c>
      <c r="AO449" t="s">
        <v>174</v>
      </c>
      <c r="AP449" t="s">
        <v>10472</v>
      </c>
      <c r="AQ449" t="s">
        <v>10470</v>
      </c>
      <c r="AR449" t="s">
        <v>10473</v>
      </c>
      <c r="AS449">
        <v>73.5</v>
      </c>
      <c r="AU449">
        <v>2002</v>
      </c>
      <c r="AV449" t="s">
        <v>170</v>
      </c>
      <c r="BC449" t="s">
        <v>174</v>
      </c>
      <c r="BD449" t="s">
        <v>10474</v>
      </c>
      <c r="BE449" t="s">
        <v>4491</v>
      </c>
      <c r="BF449" t="s">
        <v>485</v>
      </c>
      <c r="BG449">
        <v>65015</v>
      </c>
      <c r="BI449">
        <v>2006</v>
      </c>
      <c r="BJ449">
        <v>2</v>
      </c>
      <c r="BL449">
        <v>9</v>
      </c>
      <c r="BN449" t="s">
        <v>174</v>
      </c>
      <c r="BO449" t="s">
        <v>10475</v>
      </c>
      <c r="BP449" t="s">
        <v>6069</v>
      </c>
      <c r="BQ449" t="s">
        <v>213</v>
      </c>
      <c r="BR449">
        <v>63.1</v>
      </c>
      <c r="BT449">
        <v>2016</v>
      </c>
      <c r="BU449">
        <v>14</v>
      </c>
      <c r="BW449">
        <v>47</v>
      </c>
      <c r="BY449" t="s">
        <v>170</v>
      </c>
      <c r="CF449" t="s">
        <v>174</v>
      </c>
      <c r="CG449" t="s">
        <v>4146</v>
      </c>
      <c r="CH449" t="s">
        <v>10476</v>
      </c>
      <c r="CI449" t="s">
        <v>373</v>
      </c>
      <c r="CK449" t="s">
        <v>170</v>
      </c>
      <c r="CL449" t="s">
        <v>170</v>
      </c>
      <c r="CN449" t="s">
        <v>170</v>
      </c>
      <c r="CP449" t="s">
        <v>1528</v>
      </c>
      <c r="CQ449" t="s">
        <v>170</v>
      </c>
      <c r="CV449" t="s">
        <v>170</v>
      </c>
      <c r="CZ449" t="s">
        <v>170</v>
      </c>
      <c r="DC449" t="s">
        <v>10477</v>
      </c>
      <c r="DD449" t="s">
        <v>170</v>
      </c>
      <c r="DF449" t="s">
        <v>170</v>
      </c>
      <c r="DL449" t="s">
        <v>170</v>
      </c>
      <c r="DN449" t="s">
        <v>170</v>
      </c>
      <c r="DP449" t="s">
        <v>10478</v>
      </c>
      <c r="DQ449" t="s">
        <v>202</v>
      </c>
      <c r="DR449" t="str">
        <f>HYPERLINK("https://nconnect.nicmar.ac.in/pdf/639_resume_1771948905.pdf/Y2FyZWVy","View Resume")</f>
        <v>0</v>
      </c>
      <c r="DS449" t="s">
        <v>5502</v>
      </c>
      <c r="DT449" t="s">
        <v>10479</v>
      </c>
      <c r="DU449" t="s">
        <v>211</v>
      </c>
      <c r="DV449" t="s">
        <v>818</v>
      </c>
      <c r="DW449" t="s">
        <v>246</v>
      </c>
      <c r="DX449" t="s">
        <v>573</v>
      </c>
      <c r="DY449" t="s">
        <v>209</v>
      </c>
      <c r="DZ449" t="s">
        <v>5502</v>
      </c>
    </row>
    <row r="450" spans="1:158">
      <c r="A450" t="s">
        <v>210</v>
      </c>
      <c r="B450" t="s">
        <v>211</v>
      </c>
      <c r="C450" t="s">
        <v>212</v>
      </c>
      <c r="D450" t="s">
        <v>213</v>
      </c>
      <c r="E450" t="s">
        <v>10480</v>
      </c>
      <c r="F450" t="s">
        <v>10481</v>
      </c>
      <c r="G450">
        <v>8055178951</v>
      </c>
      <c r="H450" t="s">
        <v>164</v>
      </c>
      <c r="I450" t="s">
        <v>10482</v>
      </c>
      <c r="J450" t="s">
        <v>166</v>
      </c>
      <c r="K450" t="s">
        <v>218</v>
      </c>
      <c r="L450" t="s">
        <v>10483</v>
      </c>
      <c r="M450" t="s">
        <v>10484</v>
      </c>
      <c r="N450" t="s">
        <v>170</v>
      </c>
      <c r="AI450" t="s">
        <v>10485</v>
      </c>
      <c r="AJ450" t="s">
        <v>2129</v>
      </c>
      <c r="AK450" t="s">
        <v>10486</v>
      </c>
      <c r="AL450">
        <v>56</v>
      </c>
      <c r="AN450">
        <v>1999</v>
      </c>
      <c r="AO450" t="s">
        <v>170</v>
      </c>
      <c r="AV450" t="s">
        <v>174</v>
      </c>
      <c r="AW450" t="s">
        <v>1827</v>
      </c>
      <c r="AX450" t="s">
        <v>10487</v>
      </c>
      <c r="AY450" t="s">
        <v>485</v>
      </c>
      <c r="AZ450">
        <v>58.7</v>
      </c>
      <c r="BB450">
        <v>2002</v>
      </c>
      <c r="BC450" t="s">
        <v>174</v>
      </c>
      <c r="BD450" t="s">
        <v>3699</v>
      </c>
      <c r="BE450" t="s">
        <v>10488</v>
      </c>
      <c r="BF450" t="s">
        <v>485</v>
      </c>
      <c r="BG450">
        <v>62.14</v>
      </c>
      <c r="BI450">
        <v>2008</v>
      </c>
      <c r="BJ450">
        <v>2</v>
      </c>
      <c r="BL450">
        <v>9</v>
      </c>
      <c r="BN450" t="s">
        <v>174</v>
      </c>
      <c r="BO450" t="s">
        <v>3699</v>
      </c>
      <c r="BP450" t="s">
        <v>10488</v>
      </c>
      <c r="BQ450" t="s">
        <v>213</v>
      </c>
      <c r="BR450">
        <v>67</v>
      </c>
      <c r="BS450">
        <v>7.45</v>
      </c>
      <c r="BT450">
        <v>2013</v>
      </c>
      <c r="BU450">
        <v>14</v>
      </c>
      <c r="BW450">
        <v>47</v>
      </c>
      <c r="BY450" t="s">
        <v>170</v>
      </c>
      <c r="CF450" t="s">
        <v>170</v>
      </c>
      <c r="CL450" t="s">
        <v>170</v>
      </c>
      <c r="CN450" t="s">
        <v>174</v>
      </c>
      <c r="CO450" t="s">
        <v>10489</v>
      </c>
      <c r="CP450" t="s">
        <v>10490</v>
      </c>
      <c r="CQ450" t="s">
        <v>170</v>
      </c>
      <c r="CV450" t="s">
        <v>170</v>
      </c>
      <c r="CZ450" t="s">
        <v>170</v>
      </c>
      <c r="DB450" t="s">
        <v>10491</v>
      </c>
      <c r="DC450" t="s">
        <v>10492</v>
      </c>
      <c r="DD450" t="s">
        <v>174</v>
      </c>
      <c r="DE450" t="s">
        <v>10493</v>
      </c>
      <c r="DF450" t="s">
        <v>170</v>
      </c>
      <c r="DL450" t="s">
        <v>170</v>
      </c>
      <c r="DN450" t="s">
        <v>170</v>
      </c>
      <c r="DP450" t="s">
        <v>10494</v>
      </c>
      <c r="DQ450" t="s">
        <v>202</v>
      </c>
      <c r="DR450" t="str">
        <f>HYPERLINK("https://nconnect.nicmar.ac.in/pdf/640_resume_1771949211.pdf/Y2FyZWVy","View Resume")</f>
        <v>0</v>
      </c>
      <c r="DS450" t="s">
        <v>10495</v>
      </c>
      <c r="DT450" t="s">
        <v>10496</v>
      </c>
      <c r="DU450" t="s">
        <v>211</v>
      </c>
      <c r="DV450" t="s">
        <v>818</v>
      </c>
      <c r="DW450" t="s">
        <v>246</v>
      </c>
      <c r="DX450" t="s">
        <v>7410</v>
      </c>
      <c r="DY450" t="s">
        <v>209</v>
      </c>
      <c r="DZ450" t="s">
        <v>10497</v>
      </c>
      <c r="EA450" t="s">
        <v>10498</v>
      </c>
      <c r="EB450" t="s">
        <v>211</v>
      </c>
      <c r="EC450" t="s">
        <v>2129</v>
      </c>
      <c r="ED450" t="s">
        <v>246</v>
      </c>
      <c r="EE450" t="s">
        <v>2135</v>
      </c>
      <c r="EF450" t="s">
        <v>7410</v>
      </c>
      <c r="EG450" t="s">
        <v>574</v>
      </c>
      <c r="EH450" t="s">
        <v>10499</v>
      </c>
      <c r="EI450" t="s">
        <v>10500</v>
      </c>
      <c r="EJ450" t="s">
        <v>10501</v>
      </c>
      <c r="EK450" t="s">
        <v>207</v>
      </c>
      <c r="EL450" t="s">
        <v>3258</v>
      </c>
      <c r="EM450" t="s">
        <v>2202</v>
      </c>
      <c r="EN450" t="s">
        <v>3196</v>
      </c>
    </row>
    <row r="451" spans="1:158">
      <c r="A451" t="s">
        <v>356</v>
      </c>
      <c r="B451" t="s">
        <v>211</v>
      </c>
      <c r="C451" t="s">
        <v>267</v>
      </c>
      <c r="D451" t="s">
        <v>357</v>
      </c>
      <c r="E451" t="s">
        <v>10502</v>
      </c>
      <c r="F451" t="s">
        <v>10503</v>
      </c>
      <c r="G451">
        <v>9822682244</v>
      </c>
      <c r="H451" t="s">
        <v>271</v>
      </c>
      <c r="I451" t="s">
        <v>10504</v>
      </c>
      <c r="J451" t="s">
        <v>166</v>
      </c>
      <c r="K451" t="s">
        <v>4195</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9050</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721</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3702</v>
      </c>
      <c r="DU451" t="s">
        <v>1390</v>
      </c>
      <c r="DV451" t="s">
        <v>818</v>
      </c>
      <c r="DW451" t="s">
        <v>246</v>
      </c>
      <c r="DX451" t="s">
        <v>418</v>
      </c>
      <c r="DY451" t="s">
        <v>209</v>
      </c>
      <c r="DZ451" t="s">
        <v>419</v>
      </c>
      <c r="EA451" t="s">
        <v>10526</v>
      </c>
      <c r="EB451" t="s">
        <v>507</v>
      </c>
      <c r="EC451" t="s">
        <v>818</v>
      </c>
      <c r="ED451" t="s">
        <v>246</v>
      </c>
      <c r="EE451" t="s">
        <v>2529</v>
      </c>
      <c r="EF451" t="s">
        <v>464</v>
      </c>
      <c r="EG451" t="s">
        <v>248</v>
      </c>
      <c r="EH451" t="s">
        <v>10527</v>
      </c>
      <c r="EI451" t="s">
        <v>507</v>
      </c>
      <c r="EJ451" t="s">
        <v>818</v>
      </c>
      <c r="EK451" t="s">
        <v>246</v>
      </c>
      <c r="EL451" t="s">
        <v>1387</v>
      </c>
      <c r="EM451" t="s">
        <v>2758</v>
      </c>
      <c r="EN451" t="s">
        <v>821</v>
      </c>
      <c r="EO451" t="s">
        <v>10528</v>
      </c>
      <c r="EP451" t="s">
        <v>1390</v>
      </c>
      <c r="EQ451" t="s">
        <v>818</v>
      </c>
      <c r="ER451" t="s">
        <v>246</v>
      </c>
      <c r="ES451" t="s">
        <v>757</v>
      </c>
      <c r="ET451" t="s">
        <v>1030</v>
      </c>
      <c r="EU451" t="s">
        <v>949</v>
      </c>
      <c r="EV451" t="s">
        <v>10529</v>
      </c>
      <c r="EW451" t="s">
        <v>536</v>
      </c>
      <c r="EX451" t="s">
        <v>818</v>
      </c>
      <c r="EY451" t="s">
        <v>246</v>
      </c>
      <c r="EZ451" t="s">
        <v>422</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485</v>
      </c>
      <c r="BG452">
        <v>60.5</v>
      </c>
      <c r="BI452">
        <v>2012</v>
      </c>
      <c r="BJ452">
        <v>1</v>
      </c>
      <c r="BL452">
        <v>9</v>
      </c>
      <c r="BN452" t="s">
        <v>174</v>
      </c>
      <c r="BO452" t="s">
        <v>10545</v>
      </c>
      <c r="BP452" t="s">
        <v>10546</v>
      </c>
      <c r="BQ452" t="s">
        <v>5304</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5291</v>
      </c>
      <c r="DU452" t="s">
        <v>10552</v>
      </c>
      <c r="DV452" t="s">
        <v>10553</v>
      </c>
      <c r="DW452" t="s">
        <v>207</v>
      </c>
      <c r="DX452" t="s">
        <v>247</v>
      </c>
      <c r="DY452" t="s">
        <v>464</v>
      </c>
      <c r="DZ452" t="s">
        <v>1388</v>
      </c>
    </row>
    <row r="453" spans="1:158">
      <c r="A453" t="s">
        <v>539</v>
      </c>
      <c r="B453" t="s">
        <v>159</v>
      </c>
      <c r="C453" t="s">
        <v>471</v>
      </c>
      <c r="D453" t="s">
        <v>540</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485</v>
      </c>
      <c r="AZ453">
        <v>78.5</v>
      </c>
      <c r="BB453">
        <v>1988</v>
      </c>
      <c r="BC453" t="s">
        <v>174</v>
      </c>
      <c r="BD453" t="s">
        <v>4393</v>
      </c>
      <c r="BE453" t="s">
        <v>10563</v>
      </c>
      <c r="BF453" t="s">
        <v>485</v>
      </c>
      <c r="BG453">
        <v>72</v>
      </c>
      <c r="BI453">
        <v>1994</v>
      </c>
      <c r="BJ453">
        <v>1</v>
      </c>
      <c r="BL453">
        <v>9</v>
      </c>
      <c r="BN453" t="s">
        <v>174</v>
      </c>
      <c r="BO453" t="s">
        <v>10564</v>
      </c>
      <c r="BP453" t="s">
        <v>7275</v>
      </c>
      <c r="BQ453" t="s">
        <v>3980</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419</v>
      </c>
      <c r="EA453" t="s">
        <v>3702</v>
      </c>
      <c r="EB453" t="s">
        <v>10569</v>
      </c>
      <c r="EC453" t="s">
        <v>1630</v>
      </c>
      <c r="ED453" t="s">
        <v>246</v>
      </c>
      <c r="EE453" t="s">
        <v>787</v>
      </c>
      <c r="EF453" t="s">
        <v>578</v>
      </c>
      <c r="EG453" t="s">
        <v>2927</v>
      </c>
      <c r="EH453" t="s">
        <v>10570</v>
      </c>
      <c r="EI453" t="s">
        <v>351</v>
      </c>
      <c r="EJ453" t="s">
        <v>10571</v>
      </c>
      <c r="EK453" t="s">
        <v>246</v>
      </c>
      <c r="EL453" t="s">
        <v>4689</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438</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6344</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4118</v>
      </c>
      <c r="BP455" t="s">
        <v>10610</v>
      </c>
      <c r="BQ455" t="s">
        <v>296</v>
      </c>
      <c r="BR455">
        <v>58.75</v>
      </c>
      <c r="BT455">
        <v>2002</v>
      </c>
      <c r="BU455">
        <v>31</v>
      </c>
      <c r="BV455" t="s">
        <v>9084</v>
      </c>
      <c r="BW455">
        <v>33</v>
      </c>
      <c r="BY455" t="s">
        <v>174</v>
      </c>
      <c r="BZ455" t="s">
        <v>4118</v>
      </c>
      <c r="CA455" t="s">
        <v>10611</v>
      </c>
      <c r="CB455" t="s">
        <v>296</v>
      </c>
      <c r="CC455">
        <v>67.13</v>
      </c>
      <c r="CE455">
        <v>2010</v>
      </c>
      <c r="CF455" t="s">
        <v>174</v>
      </c>
      <c r="CG455" t="s">
        <v>10612</v>
      </c>
      <c r="CH455" t="s">
        <v>440</v>
      </c>
      <c r="CI455" t="s">
        <v>193</v>
      </c>
      <c r="CJ455">
        <v>2016</v>
      </c>
      <c r="CL455" t="s">
        <v>174</v>
      </c>
      <c r="CM455" t="s">
        <v>10613</v>
      </c>
      <c r="CN455" t="s">
        <v>174</v>
      </c>
      <c r="CO455" t="s">
        <v>10614</v>
      </c>
      <c r="CP455" t="s">
        <v>721</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4970</v>
      </c>
      <c r="DT455" t="s">
        <v>10624</v>
      </c>
      <c r="DU455" t="s">
        <v>536</v>
      </c>
      <c r="DV455" t="s">
        <v>818</v>
      </c>
      <c r="DW455" t="s">
        <v>246</v>
      </c>
      <c r="DX455" t="s">
        <v>247</v>
      </c>
      <c r="DY455" t="s">
        <v>209</v>
      </c>
      <c r="DZ455" t="s">
        <v>248</v>
      </c>
      <c r="EA455" t="s">
        <v>10625</v>
      </c>
      <c r="EB455" t="s">
        <v>507</v>
      </c>
      <c r="EC455" t="s">
        <v>818</v>
      </c>
      <c r="ED455" t="s">
        <v>246</v>
      </c>
      <c r="EE455" t="s">
        <v>3163</v>
      </c>
      <c r="EF455" t="s">
        <v>247</v>
      </c>
      <c r="EG455" t="s">
        <v>253</v>
      </c>
      <c r="EH455" t="s">
        <v>10626</v>
      </c>
      <c r="EI455" t="s">
        <v>507</v>
      </c>
      <c r="EJ455" t="s">
        <v>818</v>
      </c>
      <c r="EK455" t="s">
        <v>246</v>
      </c>
      <c r="EL455" t="s">
        <v>383</v>
      </c>
      <c r="EM455" t="s">
        <v>1987</v>
      </c>
      <c r="EN455" t="s">
        <v>865</v>
      </c>
      <c r="EO455" t="s">
        <v>10627</v>
      </c>
      <c r="EP455" t="s">
        <v>507</v>
      </c>
      <c r="EQ455" t="s">
        <v>9516</v>
      </c>
      <c r="ER455" t="s">
        <v>246</v>
      </c>
      <c r="ES455" t="s">
        <v>953</v>
      </c>
      <c r="ET455" t="s">
        <v>2319</v>
      </c>
      <c r="EU455" t="s">
        <v>355</v>
      </c>
      <c r="EV455" t="s">
        <v>10627</v>
      </c>
      <c r="EW455" t="s">
        <v>211</v>
      </c>
      <c r="EX455" t="s">
        <v>9516</v>
      </c>
      <c r="EY455" t="s">
        <v>246</v>
      </c>
      <c r="EZ455" t="s">
        <v>2202</v>
      </c>
      <c r="FA455" t="s">
        <v>8156</v>
      </c>
      <c r="FB455" t="s">
        <v>3831</v>
      </c>
    </row>
    <row r="456" spans="1:158">
      <c r="A456" t="s">
        <v>5429</v>
      </c>
      <c r="B456" t="s">
        <v>5430</v>
      </c>
      <c r="C456" t="s">
        <v>471</v>
      </c>
      <c r="D456" t="s">
        <v>472</v>
      </c>
      <c r="E456" t="s">
        <v>10628</v>
      </c>
      <c r="F456" t="s">
        <v>10629</v>
      </c>
      <c r="G456">
        <v>7306562622</v>
      </c>
      <c r="H456" t="s">
        <v>271</v>
      </c>
      <c r="I456" t="s">
        <v>10630</v>
      </c>
      <c r="J456" t="s">
        <v>166</v>
      </c>
      <c r="K456" t="s">
        <v>657</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485</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9983</v>
      </c>
      <c r="DW456" t="s">
        <v>207</v>
      </c>
      <c r="DX456" t="s">
        <v>905</v>
      </c>
      <c r="DY456" t="s">
        <v>209</v>
      </c>
      <c r="DZ456" t="s">
        <v>3196</v>
      </c>
      <c r="EA456" t="s">
        <v>10649</v>
      </c>
      <c r="EB456" t="s">
        <v>10650</v>
      </c>
      <c r="EC456" t="s">
        <v>1630</v>
      </c>
      <c r="ED456" t="s">
        <v>207</v>
      </c>
      <c r="EE456" t="s">
        <v>6605</v>
      </c>
      <c r="EF456" t="s">
        <v>905</v>
      </c>
      <c r="EG456" t="s">
        <v>4438</v>
      </c>
    </row>
    <row r="457" spans="1:158">
      <c r="A457" t="s">
        <v>586</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10253</v>
      </c>
      <c r="AS457">
        <v>66</v>
      </c>
      <c r="AT457">
        <v>9</v>
      </c>
      <c r="AU457">
        <v>1987</v>
      </c>
      <c r="AV457" t="s">
        <v>170</v>
      </c>
      <c r="BC457" t="s">
        <v>174</v>
      </c>
      <c r="BD457" t="s">
        <v>10661</v>
      </c>
      <c r="BE457" t="s">
        <v>1427</v>
      </c>
      <c r="BF457" t="s">
        <v>10253</v>
      </c>
      <c r="BG457">
        <v>63</v>
      </c>
      <c r="BH457">
        <v>9</v>
      </c>
      <c r="BI457">
        <v>1990</v>
      </c>
      <c r="BJ457">
        <v>19</v>
      </c>
      <c r="BK457" t="s">
        <v>10662</v>
      </c>
      <c r="BL457">
        <v>53</v>
      </c>
      <c r="BM457" t="s">
        <v>1335</v>
      </c>
      <c r="BN457" t="s">
        <v>174</v>
      </c>
      <c r="BO457" t="s">
        <v>554</v>
      </c>
      <c r="BP457" t="s">
        <v>568</v>
      </c>
      <c r="BQ457" t="s">
        <v>9710</v>
      </c>
      <c r="BR457">
        <v>60</v>
      </c>
      <c r="BS457">
        <v>9</v>
      </c>
      <c r="BT457">
        <v>1993</v>
      </c>
      <c r="BU457">
        <v>17</v>
      </c>
      <c r="BW457">
        <v>54</v>
      </c>
      <c r="BY457" t="s">
        <v>174</v>
      </c>
      <c r="BZ457" t="s">
        <v>5186</v>
      </c>
      <c r="CA457" t="s">
        <v>10663</v>
      </c>
      <c r="CB457" t="s">
        <v>10664</v>
      </c>
      <c r="CC457">
        <v>61</v>
      </c>
      <c r="CD457">
        <v>9</v>
      </c>
      <c r="CE457">
        <v>2012</v>
      </c>
      <c r="CF457" t="s">
        <v>174</v>
      </c>
      <c r="CG457" t="s">
        <v>9710</v>
      </c>
      <c r="CH457" t="s">
        <v>10665</v>
      </c>
      <c r="CI457" t="s">
        <v>193</v>
      </c>
      <c r="CJ457">
        <v>2016</v>
      </c>
      <c r="CL457" t="s">
        <v>170</v>
      </c>
      <c r="CN457" t="s">
        <v>174</v>
      </c>
      <c r="CO457" t="s">
        <v>10666</v>
      </c>
      <c r="CP457" t="s">
        <v>669</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6524</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5399</v>
      </c>
      <c r="BN458" t="s">
        <v>174</v>
      </c>
      <c r="BO458" t="s">
        <v>10686</v>
      </c>
      <c r="BP458" t="s">
        <v>10687</v>
      </c>
      <c r="BQ458" t="s">
        <v>1185</v>
      </c>
      <c r="BR458">
        <v>64</v>
      </c>
      <c r="BT458">
        <v>2015</v>
      </c>
      <c r="BU458">
        <v>31</v>
      </c>
      <c r="BV458" t="s">
        <v>528</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3131</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818</v>
      </c>
      <c r="DW458" t="s">
        <v>246</v>
      </c>
      <c r="DX458" t="s">
        <v>1502</v>
      </c>
      <c r="DY458" t="s">
        <v>209</v>
      </c>
      <c r="DZ458" t="s">
        <v>985</v>
      </c>
    </row>
    <row r="459" spans="1:158">
      <c r="A459" t="s">
        <v>584</v>
      </c>
      <c r="B459" t="s">
        <v>211</v>
      </c>
      <c r="C459" t="s">
        <v>471</v>
      </c>
      <c r="D459" t="s">
        <v>585</v>
      </c>
      <c r="E459" t="s">
        <v>10701</v>
      </c>
      <c r="F459" t="s">
        <v>10702</v>
      </c>
      <c r="G459">
        <v>9096281953</v>
      </c>
      <c r="H459" t="s">
        <v>271</v>
      </c>
      <c r="I459" t="s">
        <v>10703</v>
      </c>
      <c r="J459" t="s">
        <v>957</v>
      </c>
      <c r="K459" t="s">
        <v>762</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438</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818</v>
      </c>
      <c r="DW459" t="s">
        <v>246</v>
      </c>
      <c r="DX459" t="s">
        <v>1544</v>
      </c>
      <c r="DY459" t="s">
        <v>10733</v>
      </c>
      <c r="DZ459" t="s">
        <v>259</v>
      </c>
    </row>
    <row r="460" spans="1:158">
      <c r="A460" t="s">
        <v>3911</v>
      </c>
      <c r="B460" t="s">
        <v>211</v>
      </c>
      <c r="C460" t="s">
        <v>471</v>
      </c>
      <c r="D460" t="s">
        <v>3912</v>
      </c>
      <c r="E460" t="s">
        <v>10701</v>
      </c>
      <c r="F460" t="s">
        <v>10702</v>
      </c>
      <c r="G460">
        <v>9096281953</v>
      </c>
      <c r="H460" t="s">
        <v>271</v>
      </c>
      <c r="I460" t="s">
        <v>10703</v>
      </c>
      <c r="J460" t="s">
        <v>957</v>
      </c>
      <c r="K460" t="s">
        <v>762</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438</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818</v>
      </c>
      <c r="DW460" t="s">
        <v>246</v>
      </c>
      <c r="DX460" t="s">
        <v>1544</v>
      </c>
      <c r="DY460" t="s">
        <v>10733</v>
      </c>
      <c r="DZ460" t="s">
        <v>259</v>
      </c>
    </row>
    <row r="461" spans="1:158">
      <c r="A461" t="s">
        <v>581</v>
      </c>
      <c r="B461" t="s">
        <v>211</v>
      </c>
      <c r="C461" t="s">
        <v>471</v>
      </c>
      <c r="D461" t="s">
        <v>582</v>
      </c>
      <c r="E461" t="s">
        <v>10701</v>
      </c>
      <c r="F461" t="s">
        <v>10702</v>
      </c>
      <c r="G461">
        <v>9096281953</v>
      </c>
      <c r="H461" t="s">
        <v>271</v>
      </c>
      <c r="I461" t="s">
        <v>10703</v>
      </c>
      <c r="J461" t="s">
        <v>957</v>
      </c>
      <c r="K461" t="s">
        <v>762</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438</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818</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9041</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3801</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6762</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10758</v>
      </c>
      <c r="DT462" t="s">
        <v>10759</v>
      </c>
      <c r="DU462" t="s">
        <v>10760</v>
      </c>
      <c r="DV462" t="s">
        <v>1812</v>
      </c>
      <c r="DW462" t="s">
        <v>246</v>
      </c>
      <c r="DX462" t="s">
        <v>247</v>
      </c>
      <c r="DY462" t="s">
        <v>209</v>
      </c>
      <c r="DZ462" t="s">
        <v>248</v>
      </c>
      <c r="EA462" t="s">
        <v>10761</v>
      </c>
      <c r="EB462" t="s">
        <v>10760</v>
      </c>
      <c r="EC462" t="s">
        <v>10762</v>
      </c>
      <c r="ED462" t="s">
        <v>246</v>
      </c>
      <c r="EE462" t="s">
        <v>1589</v>
      </c>
      <c r="EF462" t="s">
        <v>252</v>
      </c>
      <c r="EG462" t="s">
        <v>9401</v>
      </c>
    </row>
    <row r="463" spans="1:158">
      <c r="A463" t="s">
        <v>295</v>
      </c>
      <c r="B463" t="s">
        <v>211</v>
      </c>
      <c r="C463" t="s">
        <v>267</v>
      </c>
      <c r="D463" t="s">
        <v>296</v>
      </c>
      <c r="E463" t="s">
        <v>10763</v>
      </c>
      <c r="F463" t="s">
        <v>10764</v>
      </c>
      <c r="G463">
        <v>8329896244</v>
      </c>
      <c r="H463" t="s">
        <v>164</v>
      </c>
      <c r="I463" t="s">
        <v>10765</v>
      </c>
      <c r="J463" t="s">
        <v>166</v>
      </c>
      <c r="K463" t="s">
        <v>433</v>
      </c>
      <c r="L463" t="s">
        <v>10766</v>
      </c>
      <c r="M463" t="s">
        <v>10767</v>
      </c>
      <c r="N463" t="s">
        <v>170</v>
      </c>
      <c r="AI463" t="s">
        <v>10768</v>
      </c>
      <c r="AJ463" t="s">
        <v>10769</v>
      </c>
      <c r="AK463" t="s">
        <v>10770</v>
      </c>
      <c r="AL463">
        <v>69.71</v>
      </c>
      <c r="AN463">
        <v>1995</v>
      </c>
      <c r="AO463" t="s">
        <v>174</v>
      </c>
      <c r="AP463" t="s">
        <v>10771</v>
      </c>
      <c r="AQ463" t="s">
        <v>10769</v>
      </c>
      <c r="AR463" t="s">
        <v>10772</v>
      </c>
      <c r="AS463">
        <v>39.66</v>
      </c>
      <c r="AU463">
        <v>1997</v>
      </c>
      <c r="AV463" t="s">
        <v>174</v>
      </c>
      <c r="AW463" t="s">
        <v>10773</v>
      </c>
      <c r="AX463" t="s">
        <v>10774</v>
      </c>
      <c r="AY463" t="s">
        <v>10775</v>
      </c>
      <c r="AZ463">
        <v>65</v>
      </c>
      <c r="BB463">
        <v>2001</v>
      </c>
      <c r="BC463" t="s">
        <v>174</v>
      </c>
      <c r="BD463" t="s">
        <v>1909</v>
      </c>
      <c r="BE463" t="s">
        <v>10776</v>
      </c>
      <c r="BF463" t="s">
        <v>10777</v>
      </c>
      <c r="BG463">
        <v>63.62</v>
      </c>
      <c r="BI463">
        <v>2010</v>
      </c>
      <c r="BJ463">
        <v>19</v>
      </c>
      <c r="BK463" t="s">
        <v>10778</v>
      </c>
      <c r="BL463">
        <v>33</v>
      </c>
      <c r="BN463" t="s">
        <v>174</v>
      </c>
      <c r="BO463" t="s">
        <v>1909</v>
      </c>
      <c r="BP463" t="s">
        <v>10779</v>
      </c>
      <c r="BQ463" t="s">
        <v>10780</v>
      </c>
      <c r="BR463">
        <v>60.25</v>
      </c>
      <c r="BT463">
        <v>2012</v>
      </c>
      <c r="BU463">
        <v>31</v>
      </c>
      <c r="BV463" t="s">
        <v>10781</v>
      </c>
      <c r="BW463">
        <v>33</v>
      </c>
      <c r="BY463" t="s">
        <v>170</v>
      </c>
      <c r="CF463" t="s">
        <v>174</v>
      </c>
      <c r="CG463" t="s">
        <v>3732</v>
      </c>
      <c r="CH463" t="s">
        <v>10782</v>
      </c>
      <c r="CI463" t="s">
        <v>193</v>
      </c>
      <c r="CJ463">
        <v>2022</v>
      </c>
      <c r="CL463" t="s">
        <v>174</v>
      </c>
      <c r="CN463" t="s">
        <v>170</v>
      </c>
      <c r="CP463" t="s">
        <v>721</v>
      </c>
      <c r="CQ463" t="s">
        <v>174</v>
      </c>
      <c r="CR463" t="s">
        <v>2681</v>
      </c>
      <c r="CS463" t="s">
        <v>2681</v>
      </c>
      <c r="CT463">
        <v>3</v>
      </c>
      <c r="CU463" t="s">
        <v>10783</v>
      </c>
      <c r="CV463" t="s">
        <v>170</v>
      </c>
      <c r="CZ463" t="s">
        <v>170</v>
      </c>
      <c r="DB463" t="s">
        <v>10784</v>
      </c>
      <c r="DC463" t="s">
        <v>5347</v>
      </c>
      <c r="DD463" t="s">
        <v>174</v>
      </c>
      <c r="DE463" t="s">
        <v>10785</v>
      </c>
      <c r="DF463" t="s">
        <v>174</v>
      </c>
      <c r="DG463" t="s">
        <v>10786</v>
      </c>
      <c r="DH463" t="s">
        <v>2681</v>
      </c>
      <c r="DI463" t="s">
        <v>10787</v>
      </c>
      <c r="DJ463" t="s">
        <v>10788</v>
      </c>
      <c r="DK463">
        <v>8</v>
      </c>
      <c r="DL463" t="s">
        <v>170</v>
      </c>
      <c r="DN463" t="s">
        <v>170</v>
      </c>
      <c r="DP463" t="s">
        <v>10789</v>
      </c>
      <c r="DQ463" t="s">
        <v>202</v>
      </c>
      <c r="DR463" t="str">
        <f>HYPERLINK("https://nconnect.nicmar.ac.in/pdf/616_resume_1772004064.pdf/Y2FyZWVy","View Resume")</f>
        <v>0</v>
      </c>
      <c r="DS463" t="s">
        <v>10497</v>
      </c>
      <c r="DT463" t="s">
        <v>10790</v>
      </c>
      <c r="DU463" t="s">
        <v>211</v>
      </c>
      <c r="DV463" t="s">
        <v>818</v>
      </c>
      <c r="DW463" t="s">
        <v>246</v>
      </c>
      <c r="DX463" t="s">
        <v>579</v>
      </c>
      <c r="DY463" t="s">
        <v>209</v>
      </c>
      <c r="DZ463" t="s">
        <v>10497</v>
      </c>
    </row>
    <row r="464" spans="1:158">
      <c r="A464" t="s">
        <v>1137</v>
      </c>
      <c r="B464" t="s">
        <v>211</v>
      </c>
      <c r="C464" t="s">
        <v>1138</v>
      </c>
      <c r="D464" t="s">
        <v>1139</v>
      </c>
      <c r="E464" t="s">
        <v>10791</v>
      </c>
      <c r="F464" t="s">
        <v>10792</v>
      </c>
      <c r="G464">
        <v>9903875022</v>
      </c>
      <c r="H464" t="s">
        <v>164</v>
      </c>
      <c r="I464" t="s">
        <v>10793</v>
      </c>
      <c r="J464" t="s">
        <v>166</v>
      </c>
      <c r="K464" t="s">
        <v>657</v>
      </c>
      <c r="L464" t="s">
        <v>10794</v>
      </c>
      <c r="M464" t="s">
        <v>10795</v>
      </c>
      <c r="N464" t="s">
        <v>170</v>
      </c>
      <c r="AI464" t="s">
        <v>10796</v>
      </c>
      <c r="AJ464" t="s">
        <v>1175</v>
      </c>
      <c r="AK464" t="s">
        <v>438</v>
      </c>
      <c r="AL464">
        <v>70</v>
      </c>
      <c r="AN464">
        <v>2007</v>
      </c>
      <c r="AO464" t="s">
        <v>174</v>
      </c>
      <c r="AP464" t="s">
        <v>10796</v>
      </c>
      <c r="AQ464" t="s">
        <v>1177</v>
      </c>
      <c r="AR464" t="s">
        <v>438</v>
      </c>
      <c r="AS464">
        <v>69</v>
      </c>
      <c r="AU464">
        <v>2009</v>
      </c>
      <c r="AV464" t="s">
        <v>170</v>
      </c>
      <c r="BC464" t="s">
        <v>174</v>
      </c>
      <c r="BD464" t="s">
        <v>10797</v>
      </c>
      <c r="BE464" t="s">
        <v>10798</v>
      </c>
      <c r="BF464" t="s">
        <v>1780</v>
      </c>
      <c r="BG464">
        <v>67</v>
      </c>
      <c r="BI464">
        <v>2015</v>
      </c>
      <c r="BJ464">
        <v>8</v>
      </c>
      <c r="BL464">
        <v>2</v>
      </c>
      <c r="BN464" t="s">
        <v>174</v>
      </c>
      <c r="BO464" t="s">
        <v>1795</v>
      </c>
      <c r="BP464" t="s">
        <v>1795</v>
      </c>
      <c r="BQ464" t="s">
        <v>5304</v>
      </c>
      <c r="BR464">
        <v>81</v>
      </c>
      <c r="BT464">
        <v>2020</v>
      </c>
      <c r="BU464">
        <v>31</v>
      </c>
      <c r="BV464" t="s">
        <v>10799</v>
      </c>
      <c r="BW464">
        <v>53</v>
      </c>
      <c r="BX464" t="s">
        <v>5304</v>
      </c>
      <c r="BY464" t="s">
        <v>170</v>
      </c>
      <c r="CF464" t="s">
        <v>170</v>
      </c>
      <c r="CL464" t="s">
        <v>170</v>
      </c>
      <c r="CN464" t="s">
        <v>174</v>
      </c>
      <c r="CO464" t="s">
        <v>10800</v>
      </c>
      <c r="CP464" t="s">
        <v>10801</v>
      </c>
      <c r="CQ464" t="s">
        <v>170</v>
      </c>
      <c r="CV464" t="s">
        <v>170</v>
      </c>
      <c r="CZ464" t="s">
        <v>170</v>
      </c>
      <c r="DB464" t="s">
        <v>10802</v>
      </c>
      <c r="DC464" t="s">
        <v>10803</v>
      </c>
      <c r="DD464" t="s">
        <v>174</v>
      </c>
      <c r="DE464" t="s">
        <v>10804</v>
      </c>
      <c r="DF464" t="s">
        <v>174</v>
      </c>
      <c r="DG464" t="s">
        <v>10805</v>
      </c>
      <c r="DH464" t="s">
        <v>378</v>
      </c>
      <c r="DI464" t="s">
        <v>10806</v>
      </c>
      <c r="DJ464" t="s">
        <v>378</v>
      </c>
      <c r="DK464">
        <v>9</v>
      </c>
      <c r="DL464" t="s">
        <v>170</v>
      </c>
      <c r="DN464" t="s">
        <v>170</v>
      </c>
      <c r="DP464" t="s">
        <v>10807</v>
      </c>
      <c r="DQ464" t="str">
        <f>HYPERLINK("https://nconnect.nicmar.ac.in/storage/profile/699e7e88726dd.png","Download")</f>
        <v>0</v>
      </c>
      <c r="DR464" t="str">
        <f>HYPERLINK("https://nconnect.nicmar.ac.in/pdf/651_resume_1772004088.pdf/Y2FyZWVy","View Resume")</f>
        <v>0</v>
      </c>
      <c r="DS464" t="s">
        <v>7580</v>
      </c>
      <c r="DT464" t="s">
        <v>10808</v>
      </c>
      <c r="DU464" t="s">
        <v>211</v>
      </c>
      <c r="DV464" t="s">
        <v>2729</v>
      </c>
      <c r="DW464" t="s">
        <v>246</v>
      </c>
      <c r="DX464" t="s">
        <v>422</v>
      </c>
      <c r="DY464" t="s">
        <v>209</v>
      </c>
      <c r="DZ464" t="s">
        <v>898</v>
      </c>
      <c r="EA464" t="s">
        <v>10809</v>
      </c>
      <c r="EB464" t="s">
        <v>10810</v>
      </c>
      <c r="EC464" t="s">
        <v>2729</v>
      </c>
      <c r="ED464" t="s">
        <v>207</v>
      </c>
      <c r="EE464" t="s">
        <v>1718</v>
      </c>
      <c r="EF464" t="s">
        <v>422</v>
      </c>
      <c r="EG464" t="s">
        <v>429</v>
      </c>
      <c r="EH464" t="s">
        <v>10811</v>
      </c>
      <c r="EI464" t="s">
        <v>10812</v>
      </c>
      <c r="EJ464" t="s">
        <v>10813</v>
      </c>
      <c r="EK464" t="s">
        <v>207</v>
      </c>
      <c r="EL464" t="s">
        <v>2320</v>
      </c>
      <c r="EM464" t="s">
        <v>1634</v>
      </c>
      <c r="EN464" t="s">
        <v>248</v>
      </c>
      <c r="EO464" t="s">
        <v>10814</v>
      </c>
      <c r="EP464" t="s">
        <v>6236</v>
      </c>
      <c r="EQ464" t="s">
        <v>2729</v>
      </c>
      <c r="ER464" t="s">
        <v>207</v>
      </c>
      <c r="ES464" t="s">
        <v>3203</v>
      </c>
      <c r="ET464" t="s">
        <v>1725</v>
      </c>
      <c r="EU464" t="s">
        <v>3196</v>
      </c>
    </row>
    <row r="465" spans="1:158">
      <c r="A465" t="s">
        <v>10815</v>
      </c>
      <c r="B465" t="s">
        <v>536</v>
      </c>
      <c r="C465" t="s">
        <v>212</v>
      </c>
      <c r="D465" t="s">
        <v>1472</v>
      </c>
      <c r="E465" t="s">
        <v>10816</v>
      </c>
      <c r="F465" t="s">
        <v>10817</v>
      </c>
      <c r="G465">
        <v>9922460820</v>
      </c>
      <c r="H465" t="s">
        <v>164</v>
      </c>
      <c r="I465" t="s">
        <v>10818</v>
      </c>
      <c r="J465" t="s">
        <v>166</v>
      </c>
      <c r="K465" t="s">
        <v>831</v>
      </c>
      <c r="L465" t="s">
        <v>10819</v>
      </c>
      <c r="M465" t="s">
        <v>10820</v>
      </c>
      <c r="N465" t="s">
        <v>170</v>
      </c>
      <c r="AI465" t="s">
        <v>10821</v>
      </c>
      <c r="AJ465" t="s">
        <v>10822</v>
      </c>
      <c r="AK465" t="s">
        <v>438</v>
      </c>
      <c r="AL465">
        <v>71.71</v>
      </c>
      <c r="AN465">
        <v>1987</v>
      </c>
      <c r="AO465" t="s">
        <v>174</v>
      </c>
      <c r="AP465" t="s">
        <v>10823</v>
      </c>
      <c r="AQ465" t="s">
        <v>10822</v>
      </c>
      <c r="AR465" t="s">
        <v>438</v>
      </c>
      <c r="AS465">
        <v>51.33</v>
      </c>
      <c r="AU465">
        <v>1989</v>
      </c>
      <c r="AV465" t="s">
        <v>170</v>
      </c>
      <c r="BC465" t="s">
        <v>174</v>
      </c>
      <c r="BD465" t="s">
        <v>8658</v>
      </c>
      <c r="BE465" t="s">
        <v>10824</v>
      </c>
      <c r="BF465" t="s">
        <v>485</v>
      </c>
      <c r="BG465">
        <v>67.33</v>
      </c>
      <c r="BI465">
        <v>1995</v>
      </c>
      <c r="BJ465">
        <v>2</v>
      </c>
      <c r="BL465">
        <v>9</v>
      </c>
      <c r="BN465" t="s">
        <v>174</v>
      </c>
      <c r="BO465" t="s">
        <v>10825</v>
      </c>
      <c r="BP465" t="s">
        <v>10826</v>
      </c>
      <c r="BQ465" t="s">
        <v>10827</v>
      </c>
      <c r="BR465">
        <v>73.25</v>
      </c>
      <c r="BT465">
        <v>1997</v>
      </c>
      <c r="BU465">
        <v>31</v>
      </c>
      <c r="BV465" t="s">
        <v>10828</v>
      </c>
      <c r="BW465">
        <v>9</v>
      </c>
      <c r="BY465" t="s">
        <v>170</v>
      </c>
      <c r="CF465" t="s">
        <v>174</v>
      </c>
      <c r="CG465" t="s">
        <v>10829</v>
      </c>
      <c r="CH465" t="s">
        <v>10830</v>
      </c>
      <c r="CI465" t="s">
        <v>193</v>
      </c>
      <c r="CJ465">
        <v>2015</v>
      </c>
      <c r="CL465" t="s">
        <v>174</v>
      </c>
      <c r="CM465" t="s">
        <v>10831</v>
      </c>
      <c r="CN465" t="s">
        <v>174</v>
      </c>
      <c r="CO465" t="s">
        <v>10832</v>
      </c>
      <c r="CP465" t="s">
        <v>10833</v>
      </c>
      <c r="CQ465" t="s">
        <v>174</v>
      </c>
      <c r="CR465">
        <v>2</v>
      </c>
      <c r="CS465">
        <v>10</v>
      </c>
      <c r="CT465">
        <v>18</v>
      </c>
      <c r="CU465" t="s">
        <v>10834</v>
      </c>
      <c r="CV465" t="s">
        <v>170</v>
      </c>
      <c r="CZ465" t="s">
        <v>174</v>
      </c>
      <c r="DA465" t="s">
        <v>10835</v>
      </c>
      <c r="DB465" t="s">
        <v>10836</v>
      </c>
      <c r="DC465" t="s">
        <v>10837</v>
      </c>
      <c r="DD465" t="s">
        <v>174</v>
      </c>
      <c r="DE465" t="s">
        <v>10838</v>
      </c>
      <c r="DF465" t="s">
        <v>170</v>
      </c>
      <c r="DL465" t="s">
        <v>174</v>
      </c>
      <c r="DM465" t="s">
        <v>10839</v>
      </c>
      <c r="DN465" t="s">
        <v>170</v>
      </c>
      <c r="DP465" t="s">
        <v>10840</v>
      </c>
      <c r="DQ465" t="str">
        <f>HYPERLINK("https://nconnect.nicmar.ac.in/storage/profile/699ea59915f44.png","Download")</f>
        <v>0</v>
      </c>
      <c r="DR465" t="str">
        <f>HYPERLINK("https://nconnect.nicmar.ac.in/pdf/615_resume_1772005010.pdf/Y2FyZWVy","View Resume")</f>
        <v>0</v>
      </c>
      <c r="DS465" t="s">
        <v>10841</v>
      </c>
      <c r="DT465" t="s">
        <v>10842</v>
      </c>
      <c r="DU465" t="s">
        <v>10843</v>
      </c>
      <c r="DV465" t="s">
        <v>1427</v>
      </c>
      <c r="DW465" t="s">
        <v>246</v>
      </c>
      <c r="DX465" t="s">
        <v>5567</v>
      </c>
      <c r="DY465" t="s">
        <v>209</v>
      </c>
      <c r="DZ465" t="s">
        <v>7622</v>
      </c>
      <c r="EA465" t="s">
        <v>10844</v>
      </c>
      <c r="EB465" t="s">
        <v>536</v>
      </c>
      <c r="EC465" t="s">
        <v>2840</v>
      </c>
      <c r="ED465" t="s">
        <v>246</v>
      </c>
      <c r="EE465" t="s">
        <v>427</v>
      </c>
      <c r="EF465" t="s">
        <v>5567</v>
      </c>
      <c r="EG465" t="s">
        <v>1027</v>
      </c>
      <c r="EH465" t="s">
        <v>10845</v>
      </c>
      <c r="EI465" t="s">
        <v>507</v>
      </c>
      <c r="EJ465" t="s">
        <v>1427</v>
      </c>
      <c r="EK465" t="s">
        <v>246</v>
      </c>
      <c r="EL465" t="s">
        <v>1099</v>
      </c>
      <c r="EM465" t="s">
        <v>427</v>
      </c>
      <c r="EN465" t="s">
        <v>4377</v>
      </c>
      <c r="EO465" t="s">
        <v>10846</v>
      </c>
      <c r="EP465" t="s">
        <v>211</v>
      </c>
      <c r="EQ465" t="s">
        <v>1427</v>
      </c>
      <c r="ER465" t="s">
        <v>246</v>
      </c>
      <c r="ES465" t="s">
        <v>10847</v>
      </c>
      <c r="ET465" t="s">
        <v>2207</v>
      </c>
      <c r="EU465" t="s">
        <v>534</v>
      </c>
      <c r="EV465" t="s">
        <v>10848</v>
      </c>
      <c r="EW465" t="s">
        <v>211</v>
      </c>
      <c r="EX465" t="s">
        <v>333</v>
      </c>
      <c r="EY465" t="s">
        <v>246</v>
      </c>
      <c r="EZ465" t="s">
        <v>10849</v>
      </c>
      <c r="FA465" t="s">
        <v>342</v>
      </c>
      <c r="FB465" t="s">
        <v>10850</v>
      </c>
    </row>
    <row r="466" spans="1:158">
      <c r="A466" t="s">
        <v>293</v>
      </c>
      <c r="B466" t="s">
        <v>211</v>
      </c>
      <c r="C466" t="s">
        <v>212</v>
      </c>
      <c r="D466" t="s">
        <v>294</v>
      </c>
      <c r="E466" t="s">
        <v>10851</v>
      </c>
      <c r="F466" t="s">
        <v>10852</v>
      </c>
      <c r="G466">
        <v>9356203682</v>
      </c>
      <c r="H466" t="s">
        <v>271</v>
      </c>
      <c r="I466" t="s">
        <v>10853</v>
      </c>
      <c r="J466" t="s">
        <v>217</v>
      </c>
      <c r="K466" t="s">
        <v>218</v>
      </c>
      <c r="L466" t="s">
        <v>10854</v>
      </c>
      <c r="M466" t="s">
        <v>10855</v>
      </c>
      <c r="N466" t="s">
        <v>170</v>
      </c>
      <c r="AI466" t="s">
        <v>10856</v>
      </c>
      <c r="AJ466" t="s">
        <v>2384</v>
      </c>
      <c r="AK466" t="s">
        <v>10857</v>
      </c>
      <c r="AL466">
        <v>86.4</v>
      </c>
      <c r="AN466">
        <v>2016</v>
      </c>
      <c r="AO466" t="s">
        <v>174</v>
      </c>
      <c r="AP466" t="s">
        <v>10858</v>
      </c>
      <c r="AQ466" t="s">
        <v>2384</v>
      </c>
      <c r="AR466" t="s">
        <v>10859</v>
      </c>
      <c r="AS466">
        <v>65.8</v>
      </c>
      <c r="AU466">
        <v>2018</v>
      </c>
      <c r="AV466" t="s">
        <v>170</v>
      </c>
      <c r="BC466" t="s">
        <v>174</v>
      </c>
      <c r="BD466" t="s">
        <v>440</v>
      </c>
      <c r="BE466" t="s">
        <v>10858</v>
      </c>
      <c r="BF466" t="s">
        <v>10860</v>
      </c>
      <c r="BG466">
        <v>87.42</v>
      </c>
      <c r="BI466">
        <v>2021</v>
      </c>
      <c r="BJ466">
        <v>19</v>
      </c>
      <c r="BK466" t="s">
        <v>1563</v>
      </c>
      <c r="BL466">
        <v>53</v>
      </c>
      <c r="BM466" t="s">
        <v>442</v>
      </c>
      <c r="BN466" t="s">
        <v>174</v>
      </c>
      <c r="BO466" t="s">
        <v>440</v>
      </c>
      <c r="BP466" t="s">
        <v>10861</v>
      </c>
      <c r="BQ466" t="s">
        <v>10862</v>
      </c>
      <c r="BR466">
        <v>83.83</v>
      </c>
      <c r="BS466">
        <v>9.67</v>
      </c>
      <c r="BT466">
        <v>2023</v>
      </c>
      <c r="BU466">
        <v>31</v>
      </c>
      <c r="BV466" t="s">
        <v>1009</v>
      </c>
      <c r="BW466">
        <v>53</v>
      </c>
      <c r="BX466" t="s">
        <v>442</v>
      </c>
      <c r="BY466" t="s">
        <v>174</v>
      </c>
      <c r="BZ466" t="s">
        <v>10863</v>
      </c>
      <c r="CA466" t="s">
        <v>10864</v>
      </c>
      <c r="CB466" t="s">
        <v>442</v>
      </c>
      <c r="CC466">
        <v>67.6</v>
      </c>
      <c r="CE466">
        <v>2025</v>
      </c>
      <c r="CF466" t="s">
        <v>170</v>
      </c>
      <c r="CJ466">
        <v>2026</v>
      </c>
      <c r="CL466" t="s">
        <v>174</v>
      </c>
      <c r="CM466" t="s">
        <v>10865</v>
      </c>
      <c r="CN466" t="s">
        <v>174</v>
      </c>
      <c r="CO466" t="s">
        <v>10866</v>
      </c>
      <c r="CP466" t="s">
        <v>10867</v>
      </c>
      <c r="CQ466" t="s">
        <v>170</v>
      </c>
      <c r="CV466" t="s">
        <v>170</v>
      </c>
      <c r="CZ466" t="s">
        <v>170</v>
      </c>
      <c r="DB466" t="s">
        <v>10868</v>
      </c>
      <c r="DC466" t="s">
        <v>10869</v>
      </c>
      <c r="DD466" t="s">
        <v>174</v>
      </c>
      <c r="DE466" t="s">
        <v>10870</v>
      </c>
      <c r="DF466" t="s">
        <v>174</v>
      </c>
      <c r="DG466">
        <v>2</v>
      </c>
      <c r="DH466">
        <v>0</v>
      </c>
      <c r="DI466">
        <v>4</v>
      </c>
      <c r="DJ466" t="s">
        <v>10871</v>
      </c>
      <c r="DK466">
        <v>9</v>
      </c>
      <c r="DL466" t="s">
        <v>170</v>
      </c>
      <c r="DN466" t="s">
        <v>170</v>
      </c>
      <c r="DP466" t="s">
        <v>10872</v>
      </c>
      <c r="DQ466" t="s">
        <v>202</v>
      </c>
      <c r="DR466" t="str">
        <f>HYPERLINK("https://nconnect.nicmar.ac.in/pdf/534_resume_1771831411.pdf/Y2FyZWVy","View Resume")</f>
        <v>0</v>
      </c>
      <c r="DS466" t="s">
        <v>865</v>
      </c>
      <c r="DT466" t="s">
        <v>10873</v>
      </c>
      <c r="DU466" t="s">
        <v>211</v>
      </c>
      <c r="DV466" t="s">
        <v>6011</v>
      </c>
      <c r="DW466" t="s">
        <v>246</v>
      </c>
      <c r="DX466" t="s">
        <v>901</v>
      </c>
      <c r="DY466" t="s">
        <v>209</v>
      </c>
      <c r="DZ466" t="s">
        <v>265</v>
      </c>
      <c r="EA466" t="s">
        <v>10874</v>
      </c>
      <c r="EB466" t="s">
        <v>211</v>
      </c>
      <c r="EC466" t="s">
        <v>9230</v>
      </c>
      <c r="ED466" t="s">
        <v>246</v>
      </c>
      <c r="EE466" t="s">
        <v>995</v>
      </c>
      <c r="EF466" t="s">
        <v>901</v>
      </c>
      <c r="EG466" t="s">
        <v>429</v>
      </c>
    </row>
    <row r="467" spans="1:158">
      <c r="A467" t="s">
        <v>470</v>
      </c>
      <c r="B467" t="s">
        <v>211</v>
      </c>
      <c r="C467" t="s">
        <v>471</v>
      </c>
      <c r="D467" t="s">
        <v>472</v>
      </c>
      <c r="E467" t="s">
        <v>10875</v>
      </c>
      <c r="F467" t="s">
        <v>10876</v>
      </c>
      <c r="G467">
        <v>7588238909</v>
      </c>
      <c r="H467" t="s">
        <v>164</v>
      </c>
      <c r="I467" t="s">
        <v>10877</v>
      </c>
      <c r="J467" t="s">
        <v>166</v>
      </c>
      <c r="K467" t="s">
        <v>4195</v>
      </c>
      <c r="L467" t="s">
        <v>10878</v>
      </c>
      <c r="M467" t="s">
        <v>10879</v>
      </c>
      <c r="N467" t="s">
        <v>170</v>
      </c>
      <c r="AI467" t="s">
        <v>10880</v>
      </c>
      <c r="AJ467" t="s">
        <v>2384</v>
      </c>
      <c r="AK467" t="s">
        <v>438</v>
      </c>
      <c r="AL467">
        <v>83.8</v>
      </c>
      <c r="AN467">
        <v>2012</v>
      </c>
      <c r="AO467" t="s">
        <v>174</v>
      </c>
      <c r="AP467" t="s">
        <v>10881</v>
      </c>
      <c r="AQ467" t="s">
        <v>2384</v>
      </c>
      <c r="AR467" t="s">
        <v>438</v>
      </c>
      <c r="AS467">
        <v>67</v>
      </c>
      <c r="AU467">
        <v>2014</v>
      </c>
      <c r="AV467" t="s">
        <v>170</v>
      </c>
      <c r="BC467" t="s">
        <v>174</v>
      </c>
      <c r="BD467" t="s">
        <v>4955</v>
      </c>
      <c r="BE467" t="s">
        <v>10882</v>
      </c>
      <c r="BF467" t="s">
        <v>485</v>
      </c>
      <c r="BG467">
        <v>72.6</v>
      </c>
      <c r="BI467">
        <v>2018</v>
      </c>
      <c r="BJ467">
        <v>2</v>
      </c>
      <c r="BL467">
        <v>9</v>
      </c>
      <c r="BN467" t="s">
        <v>174</v>
      </c>
      <c r="BO467" t="s">
        <v>1522</v>
      </c>
      <c r="BP467" t="s">
        <v>5699</v>
      </c>
      <c r="BQ467" t="s">
        <v>2102</v>
      </c>
      <c r="BR467">
        <v>86</v>
      </c>
      <c r="BS467">
        <v>8.6</v>
      </c>
      <c r="BT467">
        <v>2020</v>
      </c>
      <c r="BU467">
        <v>12</v>
      </c>
      <c r="BW467">
        <v>15</v>
      </c>
      <c r="BY467" t="s">
        <v>174</v>
      </c>
      <c r="BZ467" t="s">
        <v>10883</v>
      </c>
      <c r="CA467" t="s">
        <v>10884</v>
      </c>
      <c r="CB467" t="s">
        <v>10885</v>
      </c>
      <c r="CC467">
        <v>80</v>
      </c>
      <c r="CE467">
        <v>2022</v>
      </c>
      <c r="CF467" t="s">
        <v>174</v>
      </c>
      <c r="CG467" t="s">
        <v>3980</v>
      </c>
      <c r="CH467" t="s">
        <v>8697</v>
      </c>
      <c r="CI467" t="s">
        <v>193</v>
      </c>
      <c r="CJ467">
        <v>2024</v>
      </c>
      <c r="CL467" t="s">
        <v>170</v>
      </c>
      <c r="CN467" t="s">
        <v>174</v>
      </c>
      <c r="CO467" t="s">
        <v>10886</v>
      </c>
      <c r="CP467" t="s">
        <v>10887</v>
      </c>
      <c r="CQ467" t="s">
        <v>174</v>
      </c>
      <c r="CR467">
        <v>7</v>
      </c>
      <c r="CS467">
        <v>1</v>
      </c>
      <c r="CT467">
        <v>1</v>
      </c>
      <c r="CU467" t="s">
        <v>10888</v>
      </c>
      <c r="CV467" t="s">
        <v>170</v>
      </c>
      <c r="CZ467" t="s">
        <v>170</v>
      </c>
      <c r="DC467" t="s">
        <v>2124</v>
      </c>
      <c r="DD467" t="s">
        <v>174</v>
      </c>
      <c r="DE467" t="s">
        <v>10889</v>
      </c>
      <c r="DF467" t="s">
        <v>170</v>
      </c>
      <c r="DG467" t="s">
        <v>10890</v>
      </c>
      <c r="DI467" t="s">
        <v>10891</v>
      </c>
      <c r="DL467" t="s">
        <v>174</v>
      </c>
      <c r="DM467" t="s">
        <v>10886</v>
      </c>
      <c r="DN467" t="s">
        <v>174</v>
      </c>
      <c r="DO467" t="s">
        <v>10892</v>
      </c>
      <c r="DP467" t="s">
        <v>10893</v>
      </c>
      <c r="DQ467" t="str">
        <f>HYPERLINK("https://nconnect.nicmar.ac.in/storage/profile/699d541a017e7.png","Download")</f>
        <v>0</v>
      </c>
      <c r="DR467" t="str">
        <f>HYPERLINK("https://nconnect.nicmar.ac.in/pdf/613_resume_1772005478.pdf/Y2FyZWVy","View Resume")</f>
        <v>0</v>
      </c>
      <c r="DS467" t="s">
        <v>4015</v>
      </c>
      <c r="DT467" t="s">
        <v>551</v>
      </c>
      <c r="DU467" t="s">
        <v>211</v>
      </c>
      <c r="DV467" t="s">
        <v>10894</v>
      </c>
      <c r="DW467" t="s">
        <v>246</v>
      </c>
      <c r="DX467" t="s">
        <v>995</v>
      </c>
      <c r="DY467" t="s">
        <v>209</v>
      </c>
      <c r="DZ467" t="s">
        <v>1027</v>
      </c>
      <c r="EA467" t="s">
        <v>10895</v>
      </c>
      <c r="EB467" t="s">
        <v>211</v>
      </c>
      <c r="EC467" t="s">
        <v>5017</v>
      </c>
      <c r="ED467" t="s">
        <v>246</v>
      </c>
      <c r="EE467" t="s">
        <v>905</v>
      </c>
      <c r="EF467" t="s">
        <v>995</v>
      </c>
      <c r="EG467" t="s">
        <v>2054</v>
      </c>
      <c r="EH467" t="s">
        <v>10896</v>
      </c>
      <c r="EI467" t="s">
        <v>8246</v>
      </c>
      <c r="EJ467" t="s">
        <v>333</v>
      </c>
      <c r="EK467" t="s">
        <v>207</v>
      </c>
      <c r="EL467" t="s">
        <v>2320</v>
      </c>
      <c r="EM467" t="s">
        <v>1463</v>
      </c>
      <c r="EN467" t="s">
        <v>949</v>
      </c>
    </row>
    <row r="468" spans="1:158">
      <c r="A468" t="s">
        <v>210</v>
      </c>
      <c r="B468" t="s">
        <v>211</v>
      </c>
      <c r="C468" t="s">
        <v>212</v>
      </c>
      <c r="D468" t="s">
        <v>213</v>
      </c>
      <c r="E468" t="s">
        <v>10897</v>
      </c>
      <c r="F468" t="s">
        <v>10898</v>
      </c>
      <c r="G468">
        <v>9423284282</v>
      </c>
      <c r="H468" t="s">
        <v>164</v>
      </c>
      <c r="I468" t="s">
        <v>10899</v>
      </c>
      <c r="J468" t="s">
        <v>166</v>
      </c>
      <c r="K468" t="s">
        <v>4195</v>
      </c>
      <c r="L468" t="s">
        <v>10900</v>
      </c>
      <c r="M468" t="s">
        <v>10901</v>
      </c>
      <c r="N468" t="s">
        <v>170</v>
      </c>
      <c r="AI468" t="s">
        <v>10902</v>
      </c>
      <c r="AJ468" t="s">
        <v>10903</v>
      </c>
      <c r="AK468" t="s">
        <v>3880</v>
      </c>
      <c r="AL468">
        <v>94.91</v>
      </c>
      <c r="AN468">
        <v>2010</v>
      </c>
      <c r="AO468" t="s">
        <v>170</v>
      </c>
      <c r="AV468" t="s">
        <v>174</v>
      </c>
      <c r="AW468" t="s">
        <v>485</v>
      </c>
      <c r="AX468" t="s">
        <v>10904</v>
      </c>
      <c r="AY468" t="s">
        <v>485</v>
      </c>
      <c r="AZ468">
        <v>90.56</v>
      </c>
      <c r="BB468">
        <v>2013</v>
      </c>
      <c r="BC468" t="s">
        <v>174</v>
      </c>
      <c r="BD468" t="s">
        <v>440</v>
      </c>
      <c r="BE468" t="s">
        <v>10905</v>
      </c>
      <c r="BF468" t="s">
        <v>485</v>
      </c>
      <c r="BG468">
        <v>77</v>
      </c>
      <c r="BH468">
        <v>7.7</v>
      </c>
      <c r="BI468">
        <v>2016</v>
      </c>
      <c r="BJ468">
        <v>2</v>
      </c>
      <c r="BL468">
        <v>9</v>
      </c>
      <c r="BN468" t="s">
        <v>174</v>
      </c>
      <c r="BO468" t="s">
        <v>440</v>
      </c>
      <c r="BP468" t="s">
        <v>10905</v>
      </c>
      <c r="BQ468" t="s">
        <v>213</v>
      </c>
      <c r="BR468">
        <v>83.6</v>
      </c>
      <c r="BS468">
        <v>8.36</v>
      </c>
      <c r="BT468">
        <v>2021</v>
      </c>
      <c r="BU468">
        <v>14</v>
      </c>
      <c r="BW468">
        <v>47</v>
      </c>
      <c r="BY468" t="s">
        <v>174</v>
      </c>
      <c r="BZ468" t="s">
        <v>3884</v>
      </c>
      <c r="CA468" t="s">
        <v>10906</v>
      </c>
      <c r="CB468" t="s">
        <v>10907</v>
      </c>
      <c r="CC468">
        <v>66.17</v>
      </c>
      <c r="CE468">
        <v>2021</v>
      </c>
      <c r="CF468" t="s">
        <v>174</v>
      </c>
      <c r="CG468" t="s">
        <v>213</v>
      </c>
      <c r="CH468" t="s">
        <v>10905</v>
      </c>
      <c r="CI468" t="s">
        <v>373</v>
      </c>
      <c r="CK468" t="s">
        <v>170</v>
      </c>
      <c r="CL468" t="s">
        <v>174</v>
      </c>
      <c r="CM468" t="s">
        <v>10908</v>
      </c>
      <c r="CN468" t="s">
        <v>174</v>
      </c>
      <c r="CO468" t="s">
        <v>10909</v>
      </c>
      <c r="CP468" t="s">
        <v>10910</v>
      </c>
      <c r="CQ468" t="s">
        <v>174</v>
      </c>
      <c r="CR468">
        <v>0</v>
      </c>
      <c r="CS468">
        <v>1</v>
      </c>
      <c r="CT468">
        <v>4</v>
      </c>
      <c r="CU468" t="s">
        <v>10911</v>
      </c>
      <c r="CV468" t="s">
        <v>170</v>
      </c>
      <c r="CZ468" t="s">
        <v>170</v>
      </c>
      <c r="DB468" t="s">
        <v>378</v>
      </c>
      <c r="DC468" t="s">
        <v>326</v>
      </c>
      <c r="DD468" t="s">
        <v>174</v>
      </c>
      <c r="DE468" t="s">
        <v>10912</v>
      </c>
      <c r="DF468" t="s">
        <v>174</v>
      </c>
      <c r="DG468">
        <v>1</v>
      </c>
      <c r="DH468">
        <v>0</v>
      </c>
      <c r="DI468">
        <v>2</v>
      </c>
      <c r="DJ468">
        <v>1</v>
      </c>
      <c r="DK468">
        <v>7</v>
      </c>
      <c r="DL468" t="s">
        <v>174</v>
      </c>
      <c r="DM468" t="s">
        <v>10909</v>
      </c>
      <c r="DN468" t="s">
        <v>174</v>
      </c>
      <c r="DO468" t="s">
        <v>10913</v>
      </c>
      <c r="DP468" t="s">
        <v>10914</v>
      </c>
      <c r="DQ468" t="str">
        <f>HYPERLINK("https://nconnect.nicmar.ac.in/storage/profile/699e998b6112a.png","Download")</f>
        <v>0</v>
      </c>
      <c r="DR468" t="str">
        <f>HYPERLINK("https://nconnect.nicmar.ac.in/pdf/660_resume_1772006217.pdf/Y2FyZWVy","View Resume")</f>
        <v>0</v>
      </c>
      <c r="DS468" t="s">
        <v>1980</v>
      </c>
      <c r="DT468" t="s">
        <v>10915</v>
      </c>
      <c r="DU468" t="s">
        <v>10912</v>
      </c>
      <c r="DV468" t="s">
        <v>818</v>
      </c>
      <c r="DW468" t="s">
        <v>207</v>
      </c>
      <c r="DX468" t="s">
        <v>2523</v>
      </c>
      <c r="DY468" t="s">
        <v>209</v>
      </c>
      <c r="DZ468" t="s">
        <v>1980</v>
      </c>
    </row>
    <row r="469" spans="1:158">
      <c r="A469" t="s">
        <v>5303</v>
      </c>
      <c r="B469" t="s">
        <v>507</v>
      </c>
      <c r="C469" t="s">
        <v>160</v>
      </c>
      <c r="D469" t="s">
        <v>5304</v>
      </c>
      <c r="E469" t="s">
        <v>10916</v>
      </c>
      <c r="F469" t="s">
        <v>10917</v>
      </c>
      <c r="G469">
        <v>8788009364</v>
      </c>
      <c r="H469" t="s">
        <v>271</v>
      </c>
      <c r="I469" t="s">
        <v>10918</v>
      </c>
      <c r="J469" t="s">
        <v>166</v>
      </c>
      <c r="K469" t="s">
        <v>2824</v>
      </c>
      <c r="L469" t="s">
        <v>10919</v>
      </c>
      <c r="M469" t="s">
        <v>10920</v>
      </c>
      <c r="N469" t="s">
        <v>170</v>
      </c>
      <c r="AI469" t="s">
        <v>10921</v>
      </c>
      <c r="AJ469" t="s">
        <v>4866</v>
      </c>
      <c r="AK469" t="s">
        <v>438</v>
      </c>
      <c r="AL469">
        <v>73.6</v>
      </c>
      <c r="AN469">
        <v>1997</v>
      </c>
      <c r="AO469" t="s">
        <v>174</v>
      </c>
      <c r="AP469" t="s">
        <v>10922</v>
      </c>
      <c r="AQ469" t="s">
        <v>4866</v>
      </c>
      <c r="AR469" t="s">
        <v>1258</v>
      </c>
      <c r="AS469">
        <v>73.0</v>
      </c>
      <c r="AU469">
        <v>1999</v>
      </c>
      <c r="AV469" t="s">
        <v>170</v>
      </c>
      <c r="BC469" t="s">
        <v>174</v>
      </c>
      <c r="BD469" t="s">
        <v>10923</v>
      </c>
      <c r="BE469" t="s">
        <v>10924</v>
      </c>
      <c r="BF469" t="s">
        <v>10925</v>
      </c>
      <c r="BG469">
        <v>69.95</v>
      </c>
      <c r="BI469">
        <v>2004</v>
      </c>
      <c r="BJ469">
        <v>8</v>
      </c>
      <c r="BL469">
        <v>2</v>
      </c>
      <c r="BN469" t="s">
        <v>174</v>
      </c>
      <c r="BO469" t="s">
        <v>10923</v>
      </c>
      <c r="BP469" t="s">
        <v>10924</v>
      </c>
      <c r="BQ469" t="s">
        <v>1490</v>
      </c>
      <c r="BR469">
        <v>95</v>
      </c>
      <c r="BT469">
        <v>2010</v>
      </c>
      <c r="BU469">
        <v>24</v>
      </c>
      <c r="BW469">
        <v>35</v>
      </c>
      <c r="BY469" t="s">
        <v>170</v>
      </c>
      <c r="BZ469" t="s">
        <v>10923</v>
      </c>
      <c r="CA469" t="s">
        <v>10924</v>
      </c>
      <c r="CF469" t="s">
        <v>174</v>
      </c>
      <c r="CG469" t="s">
        <v>10926</v>
      </c>
      <c r="CH469" t="s">
        <v>10923</v>
      </c>
      <c r="CI469" t="s">
        <v>193</v>
      </c>
      <c r="CJ469">
        <v>2022</v>
      </c>
      <c r="CL469" t="s">
        <v>170</v>
      </c>
      <c r="CN469" t="s">
        <v>174</v>
      </c>
      <c r="CO469" t="s">
        <v>10927</v>
      </c>
      <c r="CP469" t="s">
        <v>10928</v>
      </c>
      <c r="CQ469" t="s">
        <v>174</v>
      </c>
      <c r="CR469">
        <v>3</v>
      </c>
      <c r="CS469">
        <v>7</v>
      </c>
      <c r="CT469">
        <v>9</v>
      </c>
      <c r="CU469" t="s">
        <v>10929</v>
      </c>
      <c r="CV469" t="s">
        <v>174</v>
      </c>
      <c r="CW469" t="s">
        <v>10930</v>
      </c>
      <c r="CX469" t="s">
        <v>193</v>
      </c>
      <c r="CY469">
        <v>2025</v>
      </c>
      <c r="CZ469" t="s">
        <v>174</v>
      </c>
      <c r="DA469" t="s">
        <v>10931</v>
      </c>
      <c r="DB469" t="s">
        <v>10932</v>
      </c>
      <c r="DC469" t="s">
        <v>10933</v>
      </c>
      <c r="DD469" t="s">
        <v>174</v>
      </c>
      <c r="DE469" t="s">
        <v>10934</v>
      </c>
      <c r="DF469" t="s">
        <v>174</v>
      </c>
      <c r="DG469" t="s">
        <v>10935</v>
      </c>
      <c r="DH469" t="s">
        <v>10936</v>
      </c>
      <c r="DI469" t="s">
        <v>378</v>
      </c>
      <c r="DJ469" t="s">
        <v>378</v>
      </c>
      <c r="DK469">
        <v>8</v>
      </c>
      <c r="DL469" t="s">
        <v>174</v>
      </c>
      <c r="DM469" t="s">
        <v>10937</v>
      </c>
      <c r="DN469" t="s">
        <v>174</v>
      </c>
      <c r="DO469" t="s">
        <v>10938</v>
      </c>
      <c r="DP469" t="s">
        <v>10939</v>
      </c>
      <c r="DQ469" t="str">
        <f>HYPERLINK("https://nconnect.nicmar.ac.in/storage/profile/699e7d1f4b788.png","Download")</f>
        <v>0</v>
      </c>
      <c r="DR469" t="str">
        <f>HYPERLINK("https://nconnect.nicmar.ac.in/pdf/622_resume_1772008248.pdf/Y2FyZWVy","View Resume")</f>
        <v>0</v>
      </c>
      <c r="DS469" t="s">
        <v>10940</v>
      </c>
      <c r="DT469" t="s">
        <v>6862</v>
      </c>
      <c r="DU469" t="s">
        <v>507</v>
      </c>
      <c r="DV469" t="s">
        <v>4681</v>
      </c>
      <c r="DW469" t="s">
        <v>246</v>
      </c>
      <c r="DX469" t="s">
        <v>825</v>
      </c>
      <c r="DY469" t="s">
        <v>209</v>
      </c>
      <c r="DZ469" t="s">
        <v>697</v>
      </c>
      <c r="EA469" t="s">
        <v>10941</v>
      </c>
      <c r="EB469" t="s">
        <v>507</v>
      </c>
      <c r="EC469" t="s">
        <v>2129</v>
      </c>
      <c r="ED469" t="s">
        <v>246</v>
      </c>
      <c r="EE469" t="s">
        <v>2523</v>
      </c>
      <c r="EF469" t="s">
        <v>825</v>
      </c>
      <c r="EG469" t="s">
        <v>978</v>
      </c>
      <c r="EH469" t="s">
        <v>10941</v>
      </c>
      <c r="EI469" t="s">
        <v>211</v>
      </c>
      <c r="EJ469" t="s">
        <v>2129</v>
      </c>
      <c r="EK469" t="s">
        <v>246</v>
      </c>
      <c r="EL469" t="s">
        <v>2135</v>
      </c>
      <c r="EM469" t="s">
        <v>427</v>
      </c>
      <c r="EN469" t="s">
        <v>4129</v>
      </c>
      <c r="EO469" t="s">
        <v>10942</v>
      </c>
      <c r="EP469" t="s">
        <v>351</v>
      </c>
      <c r="EQ469" t="s">
        <v>2129</v>
      </c>
      <c r="ER469" t="s">
        <v>207</v>
      </c>
      <c r="ES469" t="s">
        <v>4977</v>
      </c>
      <c r="ET469" t="s">
        <v>3258</v>
      </c>
      <c r="EU469" t="s">
        <v>697</v>
      </c>
      <c r="EV469" t="s">
        <v>10943</v>
      </c>
      <c r="EW469" t="s">
        <v>1807</v>
      </c>
      <c r="EX469" t="s">
        <v>2129</v>
      </c>
      <c r="EY469" t="s">
        <v>207</v>
      </c>
      <c r="EZ469" t="s">
        <v>1099</v>
      </c>
      <c r="FA469" t="s">
        <v>264</v>
      </c>
      <c r="FB469" t="s">
        <v>574</v>
      </c>
    </row>
    <row r="470" spans="1:158">
      <c r="A470" t="s">
        <v>210</v>
      </c>
      <c r="B470" t="s">
        <v>211</v>
      </c>
      <c r="C470" t="s">
        <v>212</v>
      </c>
      <c r="D470" t="s">
        <v>213</v>
      </c>
      <c r="E470" t="s">
        <v>10944</v>
      </c>
      <c r="F470" t="s">
        <v>10945</v>
      </c>
      <c r="G470">
        <v>8910464268</v>
      </c>
      <c r="H470" t="s">
        <v>164</v>
      </c>
      <c r="I470" t="s">
        <v>10946</v>
      </c>
      <c r="J470" t="s">
        <v>166</v>
      </c>
      <c r="K470" t="s">
        <v>388</v>
      </c>
      <c r="L470" t="s">
        <v>10947</v>
      </c>
      <c r="M470" t="s">
        <v>10948</v>
      </c>
      <c r="N470" t="s">
        <v>170</v>
      </c>
      <c r="AI470" t="s">
        <v>10949</v>
      </c>
      <c r="AJ470" t="s">
        <v>10950</v>
      </c>
      <c r="AK470" t="s">
        <v>10951</v>
      </c>
      <c r="AL470">
        <v>88.5</v>
      </c>
      <c r="AN470">
        <v>2006</v>
      </c>
      <c r="AO470" t="s">
        <v>174</v>
      </c>
      <c r="AP470" t="s">
        <v>10949</v>
      </c>
      <c r="AQ470" t="s">
        <v>10952</v>
      </c>
      <c r="AR470" t="s">
        <v>10953</v>
      </c>
      <c r="AS470">
        <v>77.4</v>
      </c>
      <c r="AU470">
        <v>2008</v>
      </c>
      <c r="AV470" t="s">
        <v>170</v>
      </c>
      <c r="BC470" t="s">
        <v>174</v>
      </c>
      <c r="BD470" t="s">
        <v>10954</v>
      </c>
      <c r="BE470" t="s">
        <v>10955</v>
      </c>
      <c r="BF470" t="s">
        <v>10956</v>
      </c>
      <c r="BG470">
        <v>68.8</v>
      </c>
      <c r="BH470">
        <v>7.63</v>
      </c>
      <c r="BI470">
        <v>2012</v>
      </c>
      <c r="BJ470">
        <v>1</v>
      </c>
      <c r="BL470">
        <v>9</v>
      </c>
      <c r="BN470" t="s">
        <v>174</v>
      </c>
      <c r="BO470" t="s">
        <v>420</v>
      </c>
      <c r="BP470" t="s">
        <v>10957</v>
      </c>
      <c r="BQ470" t="s">
        <v>10958</v>
      </c>
      <c r="BR470">
        <v>89</v>
      </c>
      <c r="BS470">
        <v>8.99</v>
      </c>
      <c r="BT470">
        <v>2019</v>
      </c>
      <c r="BU470">
        <v>14</v>
      </c>
      <c r="BW470">
        <v>47</v>
      </c>
      <c r="BY470" t="s">
        <v>170</v>
      </c>
      <c r="CF470" t="s">
        <v>174</v>
      </c>
      <c r="CG470" t="s">
        <v>10959</v>
      </c>
      <c r="CH470" t="s">
        <v>8042</v>
      </c>
      <c r="CI470" t="s">
        <v>193</v>
      </c>
      <c r="CJ470">
        <v>2025</v>
      </c>
      <c r="CL470" t="s">
        <v>170</v>
      </c>
      <c r="CN470" t="s">
        <v>174</v>
      </c>
      <c r="CO470" t="s">
        <v>10960</v>
      </c>
      <c r="CP470" t="s">
        <v>10961</v>
      </c>
      <c r="CQ470" t="s">
        <v>174</v>
      </c>
      <c r="CR470" t="s">
        <v>10962</v>
      </c>
      <c r="CS470" t="s">
        <v>676</v>
      </c>
      <c r="CT470" t="s">
        <v>678</v>
      </c>
      <c r="CU470" t="s">
        <v>10963</v>
      </c>
      <c r="CV470" t="s">
        <v>170</v>
      </c>
      <c r="CZ470" t="s">
        <v>170</v>
      </c>
      <c r="DB470" t="s">
        <v>2681</v>
      </c>
      <c r="DC470" t="s">
        <v>10964</v>
      </c>
      <c r="DD470" t="s">
        <v>170</v>
      </c>
      <c r="DF470" t="s">
        <v>170</v>
      </c>
      <c r="DL470" t="s">
        <v>174</v>
      </c>
      <c r="DM470" t="s">
        <v>10965</v>
      </c>
      <c r="DN470" t="s">
        <v>170</v>
      </c>
      <c r="DP470" t="s">
        <v>10966</v>
      </c>
      <c r="DQ470" t="s">
        <v>202</v>
      </c>
      <c r="DR470" t="str">
        <f>HYPERLINK("https://nconnect.nicmar.ac.in/pdf/487_resume_1772009160.pdf/Y2FyZWVy","View Resume")</f>
        <v>0</v>
      </c>
      <c r="DS470" t="s">
        <v>5377</v>
      </c>
      <c r="DT470" t="s">
        <v>10967</v>
      </c>
      <c r="DU470" t="s">
        <v>10968</v>
      </c>
      <c r="DV470" t="s">
        <v>5451</v>
      </c>
      <c r="DW470" t="s">
        <v>246</v>
      </c>
      <c r="DX470" t="s">
        <v>2434</v>
      </c>
      <c r="DY470" t="s">
        <v>209</v>
      </c>
      <c r="DZ470" t="s">
        <v>429</v>
      </c>
      <c r="EA470" t="s">
        <v>10969</v>
      </c>
      <c r="EB470" t="s">
        <v>10970</v>
      </c>
      <c r="EC470" t="s">
        <v>10971</v>
      </c>
      <c r="ED470" t="s">
        <v>207</v>
      </c>
      <c r="EE470" t="s">
        <v>264</v>
      </c>
      <c r="EF470" t="s">
        <v>428</v>
      </c>
      <c r="EG470" t="s">
        <v>1216</v>
      </c>
    </row>
    <row r="471" spans="1:158">
      <c r="A471" t="s">
        <v>295</v>
      </c>
      <c r="B471" t="s">
        <v>211</v>
      </c>
      <c r="C471" t="s">
        <v>267</v>
      </c>
      <c r="D471" t="s">
        <v>296</v>
      </c>
      <c r="E471" t="s">
        <v>10972</v>
      </c>
      <c r="F471" t="s">
        <v>10973</v>
      </c>
      <c r="G471">
        <v>7387360861</v>
      </c>
      <c r="H471" t="s">
        <v>271</v>
      </c>
      <c r="I471" t="s">
        <v>10974</v>
      </c>
      <c r="J471" t="s">
        <v>166</v>
      </c>
      <c r="K471" t="s">
        <v>831</v>
      </c>
      <c r="L471" t="s">
        <v>10975</v>
      </c>
      <c r="M471" t="s">
        <v>10976</v>
      </c>
      <c r="N471" t="s">
        <v>170</v>
      </c>
      <c r="AI471" t="s">
        <v>10977</v>
      </c>
      <c r="AJ471" t="s">
        <v>5017</v>
      </c>
      <c r="AK471" t="s">
        <v>10978</v>
      </c>
      <c r="AL471">
        <v>67.6</v>
      </c>
      <c r="AN471">
        <v>2000</v>
      </c>
      <c r="AO471" t="s">
        <v>174</v>
      </c>
      <c r="AP471" t="s">
        <v>10979</v>
      </c>
      <c r="AQ471" t="s">
        <v>5017</v>
      </c>
      <c r="AR471" t="s">
        <v>2220</v>
      </c>
      <c r="AS471">
        <v>60</v>
      </c>
      <c r="AU471">
        <v>2002</v>
      </c>
      <c r="AV471" t="s">
        <v>170</v>
      </c>
      <c r="BC471" t="s">
        <v>174</v>
      </c>
      <c r="BD471" t="s">
        <v>4955</v>
      </c>
      <c r="BE471" t="s">
        <v>10980</v>
      </c>
      <c r="BF471" t="s">
        <v>10981</v>
      </c>
      <c r="BG471">
        <v>68.1</v>
      </c>
      <c r="BI471">
        <v>2005</v>
      </c>
      <c r="BJ471">
        <v>19</v>
      </c>
      <c r="BL471">
        <v>53</v>
      </c>
      <c r="BM471" t="s">
        <v>10981</v>
      </c>
      <c r="BN471" t="s">
        <v>174</v>
      </c>
      <c r="BO471" t="s">
        <v>10982</v>
      </c>
      <c r="BP471" t="s">
        <v>10983</v>
      </c>
      <c r="BQ471" t="s">
        <v>370</v>
      </c>
      <c r="BR471">
        <v>63.8</v>
      </c>
      <c r="BT471">
        <v>2007</v>
      </c>
      <c r="BU471">
        <v>31</v>
      </c>
      <c r="BW471">
        <v>53</v>
      </c>
      <c r="BX471" t="s">
        <v>370</v>
      </c>
      <c r="BY471" t="s">
        <v>174</v>
      </c>
      <c r="BZ471" t="s">
        <v>1909</v>
      </c>
      <c r="CA471" t="s">
        <v>10984</v>
      </c>
      <c r="CB471" t="s">
        <v>296</v>
      </c>
      <c r="CC471">
        <v>75</v>
      </c>
      <c r="CE471">
        <v>2012</v>
      </c>
      <c r="CF471" t="s">
        <v>174</v>
      </c>
      <c r="CG471" t="s">
        <v>10985</v>
      </c>
      <c r="CH471" t="s">
        <v>10986</v>
      </c>
      <c r="CI471" t="s">
        <v>193</v>
      </c>
      <c r="CJ471">
        <v>2023</v>
      </c>
      <c r="CL471" t="s">
        <v>174</v>
      </c>
      <c r="CM471" t="s">
        <v>10987</v>
      </c>
      <c r="CN471" t="s">
        <v>174</v>
      </c>
      <c r="CO471" t="s">
        <v>10988</v>
      </c>
      <c r="CP471" t="s">
        <v>4935</v>
      </c>
      <c r="CQ471" t="s">
        <v>174</v>
      </c>
      <c r="CR471">
        <v>0</v>
      </c>
      <c r="CS471">
        <v>1</v>
      </c>
      <c r="CT471">
        <v>37</v>
      </c>
      <c r="CU471" t="s">
        <v>10989</v>
      </c>
      <c r="CV471" t="s">
        <v>174</v>
      </c>
      <c r="CW471" t="s">
        <v>10990</v>
      </c>
      <c r="CX471" t="s">
        <v>193</v>
      </c>
      <c r="CY471">
        <v>2021</v>
      </c>
      <c r="CZ471" t="s">
        <v>170</v>
      </c>
      <c r="DB471" t="s">
        <v>10991</v>
      </c>
      <c r="DC471" t="s">
        <v>10992</v>
      </c>
      <c r="DD471" t="s">
        <v>174</v>
      </c>
      <c r="DE471" t="s">
        <v>10993</v>
      </c>
      <c r="DF471" t="s">
        <v>174</v>
      </c>
      <c r="DG471">
        <v>5</v>
      </c>
      <c r="DH471">
        <v>1</v>
      </c>
      <c r="DI471">
        <v>0</v>
      </c>
      <c r="DJ471" t="s">
        <v>3131</v>
      </c>
      <c r="DK471">
        <v>9</v>
      </c>
      <c r="DL471" t="s">
        <v>174</v>
      </c>
      <c r="DM471" t="s">
        <v>10994</v>
      </c>
      <c r="DN471" t="s">
        <v>170</v>
      </c>
      <c r="DP471" t="s">
        <v>10995</v>
      </c>
      <c r="DQ471" t="s">
        <v>202</v>
      </c>
      <c r="DR471" t="str">
        <f>HYPERLINK("https://nconnect.nicmar.ac.in/pdf/653_resume_1772009292.pdf/Y2FyZWVy","View Resume")</f>
        <v>0</v>
      </c>
      <c r="DS471" t="s">
        <v>10238</v>
      </c>
      <c r="DT471" t="s">
        <v>10996</v>
      </c>
      <c r="DU471" t="s">
        <v>507</v>
      </c>
      <c r="DV471" t="s">
        <v>818</v>
      </c>
      <c r="DW471" t="s">
        <v>246</v>
      </c>
      <c r="DX471" t="s">
        <v>3390</v>
      </c>
      <c r="DY471" t="s">
        <v>209</v>
      </c>
      <c r="DZ471" t="s">
        <v>1388</v>
      </c>
      <c r="EA471" t="s">
        <v>10997</v>
      </c>
      <c r="EB471" t="s">
        <v>507</v>
      </c>
      <c r="EC471" t="s">
        <v>818</v>
      </c>
      <c r="ED471" t="s">
        <v>246</v>
      </c>
      <c r="EE471" t="s">
        <v>757</v>
      </c>
      <c r="EF471" t="s">
        <v>4271</v>
      </c>
      <c r="EG471" t="s">
        <v>865</v>
      </c>
      <c r="EH471" t="s">
        <v>10998</v>
      </c>
      <c r="EI471" t="s">
        <v>1283</v>
      </c>
      <c r="EJ471" t="s">
        <v>818</v>
      </c>
      <c r="EK471" t="s">
        <v>246</v>
      </c>
      <c r="EL471" t="s">
        <v>1347</v>
      </c>
      <c r="EM471" t="s">
        <v>757</v>
      </c>
      <c r="EN471" t="s">
        <v>3111</v>
      </c>
      <c r="EO471" t="s">
        <v>10999</v>
      </c>
      <c r="EP471" t="s">
        <v>211</v>
      </c>
      <c r="EQ471" t="s">
        <v>818</v>
      </c>
      <c r="ER471" t="s">
        <v>246</v>
      </c>
      <c r="ES471" t="s">
        <v>3258</v>
      </c>
      <c r="ET471" t="s">
        <v>1347</v>
      </c>
      <c r="EU471" t="s">
        <v>242</v>
      </c>
    </row>
    <row r="472" spans="1:158">
      <c r="A472" t="s">
        <v>3915</v>
      </c>
      <c r="B472" t="s">
        <v>536</v>
      </c>
      <c r="C472" t="s">
        <v>1138</v>
      </c>
      <c r="D472" t="s">
        <v>3916</v>
      </c>
      <c r="E472" t="s">
        <v>11000</v>
      </c>
      <c r="F472" t="s">
        <v>11001</v>
      </c>
      <c r="G472">
        <v>9967011229</v>
      </c>
      <c r="H472" t="s">
        <v>271</v>
      </c>
      <c r="I472" t="s">
        <v>11002</v>
      </c>
      <c r="J472" t="s">
        <v>166</v>
      </c>
      <c r="K472" t="s">
        <v>7379</v>
      </c>
      <c r="L472" t="s">
        <v>11003</v>
      </c>
      <c r="M472" t="s">
        <v>11004</v>
      </c>
      <c r="N472" t="s">
        <v>170</v>
      </c>
      <c r="AI472" t="s">
        <v>11005</v>
      </c>
      <c r="AJ472" t="s">
        <v>2384</v>
      </c>
      <c r="AK472" t="s">
        <v>438</v>
      </c>
      <c r="AL472">
        <v>88.14</v>
      </c>
      <c r="AN472">
        <v>1994</v>
      </c>
      <c r="AO472" t="s">
        <v>174</v>
      </c>
      <c r="AP472" t="s">
        <v>11006</v>
      </c>
      <c r="AQ472" t="s">
        <v>2384</v>
      </c>
      <c r="AR472" t="s">
        <v>438</v>
      </c>
      <c r="AS472">
        <v>78</v>
      </c>
      <c r="AU472">
        <v>1996</v>
      </c>
      <c r="AV472" t="s">
        <v>170</v>
      </c>
      <c r="BC472" t="s">
        <v>170</v>
      </c>
      <c r="BD472" t="s">
        <v>11007</v>
      </c>
      <c r="BE472" t="s">
        <v>11008</v>
      </c>
      <c r="BF472" t="s">
        <v>1780</v>
      </c>
      <c r="BG472">
        <v>63.23</v>
      </c>
      <c r="BI472">
        <v>2001</v>
      </c>
      <c r="BJ472">
        <v>8</v>
      </c>
      <c r="BL472">
        <v>2</v>
      </c>
      <c r="BN472" t="s">
        <v>174</v>
      </c>
      <c r="BO472" t="s">
        <v>11009</v>
      </c>
      <c r="BP472" t="s">
        <v>11009</v>
      </c>
      <c r="BQ472" t="s">
        <v>712</v>
      </c>
      <c r="BR472">
        <v>70.4</v>
      </c>
      <c r="BT472">
        <v>2003</v>
      </c>
      <c r="BU472">
        <v>31</v>
      </c>
      <c r="BV472" t="s">
        <v>1179</v>
      </c>
      <c r="BW472">
        <v>53</v>
      </c>
      <c r="BY472" t="s">
        <v>170</v>
      </c>
      <c r="CE472">
        <v>2003</v>
      </c>
      <c r="CF472" t="s">
        <v>170</v>
      </c>
      <c r="CL472" t="s">
        <v>170</v>
      </c>
      <c r="CN472" t="s">
        <v>174</v>
      </c>
      <c r="CO472" t="s">
        <v>11010</v>
      </c>
      <c r="CP472" t="s">
        <v>11011</v>
      </c>
      <c r="CQ472" t="s">
        <v>170</v>
      </c>
      <c r="CV472" t="s">
        <v>170</v>
      </c>
      <c r="CZ472" t="s">
        <v>170</v>
      </c>
      <c r="DB472" t="s">
        <v>378</v>
      </c>
      <c r="DC472" t="s">
        <v>2977</v>
      </c>
      <c r="DD472" t="s">
        <v>174</v>
      </c>
      <c r="DE472" t="s">
        <v>11012</v>
      </c>
      <c r="DF472" t="s">
        <v>170</v>
      </c>
      <c r="DL472" t="s">
        <v>170</v>
      </c>
      <c r="DN472" t="s">
        <v>170</v>
      </c>
      <c r="DP472" t="s">
        <v>11013</v>
      </c>
      <c r="DQ472" t="s">
        <v>202</v>
      </c>
      <c r="DR472" t="str">
        <f>HYPERLINK("https://nconnect.nicmar.ac.in/pdf/638_resume_1772009423.pdf/Y2FyZWVy","View Resume")</f>
        <v>0</v>
      </c>
      <c r="DS472" t="s">
        <v>11014</v>
      </c>
      <c r="DT472" t="s">
        <v>11015</v>
      </c>
      <c r="DU472" t="s">
        <v>11016</v>
      </c>
      <c r="DV472" t="s">
        <v>333</v>
      </c>
      <c r="DW472" t="s">
        <v>207</v>
      </c>
      <c r="DX472" t="s">
        <v>1386</v>
      </c>
      <c r="DY472" t="s">
        <v>2758</v>
      </c>
      <c r="DZ472" t="s">
        <v>419</v>
      </c>
      <c r="EA472" t="s">
        <v>11017</v>
      </c>
      <c r="EB472" t="s">
        <v>11018</v>
      </c>
      <c r="EC472" t="s">
        <v>333</v>
      </c>
      <c r="ED472" t="s">
        <v>207</v>
      </c>
      <c r="EE472" t="s">
        <v>4351</v>
      </c>
      <c r="EF472" t="s">
        <v>1322</v>
      </c>
      <c r="EG472" t="s">
        <v>2527</v>
      </c>
      <c r="EH472" t="s">
        <v>11019</v>
      </c>
      <c r="EI472" t="s">
        <v>11020</v>
      </c>
      <c r="EJ472" t="s">
        <v>333</v>
      </c>
      <c r="EK472" t="s">
        <v>207</v>
      </c>
      <c r="EL472" t="s">
        <v>6054</v>
      </c>
      <c r="EM472" t="s">
        <v>1136</v>
      </c>
      <c r="EN472" t="s">
        <v>6990</v>
      </c>
      <c r="EO472" t="s">
        <v>11021</v>
      </c>
      <c r="EP472" t="s">
        <v>11022</v>
      </c>
      <c r="EQ472" t="s">
        <v>11023</v>
      </c>
      <c r="ER472" t="s">
        <v>207</v>
      </c>
      <c r="ES472" t="s">
        <v>11024</v>
      </c>
      <c r="ET472" t="s">
        <v>342</v>
      </c>
      <c r="EU472" t="s">
        <v>697</v>
      </c>
    </row>
    <row r="473" spans="1:158">
      <c r="A473" t="s">
        <v>1779</v>
      </c>
      <c r="B473" t="s">
        <v>159</v>
      </c>
      <c r="C473" t="s">
        <v>160</v>
      </c>
      <c r="D473" t="s">
        <v>1780</v>
      </c>
      <c r="E473" t="s">
        <v>11000</v>
      </c>
      <c r="F473" t="s">
        <v>11001</v>
      </c>
      <c r="G473">
        <v>9967011229</v>
      </c>
      <c r="H473" t="s">
        <v>271</v>
      </c>
      <c r="I473" t="s">
        <v>11002</v>
      </c>
      <c r="J473" t="s">
        <v>166</v>
      </c>
      <c r="K473" t="s">
        <v>7379</v>
      </c>
      <c r="L473" t="s">
        <v>11003</v>
      </c>
      <c r="M473" t="s">
        <v>11004</v>
      </c>
      <c r="N473" t="s">
        <v>170</v>
      </c>
      <c r="AI473" t="s">
        <v>11005</v>
      </c>
      <c r="AJ473" t="s">
        <v>2384</v>
      </c>
      <c r="AK473" t="s">
        <v>438</v>
      </c>
      <c r="AL473">
        <v>88.14</v>
      </c>
      <c r="AN473">
        <v>1994</v>
      </c>
      <c r="AO473" t="s">
        <v>174</v>
      </c>
      <c r="AP473" t="s">
        <v>11006</v>
      </c>
      <c r="AQ473" t="s">
        <v>2384</v>
      </c>
      <c r="AR473" t="s">
        <v>438</v>
      </c>
      <c r="AS473">
        <v>78</v>
      </c>
      <c r="AU473">
        <v>1996</v>
      </c>
      <c r="AV473" t="s">
        <v>170</v>
      </c>
      <c r="BC473" t="s">
        <v>170</v>
      </c>
      <c r="BD473" t="s">
        <v>11007</v>
      </c>
      <c r="BE473" t="s">
        <v>11008</v>
      </c>
      <c r="BF473" t="s">
        <v>1780</v>
      </c>
      <c r="BG473">
        <v>63.23</v>
      </c>
      <c r="BI473">
        <v>2001</v>
      </c>
      <c r="BJ473">
        <v>8</v>
      </c>
      <c r="BL473">
        <v>2</v>
      </c>
      <c r="BN473" t="s">
        <v>174</v>
      </c>
      <c r="BO473" t="s">
        <v>11009</v>
      </c>
      <c r="BP473" t="s">
        <v>11009</v>
      </c>
      <c r="BQ473" t="s">
        <v>712</v>
      </c>
      <c r="BR473">
        <v>70.4</v>
      </c>
      <c r="BT473">
        <v>2003</v>
      </c>
      <c r="BU473">
        <v>31</v>
      </c>
      <c r="BV473" t="s">
        <v>1179</v>
      </c>
      <c r="BW473">
        <v>53</v>
      </c>
      <c r="BY473" t="s">
        <v>170</v>
      </c>
      <c r="CE473">
        <v>2003</v>
      </c>
      <c r="CF473" t="s">
        <v>170</v>
      </c>
      <c r="CL473" t="s">
        <v>170</v>
      </c>
      <c r="CN473" t="s">
        <v>174</v>
      </c>
      <c r="CO473" t="s">
        <v>11010</v>
      </c>
      <c r="CP473" t="s">
        <v>11011</v>
      </c>
      <c r="CQ473" t="s">
        <v>170</v>
      </c>
      <c r="CV473" t="s">
        <v>170</v>
      </c>
      <c r="CZ473" t="s">
        <v>170</v>
      </c>
      <c r="DB473" t="s">
        <v>378</v>
      </c>
      <c r="DC473" t="s">
        <v>2977</v>
      </c>
      <c r="DD473" t="s">
        <v>174</v>
      </c>
      <c r="DE473" t="s">
        <v>11012</v>
      </c>
      <c r="DF473" t="s">
        <v>170</v>
      </c>
      <c r="DL473" t="s">
        <v>170</v>
      </c>
      <c r="DN473" t="s">
        <v>170</v>
      </c>
      <c r="DP473" t="s">
        <v>11025</v>
      </c>
      <c r="DQ473" t="s">
        <v>202</v>
      </c>
      <c r="DR473" t="str">
        <f>HYPERLINK("https://nconnect.nicmar.ac.in/pdf/638_resume_1772009423.pdf/Y2FyZWVy","View Resume")</f>
        <v>0</v>
      </c>
      <c r="DS473" t="s">
        <v>11014</v>
      </c>
      <c r="DT473" t="s">
        <v>11015</v>
      </c>
      <c r="DU473" t="s">
        <v>11016</v>
      </c>
      <c r="DV473" t="s">
        <v>333</v>
      </c>
      <c r="DW473" t="s">
        <v>207</v>
      </c>
      <c r="DX473" t="s">
        <v>1386</v>
      </c>
      <c r="DY473" t="s">
        <v>2758</v>
      </c>
      <c r="DZ473" t="s">
        <v>419</v>
      </c>
      <c r="EA473" t="s">
        <v>11017</v>
      </c>
      <c r="EB473" t="s">
        <v>11018</v>
      </c>
      <c r="EC473" t="s">
        <v>333</v>
      </c>
      <c r="ED473" t="s">
        <v>207</v>
      </c>
      <c r="EE473" t="s">
        <v>4351</v>
      </c>
      <c r="EF473" t="s">
        <v>1322</v>
      </c>
      <c r="EG473" t="s">
        <v>2527</v>
      </c>
      <c r="EH473" t="s">
        <v>11019</v>
      </c>
      <c r="EI473" t="s">
        <v>11020</v>
      </c>
      <c r="EJ473" t="s">
        <v>333</v>
      </c>
      <c r="EK473" t="s">
        <v>207</v>
      </c>
      <c r="EL473" t="s">
        <v>6054</v>
      </c>
      <c r="EM473" t="s">
        <v>1136</v>
      </c>
      <c r="EN473" t="s">
        <v>6990</v>
      </c>
      <c r="EO473" t="s">
        <v>11021</v>
      </c>
      <c r="EP473" t="s">
        <v>11022</v>
      </c>
      <c r="EQ473" t="s">
        <v>11023</v>
      </c>
      <c r="ER473" t="s">
        <v>207</v>
      </c>
      <c r="ES473" t="s">
        <v>11024</v>
      </c>
      <c r="ET473" t="s">
        <v>342</v>
      </c>
      <c r="EU473" t="s">
        <v>697</v>
      </c>
    </row>
    <row r="474" spans="1:158">
      <c r="A474" t="s">
        <v>158</v>
      </c>
      <c r="B474" t="s">
        <v>159</v>
      </c>
      <c r="C474" t="s">
        <v>160</v>
      </c>
      <c r="D474" t="s">
        <v>161</v>
      </c>
      <c r="E474" t="s">
        <v>11000</v>
      </c>
      <c r="F474" t="s">
        <v>11001</v>
      </c>
      <c r="G474">
        <v>9967011229</v>
      </c>
      <c r="H474" t="s">
        <v>271</v>
      </c>
      <c r="I474" t="s">
        <v>11002</v>
      </c>
      <c r="J474" t="s">
        <v>166</v>
      </c>
      <c r="K474" t="s">
        <v>7379</v>
      </c>
      <c r="L474" t="s">
        <v>11003</v>
      </c>
      <c r="M474" t="s">
        <v>11004</v>
      </c>
      <c r="N474" t="s">
        <v>170</v>
      </c>
      <c r="AI474" t="s">
        <v>11005</v>
      </c>
      <c r="AJ474" t="s">
        <v>2384</v>
      </c>
      <c r="AK474" t="s">
        <v>438</v>
      </c>
      <c r="AL474">
        <v>88.14</v>
      </c>
      <c r="AN474">
        <v>1994</v>
      </c>
      <c r="AO474" t="s">
        <v>174</v>
      </c>
      <c r="AP474" t="s">
        <v>11006</v>
      </c>
      <c r="AQ474" t="s">
        <v>2384</v>
      </c>
      <c r="AR474" t="s">
        <v>438</v>
      </c>
      <c r="AS474">
        <v>78</v>
      </c>
      <c r="AU474">
        <v>1996</v>
      </c>
      <c r="AV474" t="s">
        <v>170</v>
      </c>
      <c r="BC474" t="s">
        <v>170</v>
      </c>
      <c r="BD474" t="s">
        <v>11007</v>
      </c>
      <c r="BE474" t="s">
        <v>11008</v>
      </c>
      <c r="BF474" t="s">
        <v>1780</v>
      </c>
      <c r="BG474">
        <v>63.23</v>
      </c>
      <c r="BI474">
        <v>2001</v>
      </c>
      <c r="BJ474">
        <v>8</v>
      </c>
      <c r="BL474">
        <v>2</v>
      </c>
      <c r="BN474" t="s">
        <v>174</v>
      </c>
      <c r="BO474" t="s">
        <v>11009</v>
      </c>
      <c r="BP474" t="s">
        <v>11009</v>
      </c>
      <c r="BQ474" t="s">
        <v>712</v>
      </c>
      <c r="BR474">
        <v>70.4</v>
      </c>
      <c r="BT474">
        <v>2003</v>
      </c>
      <c r="BU474">
        <v>31</v>
      </c>
      <c r="BV474" t="s">
        <v>1179</v>
      </c>
      <c r="BW474">
        <v>53</v>
      </c>
      <c r="BY474" t="s">
        <v>170</v>
      </c>
      <c r="CE474">
        <v>2003</v>
      </c>
      <c r="CF474" t="s">
        <v>170</v>
      </c>
      <c r="CL474" t="s">
        <v>170</v>
      </c>
      <c r="CN474" t="s">
        <v>174</v>
      </c>
      <c r="CO474" t="s">
        <v>11010</v>
      </c>
      <c r="CP474" t="s">
        <v>11011</v>
      </c>
      <c r="CQ474" t="s">
        <v>170</v>
      </c>
      <c r="CV474" t="s">
        <v>170</v>
      </c>
      <c r="CZ474" t="s">
        <v>170</v>
      </c>
      <c r="DB474" t="s">
        <v>378</v>
      </c>
      <c r="DC474" t="s">
        <v>2977</v>
      </c>
      <c r="DD474" t="s">
        <v>174</v>
      </c>
      <c r="DE474" t="s">
        <v>11012</v>
      </c>
      <c r="DF474" t="s">
        <v>170</v>
      </c>
      <c r="DL474" t="s">
        <v>170</v>
      </c>
      <c r="DN474" t="s">
        <v>170</v>
      </c>
      <c r="DP474" t="s">
        <v>11025</v>
      </c>
      <c r="DQ474" t="s">
        <v>202</v>
      </c>
      <c r="DR474" t="str">
        <f>HYPERLINK("https://nconnect.nicmar.ac.in/pdf/638_resume_1772009423.pdf/Y2FyZWVy","View Resume")</f>
        <v>0</v>
      </c>
      <c r="DS474" t="s">
        <v>11014</v>
      </c>
      <c r="DT474" t="s">
        <v>11015</v>
      </c>
      <c r="DU474" t="s">
        <v>11016</v>
      </c>
      <c r="DV474" t="s">
        <v>333</v>
      </c>
      <c r="DW474" t="s">
        <v>207</v>
      </c>
      <c r="DX474" t="s">
        <v>1386</v>
      </c>
      <c r="DY474" t="s">
        <v>2758</v>
      </c>
      <c r="DZ474" t="s">
        <v>419</v>
      </c>
      <c r="EA474" t="s">
        <v>11017</v>
      </c>
      <c r="EB474" t="s">
        <v>11018</v>
      </c>
      <c r="EC474" t="s">
        <v>333</v>
      </c>
      <c r="ED474" t="s">
        <v>207</v>
      </c>
      <c r="EE474" t="s">
        <v>4351</v>
      </c>
      <c r="EF474" t="s">
        <v>1322</v>
      </c>
      <c r="EG474" t="s">
        <v>2527</v>
      </c>
      <c r="EH474" t="s">
        <v>11019</v>
      </c>
      <c r="EI474" t="s">
        <v>11020</v>
      </c>
      <c r="EJ474" t="s">
        <v>333</v>
      </c>
      <c r="EK474" t="s">
        <v>207</v>
      </c>
      <c r="EL474" t="s">
        <v>6054</v>
      </c>
      <c r="EM474" t="s">
        <v>1136</v>
      </c>
      <c r="EN474" t="s">
        <v>6990</v>
      </c>
      <c r="EO474" t="s">
        <v>11021</v>
      </c>
      <c r="EP474" t="s">
        <v>11022</v>
      </c>
      <c r="EQ474" t="s">
        <v>11023</v>
      </c>
      <c r="ER474" t="s">
        <v>207</v>
      </c>
      <c r="ES474" t="s">
        <v>11024</v>
      </c>
      <c r="ET474" t="s">
        <v>342</v>
      </c>
      <c r="EU474" t="s">
        <v>697</v>
      </c>
    </row>
    <row r="475" spans="1:158">
      <c r="A475" t="s">
        <v>581</v>
      </c>
      <c r="B475" t="s">
        <v>211</v>
      </c>
      <c r="C475" t="s">
        <v>471</v>
      </c>
      <c r="D475" t="s">
        <v>582</v>
      </c>
      <c r="E475" t="s">
        <v>11026</v>
      </c>
      <c r="F475" t="s">
        <v>11027</v>
      </c>
      <c r="G475">
        <v>8248272400</v>
      </c>
      <c r="H475" t="s">
        <v>164</v>
      </c>
      <c r="I475" t="s">
        <v>11028</v>
      </c>
      <c r="J475" t="s">
        <v>166</v>
      </c>
      <c r="K475" t="s">
        <v>1995</v>
      </c>
      <c r="L475" t="s">
        <v>11029</v>
      </c>
      <c r="M475" t="s">
        <v>11030</v>
      </c>
      <c r="N475" t="s">
        <v>170</v>
      </c>
      <c r="AI475" t="s">
        <v>11031</v>
      </c>
      <c r="AJ475" t="s">
        <v>11032</v>
      </c>
      <c r="AK475" t="s">
        <v>11033</v>
      </c>
      <c r="AL475">
        <v>79.8</v>
      </c>
      <c r="AM475">
        <v>8.4</v>
      </c>
      <c r="AN475">
        <v>2011</v>
      </c>
      <c r="AO475" t="s">
        <v>174</v>
      </c>
      <c r="AP475" t="s">
        <v>11034</v>
      </c>
      <c r="AQ475" t="s">
        <v>11035</v>
      </c>
      <c r="AR475" t="s">
        <v>11036</v>
      </c>
      <c r="AS475">
        <v>78</v>
      </c>
      <c r="AU475">
        <v>2013</v>
      </c>
      <c r="AV475" t="s">
        <v>170</v>
      </c>
      <c r="BC475" t="s">
        <v>174</v>
      </c>
      <c r="BD475" t="s">
        <v>11037</v>
      </c>
      <c r="BE475" t="s">
        <v>11038</v>
      </c>
      <c r="BF475" t="s">
        <v>11039</v>
      </c>
      <c r="BG475">
        <v>89.7</v>
      </c>
      <c r="BH475">
        <v>8.97</v>
      </c>
      <c r="BI475">
        <v>2018</v>
      </c>
      <c r="BJ475">
        <v>1</v>
      </c>
      <c r="BL475">
        <v>9</v>
      </c>
      <c r="BN475" t="s">
        <v>174</v>
      </c>
      <c r="BO475" t="s">
        <v>11040</v>
      </c>
      <c r="BP475" t="s">
        <v>11041</v>
      </c>
      <c r="BQ475" t="s">
        <v>11042</v>
      </c>
      <c r="BR475">
        <v>92.7</v>
      </c>
      <c r="BS475">
        <v>9.27</v>
      </c>
      <c r="BT475">
        <v>2026</v>
      </c>
      <c r="BU475">
        <v>31</v>
      </c>
      <c r="BV475" t="s">
        <v>11043</v>
      </c>
      <c r="BW475">
        <v>53</v>
      </c>
      <c r="BX475" t="s">
        <v>11043</v>
      </c>
      <c r="BY475" t="s">
        <v>170</v>
      </c>
      <c r="CF475" t="s">
        <v>174</v>
      </c>
      <c r="CG475" t="s">
        <v>11044</v>
      </c>
      <c r="CH475" t="s">
        <v>11045</v>
      </c>
      <c r="CI475" t="s">
        <v>193</v>
      </c>
      <c r="CJ475">
        <v>2026</v>
      </c>
      <c r="CL475" t="s">
        <v>170</v>
      </c>
      <c r="CN475" t="s">
        <v>174</v>
      </c>
      <c r="CO475" t="s">
        <v>11046</v>
      </c>
      <c r="CP475" t="s">
        <v>11047</v>
      </c>
      <c r="CQ475" t="s">
        <v>174</v>
      </c>
      <c r="CR475" t="s">
        <v>2454</v>
      </c>
      <c r="CS475" t="s">
        <v>2454</v>
      </c>
      <c r="CT475">
        <v>3</v>
      </c>
      <c r="CU475" t="s">
        <v>11048</v>
      </c>
      <c r="CV475" t="s">
        <v>170</v>
      </c>
      <c r="CZ475" t="s">
        <v>170</v>
      </c>
      <c r="DB475" t="s">
        <v>11049</v>
      </c>
      <c r="DC475" t="s">
        <v>1378</v>
      </c>
      <c r="DD475" t="s">
        <v>170</v>
      </c>
      <c r="DF475" t="s">
        <v>170</v>
      </c>
      <c r="DL475" t="s">
        <v>174</v>
      </c>
      <c r="DM475" t="s">
        <v>11050</v>
      </c>
      <c r="DN475" t="s">
        <v>170</v>
      </c>
      <c r="DP475" t="s">
        <v>11051</v>
      </c>
      <c r="DQ475" t="s">
        <v>202</v>
      </c>
      <c r="DR475" t="str">
        <f>HYPERLINK("https://nconnect.nicmar.ac.in/pdf/629_resume_1772010403.pdf/Y2FyZWVy","View Resume")</f>
        <v>0</v>
      </c>
      <c r="DS475" t="s">
        <v>292</v>
      </c>
    </row>
    <row r="476" spans="1:158">
      <c r="A476" t="s">
        <v>356</v>
      </c>
      <c r="B476" t="s">
        <v>211</v>
      </c>
      <c r="C476" t="s">
        <v>267</v>
      </c>
      <c r="D476" t="s">
        <v>357</v>
      </c>
      <c r="E476" t="s">
        <v>11052</v>
      </c>
      <c r="F476" t="s">
        <v>11053</v>
      </c>
      <c r="G476">
        <v>9096848827</v>
      </c>
      <c r="H476" t="s">
        <v>271</v>
      </c>
      <c r="I476" t="s">
        <v>11054</v>
      </c>
      <c r="J476" t="s">
        <v>166</v>
      </c>
      <c r="K476" t="s">
        <v>11055</v>
      </c>
      <c r="L476" t="s">
        <v>11056</v>
      </c>
      <c r="M476" t="s">
        <v>11057</v>
      </c>
      <c r="N476" t="s">
        <v>170</v>
      </c>
      <c r="AI476" t="s">
        <v>11058</v>
      </c>
      <c r="AJ476" t="s">
        <v>2384</v>
      </c>
      <c r="AK476" t="s">
        <v>438</v>
      </c>
      <c r="AL476">
        <v>76.13</v>
      </c>
      <c r="AN476">
        <v>2005</v>
      </c>
      <c r="AO476" t="s">
        <v>174</v>
      </c>
      <c r="AP476" t="s">
        <v>11059</v>
      </c>
      <c r="AQ476" t="s">
        <v>2384</v>
      </c>
      <c r="AR476" t="s">
        <v>438</v>
      </c>
      <c r="AS476">
        <v>82.67</v>
      </c>
      <c r="AU476">
        <v>2007</v>
      </c>
      <c r="AV476" t="s">
        <v>170</v>
      </c>
      <c r="BC476" t="s">
        <v>174</v>
      </c>
      <c r="BD476" t="s">
        <v>11060</v>
      </c>
      <c r="BE476" t="s">
        <v>11061</v>
      </c>
      <c r="BF476" t="s">
        <v>1006</v>
      </c>
      <c r="BG476">
        <v>72</v>
      </c>
      <c r="BI476">
        <v>2011</v>
      </c>
      <c r="BJ476">
        <v>19</v>
      </c>
      <c r="BK476" t="s">
        <v>11062</v>
      </c>
      <c r="BL476">
        <v>11</v>
      </c>
      <c r="BN476" t="s">
        <v>174</v>
      </c>
      <c r="BO476" t="s">
        <v>11063</v>
      </c>
      <c r="BP476" t="s">
        <v>11064</v>
      </c>
      <c r="BQ476" t="s">
        <v>404</v>
      </c>
      <c r="BR476">
        <v>78</v>
      </c>
      <c r="BS476">
        <v>7.8</v>
      </c>
      <c r="BT476">
        <v>2014</v>
      </c>
      <c r="BU476">
        <v>31</v>
      </c>
      <c r="BV476" t="s">
        <v>11065</v>
      </c>
      <c r="BW476">
        <v>53</v>
      </c>
      <c r="BX476" t="s">
        <v>2571</v>
      </c>
      <c r="BY476" t="s">
        <v>170</v>
      </c>
      <c r="CF476" t="s">
        <v>174</v>
      </c>
      <c r="CG476" t="s">
        <v>404</v>
      </c>
      <c r="CH476" t="s">
        <v>11066</v>
      </c>
      <c r="CI476" t="s">
        <v>193</v>
      </c>
      <c r="CJ476">
        <v>2024</v>
      </c>
      <c r="CL476" t="s">
        <v>170</v>
      </c>
      <c r="CN476" t="s">
        <v>170</v>
      </c>
      <c r="CP476" t="s">
        <v>11067</v>
      </c>
      <c r="CQ476" t="s">
        <v>174</v>
      </c>
      <c r="CR476">
        <v>2</v>
      </c>
      <c r="CS476">
        <v>4</v>
      </c>
      <c r="CT476">
        <v>8</v>
      </c>
      <c r="CU476" t="s">
        <v>2365</v>
      </c>
      <c r="CV476" t="s">
        <v>170</v>
      </c>
      <c r="CZ476" t="s">
        <v>170</v>
      </c>
      <c r="DB476" t="s">
        <v>11068</v>
      </c>
      <c r="DC476" t="s">
        <v>11069</v>
      </c>
      <c r="DD476" t="s">
        <v>174</v>
      </c>
      <c r="DE476" t="s">
        <v>11070</v>
      </c>
      <c r="DF476" t="s">
        <v>170</v>
      </c>
      <c r="DL476" t="s">
        <v>170</v>
      </c>
      <c r="DN476" t="s">
        <v>170</v>
      </c>
      <c r="DP476" t="s">
        <v>11071</v>
      </c>
      <c r="DQ476" t="str">
        <f>HYPERLINK("https://nconnect.nicmar.ac.in/storage/profile/699ec2c4133c9.png","Download")</f>
        <v>0</v>
      </c>
      <c r="DR476" t="str">
        <f>HYPERLINK("https://nconnect.nicmar.ac.in/pdf/331_resume_1772011959.pdf/Y2FyZWVy","View Resume")</f>
        <v>0</v>
      </c>
      <c r="DS476" t="s">
        <v>1133</v>
      </c>
      <c r="DT476" t="s">
        <v>11072</v>
      </c>
      <c r="DU476" t="s">
        <v>211</v>
      </c>
      <c r="DV476" t="s">
        <v>818</v>
      </c>
      <c r="DW476" t="s">
        <v>246</v>
      </c>
      <c r="DX476" t="s">
        <v>984</v>
      </c>
      <c r="DY476" t="s">
        <v>209</v>
      </c>
      <c r="DZ476" t="s">
        <v>1683</v>
      </c>
      <c r="EA476" t="s">
        <v>2246</v>
      </c>
      <c r="EB476" t="s">
        <v>211</v>
      </c>
      <c r="EC476" t="s">
        <v>818</v>
      </c>
      <c r="ED476" t="s">
        <v>246</v>
      </c>
      <c r="EE476" t="s">
        <v>573</v>
      </c>
      <c r="EF476" t="s">
        <v>1719</v>
      </c>
      <c r="EG476" t="s">
        <v>3549</v>
      </c>
    </row>
    <row r="477" spans="1:158">
      <c r="A477" t="s">
        <v>210</v>
      </c>
      <c r="B477" t="s">
        <v>211</v>
      </c>
      <c r="C477" t="s">
        <v>212</v>
      </c>
      <c r="D477" t="s">
        <v>213</v>
      </c>
      <c r="E477" t="s">
        <v>11073</v>
      </c>
      <c r="F477" t="s">
        <v>11074</v>
      </c>
      <c r="G477">
        <v>8639053839</v>
      </c>
      <c r="H477" t="s">
        <v>164</v>
      </c>
      <c r="I477" t="s">
        <v>11075</v>
      </c>
      <c r="J477" t="s">
        <v>217</v>
      </c>
      <c r="K477" t="s">
        <v>3286</v>
      </c>
      <c r="L477" t="s">
        <v>11076</v>
      </c>
      <c r="M477" t="s">
        <v>11077</v>
      </c>
      <c r="N477" t="s">
        <v>170</v>
      </c>
      <c r="AI477" t="s">
        <v>11078</v>
      </c>
      <c r="AJ477" t="s">
        <v>11079</v>
      </c>
      <c r="AK477" t="s">
        <v>11080</v>
      </c>
      <c r="AL477">
        <v>48</v>
      </c>
      <c r="AM477">
        <v>4.8</v>
      </c>
      <c r="AN477">
        <v>2012</v>
      </c>
      <c r="AO477" t="s">
        <v>170</v>
      </c>
      <c r="AV477" t="s">
        <v>174</v>
      </c>
      <c r="AW477" t="s">
        <v>11081</v>
      </c>
      <c r="AX477" t="s">
        <v>11082</v>
      </c>
      <c r="AY477" t="s">
        <v>5805</v>
      </c>
      <c r="AZ477">
        <v>58.13</v>
      </c>
      <c r="BA477">
        <v>5.81</v>
      </c>
      <c r="BB477">
        <v>2015</v>
      </c>
      <c r="BC477" t="s">
        <v>174</v>
      </c>
      <c r="BD477" t="s">
        <v>11083</v>
      </c>
      <c r="BE477" t="s">
        <v>11084</v>
      </c>
      <c r="BF477" t="s">
        <v>5805</v>
      </c>
      <c r="BG477">
        <v>68.2</v>
      </c>
      <c r="BH477">
        <v>6.82</v>
      </c>
      <c r="BI477">
        <v>2019</v>
      </c>
      <c r="BJ477">
        <v>2</v>
      </c>
      <c r="BL477">
        <v>9</v>
      </c>
      <c r="BN477" t="s">
        <v>174</v>
      </c>
      <c r="BO477" t="s">
        <v>11083</v>
      </c>
      <c r="BP477" t="s">
        <v>11085</v>
      </c>
      <c r="BQ477" t="s">
        <v>5855</v>
      </c>
      <c r="BR477">
        <v>75.6</v>
      </c>
      <c r="BS477">
        <v>7.56</v>
      </c>
      <c r="BT477">
        <v>2024</v>
      </c>
      <c r="BU477">
        <v>14</v>
      </c>
      <c r="BW477">
        <v>47</v>
      </c>
      <c r="BY477" t="s">
        <v>170</v>
      </c>
      <c r="CF477" t="s">
        <v>174</v>
      </c>
      <c r="CG477" t="s">
        <v>11086</v>
      </c>
      <c r="CH477" t="s">
        <v>11083</v>
      </c>
      <c r="CI477" t="s">
        <v>373</v>
      </c>
      <c r="CK477" t="s">
        <v>170</v>
      </c>
      <c r="CL477" t="s">
        <v>170</v>
      </c>
      <c r="CN477" t="s">
        <v>170</v>
      </c>
      <c r="CP477" t="s">
        <v>11087</v>
      </c>
      <c r="DP477" t="s">
        <v>11088</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11089</v>
      </c>
      <c r="F478" t="s">
        <v>11090</v>
      </c>
      <c r="G478">
        <v>8939418289</v>
      </c>
      <c r="H478" t="s">
        <v>164</v>
      </c>
      <c r="I478" t="s">
        <v>11091</v>
      </c>
      <c r="J478" t="s">
        <v>166</v>
      </c>
      <c r="K478" t="s">
        <v>11092</v>
      </c>
      <c r="L478" t="s">
        <v>11093</v>
      </c>
      <c r="M478" t="s">
        <v>11094</v>
      </c>
      <c r="N478" t="s">
        <v>170</v>
      </c>
      <c r="AI478" t="s">
        <v>11095</v>
      </c>
      <c r="AJ478" t="s">
        <v>277</v>
      </c>
      <c r="AK478" t="s">
        <v>11096</v>
      </c>
      <c r="AL478">
        <v>76</v>
      </c>
      <c r="AM478">
        <v>8</v>
      </c>
      <c r="AN478">
        <v>2008</v>
      </c>
      <c r="AO478" t="s">
        <v>174</v>
      </c>
      <c r="AP478" t="s">
        <v>11097</v>
      </c>
      <c r="AQ478" t="s">
        <v>277</v>
      </c>
      <c r="AR478" t="s">
        <v>11098</v>
      </c>
      <c r="AS478">
        <v>74</v>
      </c>
      <c r="AT478">
        <v>7.8</v>
      </c>
      <c r="AU478">
        <v>2011</v>
      </c>
      <c r="AV478" t="s">
        <v>170</v>
      </c>
      <c r="BC478" t="s">
        <v>174</v>
      </c>
      <c r="BD478" t="s">
        <v>967</v>
      </c>
      <c r="BE478" t="s">
        <v>968</v>
      </c>
      <c r="BF478" t="s">
        <v>11099</v>
      </c>
      <c r="BG478">
        <v>67</v>
      </c>
      <c r="BH478">
        <v>6.9</v>
      </c>
      <c r="BI478">
        <v>2015</v>
      </c>
      <c r="BJ478">
        <v>1</v>
      </c>
      <c r="BL478">
        <v>9</v>
      </c>
      <c r="BN478" t="s">
        <v>174</v>
      </c>
      <c r="BO478" t="s">
        <v>967</v>
      </c>
      <c r="BP478" t="s">
        <v>968</v>
      </c>
      <c r="BQ478" t="s">
        <v>11100</v>
      </c>
      <c r="BR478">
        <v>83</v>
      </c>
      <c r="BS478">
        <v>8.7</v>
      </c>
      <c r="BT478">
        <v>2017</v>
      </c>
      <c r="BU478">
        <v>14</v>
      </c>
      <c r="BW478">
        <v>47</v>
      </c>
      <c r="BY478" t="s">
        <v>170</v>
      </c>
      <c r="CF478" t="s">
        <v>174</v>
      </c>
      <c r="CG478" t="s">
        <v>11101</v>
      </c>
      <c r="CH478" t="s">
        <v>11102</v>
      </c>
      <c r="CI478" t="s">
        <v>193</v>
      </c>
      <c r="CJ478">
        <v>2025</v>
      </c>
      <c r="CL478" t="s">
        <v>170</v>
      </c>
      <c r="CN478" t="s">
        <v>170</v>
      </c>
      <c r="CP478" t="s">
        <v>11103</v>
      </c>
      <c r="CQ478" t="s">
        <v>174</v>
      </c>
      <c r="CR478">
        <v>3</v>
      </c>
      <c r="CS478">
        <v>3</v>
      </c>
      <c r="CT478">
        <v>0</v>
      </c>
      <c r="CU478" t="s">
        <v>11104</v>
      </c>
      <c r="CV478" t="s">
        <v>170</v>
      </c>
      <c r="CZ478" t="s">
        <v>170</v>
      </c>
      <c r="DB478" t="s">
        <v>11105</v>
      </c>
      <c r="DC478" t="s">
        <v>11106</v>
      </c>
      <c r="DD478" t="s">
        <v>174</v>
      </c>
      <c r="DE478" t="s">
        <v>11107</v>
      </c>
      <c r="DF478" t="s">
        <v>174</v>
      </c>
      <c r="DG478">
        <v>5</v>
      </c>
      <c r="DH478">
        <v>0</v>
      </c>
      <c r="DI478">
        <v>4</v>
      </c>
      <c r="DJ478">
        <v>0</v>
      </c>
      <c r="DK478">
        <v>8</v>
      </c>
      <c r="DL478" t="s">
        <v>170</v>
      </c>
      <c r="DN478" t="s">
        <v>170</v>
      </c>
      <c r="DP478" t="s">
        <v>11108</v>
      </c>
      <c r="DQ478" t="str">
        <f>HYPERLINK("https://nconnect.nicmar.ac.in/storage/profile/699ebdab726db.png","Download")</f>
        <v>0</v>
      </c>
      <c r="DR478" t="str">
        <f>HYPERLINK("https://nconnect.nicmar.ac.in/pdf/665_resume_1772013754.pdf/Y2FyZWVy","View Resume")</f>
        <v>0</v>
      </c>
      <c r="DS478" t="s">
        <v>908</v>
      </c>
      <c r="DT478" t="s">
        <v>11109</v>
      </c>
      <c r="DU478" t="s">
        <v>1283</v>
      </c>
      <c r="DV478" t="s">
        <v>1812</v>
      </c>
      <c r="DW478" t="s">
        <v>246</v>
      </c>
      <c r="DX478" t="s">
        <v>981</v>
      </c>
      <c r="DY478" t="s">
        <v>209</v>
      </c>
      <c r="DZ478" t="s">
        <v>908</v>
      </c>
    </row>
    <row r="479" spans="1:158">
      <c r="A479" t="s">
        <v>266</v>
      </c>
      <c r="B479" t="s">
        <v>211</v>
      </c>
      <c r="C479" t="s">
        <v>267</v>
      </c>
      <c r="D479" t="s">
        <v>268</v>
      </c>
      <c r="E479" t="s">
        <v>11110</v>
      </c>
      <c r="F479" t="s">
        <v>11111</v>
      </c>
      <c r="G479">
        <v>8888812649</v>
      </c>
      <c r="H479" t="s">
        <v>164</v>
      </c>
      <c r="I479" t="s">
        <v>11112</v>
      </c>
      <c r="J479" t="s">
        <v>166</v>
      </c>
      <c r="K479" t="s">
        <v>7379</v>
      </c>
      <c r="L479" t="s">
        <v>11113</v>
      </c>
      <c r="M479" t="s">
        <v>11114</v>
      </c>
      <c r="N479" t="s">
        <v>170</v>
      </c>
      <c r="AI479" t="s">
        <v>11115</v>
      </c>
      <c r="AJ479" t="s">
        <v>11116</v>
      </c>
      <c r="AK479" t="s">
        <v>11117</v>
      </c>
      <c r="AL479">
        <v>86.26</v>
      </c>
      <c r="AN479">
        <v>1998</v>
      </c>
      <c r="AO479" t="s">
        <v>174</v>
      </c>
      <c r="AP479" t="s">
        <v>11118</v>
      </c>
      <c r="AQ479" t="s">
        <v>11119</v>
      </c>
      <c r="AR479" t="s">
        <v>11120</v>
      </c>
      <c r="AS479">
        <v>86</v>
      </c>
      <c r="AU479">
        <v>2000</v>
      </c>
      <c r="AV479" t="s">
        <v>170</v>
      </c>
      <c r="BC479" t="s">
        <v>174</v>
      </c>
      <c r="BD479" t="s">
        <v>1441</v>
      </c>
      <c r="BE479" t="s">
        <v>11121</v>
      </c>
      <c r="BF479" t="s">
        <v>399</v>
      </c>
      <c r="BG479">
        <v>65.2</v>
      </c>
      <c r="BI479">
        <v>2004</v>
      </c>
      <c r="BJ479">
        <v>19</v>
      </c>
      <c r="BK479" t="s">
        <v>8890</v>
      </c>
      <c r="BL479">
        <v>54</v>
      </c>
      <c r="BN479" t="s">
        <v>174</v>
      </c>
      <c r="BO479" t="s">
        <v>11122</v>
      </c>
      <c r="BP479" t="s">
        <v>11122</v>
      </c>
      <c r="BQ479" t="s">
        <v>11123</v>
      </c>
      <c r="BR479">
        <v>88.6</v>
      </c>
      <c r="BS479">
        <v>8.86</v>
      </c>
      <c r="BT479">
        <v>2009</v>
      </c>
      <c r="BU479">
        <v>31</v>
      </c>
      <c r="BV479" t="s">
        <v>528</v>
      </c>
      <c r="BW479">
        <v>24</v>
      </c>
      <c r="BY479" t="s">
        <v>174</v>
      </c>
      <c r="BZ479" t="s">
        <v>11124</v>
      </c>
      <c r="CA479" t="s">
        <v>2012</v>
      </c>
      <c r="CB479" t="s">
        <v>1337</v>
      </c>
      <c r="CC479">
        <v>65</v>
      </c>
      <c r="CE479">
        <v>2012</v>
      </c>
      <c r="CF479" t="s">
        <v>174</v>
      </c>
      <c r="CG479" t="s">
        <v>11125</v>
      </c>
      <c r="CH479" t="s">
        <v>4955</v>
      </c>
      <c r="CI479" t="s">
        <v>193</v>
      </c>
      <c r="CJ479">
        <v>2021</v>
      </c>
      <c r="CL479" t="s">
        <v>174</v>
      </c>
      <c r="CN479" t="s">
        <v>174</v>
      </c>
      <c r="CO479" t="s">
        <v>11126</v>
      </c>
      <c r="CP479" t="s">
        <v>11127</v>
      </c>
      <c r="CQ479" t="s">
        <v>174</v>
      </c>
      <c r="CR479">
        <v>0</v>
      </c>
      <c r="CS479">
        <v>1</v>
      </c>
      <c r="CT479">
        <v>10</v>
      </c>
      <c r="CU479" t="s">
        <v>11128</v>
      </c>
      <c r="CV479" t="s">
        <v>170</v>
      </c>
      <c r="CZ479" t="s">
        <v>170</v>
      </c>
      <c r="DB479" t="s">
        <v>11129</v>
      </c>
      <c r="DC479" t="s">
        <v>11130</v>
      </c>
      <c r="DD479" t="s">
        <v>170</v>
      </c>
      <c r="DF479" t="s">
        <v>170</v>
      </c>
      <c r="DL479" t="s">
        <v>170</v>
      </c>
      <c r="DN479" t="s">
        <v>170</v>
      </c>
      <c r="DP479" t="s">
        <v>11131</v>
      </c>
      <c r="DQ479" t="s">
        <v>202</v>
      </c>
      <c r="DR479" t="str">
        <f>HYPERLINK("https://nconnect.nicmar.ac.in/pdf/668_resume_1772014453.pdf/Y2FyZWVy","View Resume")</f>
        <v>0</v>
      </c>
      <c r="DS479" t="s">
        <v>1457</v>
      </c>
      <c r="DT479" t="s">
        <v>11132</v>
      </c>
      <c r="DU479" t="s">
        <v>211</v>
      </c>
      <c r="DV479" t="s">
        <v>818</v>
      </c>
      <c r="DW479" t="s">
        <v>246</v>
      </c>
      <c r="DX479" t="s">
        <v>1025</v>
      </c>
      <c r="DY479" t="s">
        <v>907</v>
      </c>
      <c r="DZ479" t="s">
        <v>1457</v>
      </c>
    </row>
    <row r="480" spans="1:158">
      <c r="A480" t="s">
        <v>584</v>
      </c>
      <c r="B480" t="s">
        <v>211</v>
      </c>
      <c r="C480" t="s">
        <v>471</v>
      </c>
      <c r="D480" t="s">
        <v>585</v>
      </c>
      <c r="E480" t="s">
        <v>10875</v>
      </c>
      <c r="F480" t="s">
        <v>10876</v>
      </c>
      <c r="G480">
        <v>7588238909</v>
      </c>
      <c r="H480" t="s">
        <v>164</v>
      </c>
      <c r="I480" t="s">
        <v>10877</v>
      </c>
      <c r="J480" t="s">
        <v>166</v>
      </c>
      <c r="K480" t="s">
        <v>4195</v>
      </c>
      <c r="L480" t="s">
        <v>10878</v>
      </c>
      <c r="M480" t="s">
        <v>10879</v>
      </c>
      <c r="N480" t="s">
        <v>170</v>
      </c>
      <c r="AI480" t="s">
        <v>10880</v>
      </c>
      <c r="AJ480" t="s">
        <v>2384</v>
      </c>
      <c r="AK480" t="s">
        <v>438</v>
      </c>
      <c r="AL480">
        <v>83.8</v>
      </c>
      <c r="AN480">
        <v>2012</v>
      </c>
      <c r="AO480" t="s">
        <v>174</v>
      </c>
      <c r="AP480" t="s">
        <v>10881</v>
      </c>
      <c r="AQ480" t="s">
        <v>2384</v>
      </c>
      <c r="AR480" t="s">
        <v>438</v>
      </c>
      <c r="AS480">
        <v>67</v>
      </c>
      <c r="AU480">
        <v>2014</v>
      </c>
      <c r="AV480" t="s">
        <v>170</v>
      </c>
      <c r="BC480" t="s">
        <v>174</v>
      </c>
      <c r="BD480" t="s">
        <v>4955</v>
      </c>
      <c r="BE480" t="s">
        <v>10882</v>
      </c>
      <c r="BF480" t="s">
        <v>485</v>
      </c>
      <c r="BG480">
        <v>72.6</v>
      </c>
      <c r="BI480">
        <v>2018</v>
      </c>
      <c r="BJ480">
        <v>2</v>
      </c>
      <c r="BL480">
        <v>9</v>
      </c>
      <c r="BN480" t="s">
        <v>174</v>
      </c>
      <c r="BO480" t="s">
        <v>1522</v>
      </c>
      <c r="BP480" t="s">
        <v>5699</v>
      </c>
      <c r="BQ480" t="s">
        <v>2102</v>
      </c>
      <c r="BR480">
        <v>86</v>
      </c>
      <c r="BS480">
        <v>8.6</v>
      </c>
      <c r="BT480">
        <v>2020</v>
      </c>
      <c r="BU480">
        <v>12</v>
      </c>
      <c r="BW480">
        <v>15</v>
      </c>
      <c r="BY480" t="s">
        <v>174</v>
      </c>
      <c r="BZ480" t="s">
        <v>10883</v>
      </c>
      <c r="CA480" t="s">
        <v>10884</v>
      </c>
      <c r="CB480" t="s">
        <v>10885</v>
      </c>
      <c r="CC480">
        <v>80</v>
      </c>
      <c r="CE480">
        <v>2022</v>
      </c>
      <c r="CF480" t="s">
        <v>174</v>
      </c>
      <c r="CG480" t="s">
        <v>3980</v>
      </c>
      <c r="CH480" t="s">
        <v>8697</v>
      </c>
      <c r="CI480" t="s">
        <v>193</v>
      </c>
      <c r="CJ480">
        <v>2024</v>
      </c>
      <c r="CL480" t="s">
        <v>170</v>
      </c>
      <c r="CN480" t="s">
        <v>174</v>
      </c>
      <c r="CO480" t="s">
        <v>10886</v>
      </c>
      <c r="CP480" t="s">
        <v>10887</v>
      </c>
      <c r="CQ480" t="s">
        <v>174</v>
      </c>
      <c r="CR480">
        <v>7</v>
      </c>
      <c r="CS480">
        <v>1</v>
      </c>
      <c r="CT480">
        <v>1</v>
      </c>
      <c r="CU480" t="s">
        <v>10888</v>
      </c>
      <c r="CV480" t="s">
        <v>170</v>
      </c>
      <c r="CZ480" t="s">
        <v>170</v>
      </c>
      <c r="DC480" t="s">
        <v>2124</v>
      </c>
      <c r="DD480" t="s">
        <v>174</v>
      </c>
      <c r="DE480" t="s">
        <v>10889</v>
      </c>
      <c r="DF480" t="s">
        <v>170</v>
      </c>
      <c r="DG480" t="s">
        <v>10890</v>
      </c>
      <c r="DI480" t="s">
        <v>10891</v>
      </c>
      <c r="DL480" t="s">
        <v>174</v>
      </c>
      <c r="DM480" t="s">
        <v>10886</v>
      </c>
      <c r="DN480" t="s">
        <v>174</v>
      </c>
      <c r="DO480" t="s">
        <v>10892</v>
      </c>
      <c r="DP480" t="s">
        <v>11133</v>
      </c>
      <c r="DQ480" t="str">
        <f>HYPERLINK("https://nconnect.nicmar.ac.in/storage/profile/699d541a017e7.png","Download")</f>
        <v>0</v>
      </c>
      <c r="DR480" t="str">
        <f>HYPERLINK("https://nconnect.nicmar.ac.in/pdf/613_resume_1772005478.pdf/Y2FyZWVy","View Resume")</f>
        <v>0</v>
      </c>
      <c r="DS480" t="s">
        <v>4015</v>
      </c>
      <c r="DT480" t="s">
        <v>551</v>
      </c>
      <c r="DU480" t="s">
        <v>211</v>
      </c>
      <c r="DV480" t="s">
        <v>10894</v>
      </c>
      <c r="DW480" t="s">
        <v>246</v>
      </c>
      <c r="DX480" t="s">
        <v>995</v>
      </c>
      <c r="DY480" t="s">
        <v>209</v>
      </c>
      <c r="DZ480" t="s">
        <v>1027</v>
      </c>
      <c r="EA480" t="s">
        <v>10895</v>
      </c>
      <c r="EB480" t="s">
        <v>211</v>
      </c>
      <c r="EC480" t="s">
        <v>5017</v>
      </c>
      <c r="ED480" t="s">
        <v>246</v>
      </c>
      <c r="EE480" t="s">
        <v>905</v>
      </c>
      <c r="EF480" t="s">
        <v>995</v>
      </c>
      <c r="EG480" t="s">
        <v>2054</v>
      </c>
      <c r="EH480" t="s">
        <v>10896</v>
      </c>
      <c r="EI480" t="s">
        <v>8246</v>
      </c>
      <c r="EJ480" t="s">
        <v>333</v>
      </c>
      <c r="EK480" t="s">
        <v>207</v>
      </c>
      <c r="EL480" t="s">
        <v>2320</v>
      </c>
      <c r="EM480" t="s">
        <v>1463</v>
      </c>
      <c r="EN480" t="s">
        <v>949</v>
      </c>
    </row>
    <row r="481" spans="1:158">
      <c r="A481" t="s">
        <v>3911</v>
      </c>
      <c r="B481" t="s">
        <v>211</v>
      </c>
      <c r="C481" t="s">
        <v>471</v>
      </c>
      <c r="D481" t="s">
        <v>3912</v>
      </c>
      <c r="E481" t="s">
        <v>10875</v>
      </c>
      <c r="F481" t="s">
        <v>10876</v>
      </c>
      <c r="G481">
        <v>7588238909</v>
      </c>
      <c r="H481" t="s">
        <v>164</v>
      </c>
      <c r="I481" t="s">
        <v>10877</v>
      </c>
      <c r="J481" t="s">
        <v>166</v>
      </c>
      <c r="K481" t="s">
        <v>4195</v>
      </c>
      <c r="L481" t="s">
        <v>10878</v>
      </c>
      <c r="M481" t="s">
        <v>10879</v>
      </c>
      <c r="N481" t="s">
        <v>170</v>
      </c>
      <c r="AI481" t="s">
        <v>10880</v>
      </c>
      <c r="AJ481" t="s">
        <v>2384</v>
      </c>
      <c r="AK481" t="s">
        <v>438</v>
      </c>
      <c r="AL481">
        <v>83.8</v>
      </c>
      <c r="AN481">
        <v>2012</v>
      </c>
      <c r="AO481" t="s">
        <v>174</v>
      </c>
      <c r="AP481" t="s">
        <v>10881</v>
      </c>
      <c r="AQ481" t="s">
        <v>2384</v>
      </c>
      <c r="AR481" t="s">
        <v>438</v>
      </c>
      <c r="AS481">
        <v>67</v>
      </c>
      <c r="AU481">
        <v>2014</v>
      </c>
      <c r="AV481" t="s">
        <v>170</v>
      </c>
      <c r="BC481" t="s">
        <v>174</v>
      </c>
      <c r="BD481" t="s">
        <v>4955</v>
      </c>
      <c r="BE481" t="s">
        <v>10882</v>
      </c>
      <c r="BF481" t="s">
        <v>485</v>
      </c>
      <c r="BG481">
        <v>72.6</v>
      </c>
      <c r="BI481">
        <v>2018</v>
      </c>
      <c r="BJ481">
        <v>2</v>
      </c>
      <c r="BL481">
        <v>9</v>
      </c>
      <c r="BN481" t="s">
        <v>174</v>
      </c>
      <c r="BO481" t="s">
        <v>1522</v>
      </c>
      <c r="BP481" t="s">
        <v>5699</v>
      </c>
      <c r="BQ481" t="s">
        <v>2102</v>
      </c>
      <c r="BR481">
        <v>86</v>
      </c>
      <c r="BS481">
        <v>8.6</v>
      </c>
      <c r="BT481">
        <v>2020</v>
      </c>
      <c r="BU481">
        <v>12</v>
      </c>
      <c r="BW481">
        <v>15</v>
      </c>
      <c r="BY481" t="s">
        <v>174</v>
      </c>
      <c r="BZ481" t="s">
        <v>10883</v>
      </c>
      <c r="CA481" t="s">
        <v>10884</v>
      </c>
      <c r="CB481" t="s">
        <v>10885</v>
      </c>
      <c r="CC481">
        <v>80</v>
      </c>
      <c r="CE481">
        <v>2022</v>
      </c>
      <c r="CF481" t="s">
        <v>174</v>
      </c>
      <c r="CG481" t="s">
        <v>3980</v>
      </c>
      <c r="CH481" t="s">
        <v>8697</v>
      </c>
      <c r="CI481" t="s">
        <v>193</v>
      </c>
      <c r="CJ481">
        <v>2024</v>
      </c>
      <c r="CL481" t="s">
        <v>170</v>
      </c>
      <c r="CN481" t="s">
        <v>174</v>
      </c>
      <c r="CO481" t="s">
        <v>10886</v>
      </c>
      <c r="CP481" t="s">
        <v>10887</v>
      </c>
      <c r="CQ481" t="s">
        <v>174</v>
      </c>
      <c r="CR481">
        <v>7</v>
      </c>
      <c r="CS481">
        <v>1</v>
      </c>
      <c r="CT481">
        <v>1</v>
      </c>
      <c r="CU481" t="s">
        <v>10888</v>
      </c>
      <c r="CV481" t="s">
        <v>170</v>
      </c>
      <c r="CZ481" t="s">
        <v>170</v>
      </c>
      <c r="DC481" t="s">
        <v>2124</v>
      </c>
      <c r="DD481" t="s">
        <v>174</v>
      </c>
      <c r="DE481" t="s">
        <v>10889</v>
      </c>
      <c r="DF481" t="s">
        <v>170</v>
      </c>
      <c r="DG481" t="s">
        <v>10890</v>
      </c>
      <c r="DI481" t="s">
        <v>10891</v>
      </c>
      <c r="DL481" t="s">
        <v>174</v>
      </c>
      <c r="DM481" t="s">
        <v>10886</v>
      </c>
      <c r="DN481" t="s">
        <v>174</v>
      </c>
      <c r="DO481" t="s">
        <v>10892</v>
      </c>
      <c r="DP481" t="s">
        <v>11133</v>
      </c>
      <c r="DQ481" t="str">
        <f>HYPERLINK("https://nconnect.nicmar.ac.in/storage/profile/699d541a017e7.png","Download")</f>
        <v>0</v>
      </c>
      <c r="DR481" t="str">
        <f>HYPERLINK("https://nconnect.nicmar.ac.in/pdf/613_resume_1772005478.pdf/Y2FyZWVy","View Resume")</f>
        <v>0</v>
      </c>
      <c r="DS481" t="s">
        <v>4015</v>
      </c>
      <c r="DT481" t="s">
        <v>551</v>
      </c>
      <c r="DU481" t="s">
        <v>211</v>
      </c>
      <c r="DV481" t="s">
        <v>10894</v>
      </c>
      <c r="DW481" t="s">
        <v>246</v>
      </c>
      <c r="DX481" t="s">
        <v>995</v>
      </c>
      <c r="DY481" t="s">
        <v>209</v>
      </c>
      <c r="DZ481" t="s">
        <v>1027</v>
      </c>
      <c r="EA481" t="s">
        <v>10895</v>
      </c>
      <c r="EB481" t="s">
        <v>211</v>
      </c>
      <c r="EC481" t="s">
        <v>5017</v>
      </c>
      <c r="ED481" t="s">
        <v>246</v>
      </c>
      <c r="EE481" t="s">
        <v>905</v>
      </c>
      <c r="EF481" t="s">
        <v>995</v>
      </c>
      <c r="EG481" t="s">
        <v>2054</v>
      </c>
      <c r="EH481" t="s">
        <v>10896</v>
      </c>
      <c r="EI481" t="s">
        <v>8246</v>
      </c>
      <c r="EJ481" t="s">
        <v>333</v>
      </c>
      <c r="EK481" t="s">
        <v>207</v>
      </c>
      <c r="EL481" t="s">
        <v>2320</v>
      </c>
      <c r="EM481" t="s">
        <v>1463</v>
      </c>
      <c r="EN481" t="s">
        <v>949</v>
      </c>
    </row>
    <row r="482" spans="1:158">
      <c r="A482" t="s">
        <v>581</v>
      </c>
      <c r="B482" t="s">
        <v>211</v>
      </c>
      <c r="C482" t="s">
        <v>471</v>
      </c>
      <c r="D482" t="s">
        <v>582</v>
      </c>
      <c r="E482" t="s">
        <v>10875</v>
      </c>
      <c r="F482" t="s">
        <v>10876</v>
      </c>
      <c r="G482">
        <v>7588238909</v>
      </c>
      <c r="H482" t="s">
        <v>164</v>
      </c>
      <c r="I482" t="s">
        <v>10877</v>
      </c>
      <c r="J482" t="s">
        <v>166</v>
      </c>
      <c r="K482" t="s">
        <v>4195</v>
      </c>
      <c r="L482" t="s">
        <v>10878</v>
      </c>
      <c r="M482" t="s">
        <v>10879</v>
      </c>
      <c r="N482" t="s">
        <v>170</v>
      </c>
      <c r="AI482" t="s">
        <v>10880</v>
      </c>
      <c r="AJ482" t="s">
        <v>2384</v>
      </c>
      <c r="AK482" t="s">
        <v>438</v>
      </c>
      <c r="AL482">
        <v>83.8</v>
      </c>
      <c r="AN482">
        <v>2012</v>
      </c>
      <c r="AO482" t="s">
        <v>174</v>
      </c>
      <c r="AP482" t="s">
        <v>10881</v>
      </c>
      <c r="AQ482" t="s">
        <v>2384</v>
      </c>
      <c r="AR482" t="s">
        <v>438</v>
      </c>
      <c r="AS482">
        <v>67</v>
      </c>
      <c r="AU482">
        <v>2014</v>
      </c>
      <c r="AV482" t="s">
        <v>170</v>
      </c>
      <c r="BC482" t="s">
        <v>174</v>
      </c>
      <c r="BD482" t="s">
        <v>4955</v>
      </c>
      <c r="BE482" t="s">
        <v>10882</v>
      </c>
      <c r="BF482" t="s">
        <v>485</v>
      </c>
      <c r="BG482">
        <v>72.6</v>
      </c>
      <c r="BI482">
        <v>2018</v>
      </c>
      <c r="BJ482">
        <v>2</v>
      </c>
      <c r="BL482">
        <v>9</v>
      </c>
      <c r="BN482" t="s">
        <v>174</v>
      </c>
      <c r="BO482" t="s">
        <v>1522</v>
      </c>
      <c r="BP482" t="s">
        <v>5699</v>
      </c>
      <c r="BQ482" t="s">
        <v>2102</v>
      </c>
      <c r="BR482">
        <v>86</v>
      </c>
      <c r="BS482">
        <v>8.6</v>
      </c>
      <c r="BT482">
        <v>2020</v>
      </c>
      <c r="BU482">
        <v>12</v>
      </c>
      <c r="BW482">
        <v>15</v>
      </c>
      <c r="BY482" t="s">
        <v>174</v>
      </c>
      <c r="BZ482" t="s">
        <v>10883</v>
      </c>
      <c r="CA482" t="s">
        <v>10884</v>
      </c>
      <c r="CB482" t="s">
        <v>10885</v>
      </c>
      <c r="CC482">
        <v>80</v>
      </c>
      <c r="CE482">
        <v>2022</v>
      </c>
      <c r="CF482" t="s">
        <v>174</v>
      </c>
      <c r="CG482" t="s">
        <v>3980</v>
      </c>
      <c r="CH482" t="s">
        <v>8697</v>
      </c>
      <c r="CI482" t="s">
        <v>193</v>
      </c>
      <c r="CJ482">
        <v>2024</v>
      </c>
      <c r="CL482" t="s">
        <v>170</v>
      </c>
      <c r="CN482" t="s">
        <v>174</v>
      </c>
      <c r="CO482" t="s">
        <v>10886</v>
      </c>
      <c r="CP482" t="s">
        <v>10887</v>
      </c>
      <c r="CQ482" t="s">
        <v>174</v>
      </c>
      <c r="CR482">
        <v>7</v>
      </c>
      <c r="CS482">
        <v>1</v>
      </c>
      <c r="CT482">
        <v>1</v>
      </c>
      <c r="CU482" t="s">
        <v>10888</v>
      </c>
      <c r="CV482" t="s">
        <v>170</v>
      </c>
      <c r="CZ482" t="s">
        <v>170</v>
      </c>
      <c r="DC482" t="s">
        <v>2124</v>
      </c>
      <c r="DD482" t="s">
        <v>174</v>
      </c>
      <c r="DE482" t="s">
        <v>10889</v>
      </c>
      <c r="DF482" t="s">
        <v>170</v>
      </c>
      <c r="DG482" t="s">
        <v>10890</v>
      </c>
      <c r="DI482" t="s">
        <v>10891</v>
      </c>
      <c r="DL482" t="s">
        <v>174</v>
      </c>
      <c r="DM482" t="s">
        <v>10886</v>
      </c>
      <c r="DN482" t="s">
        <v>174</v>
      </c>
      <c r="DO482" t="s">
        <v>10892</v>
      </c>
      <c r="DP482" t="s">
        <v>11134</v>
      </c>
      <c r="DQ482" t="str">
        <f>HYPERLINK("https://nconnect.nicmar.ac.in/storage/profile/699d541a017e7.png","Download")</f>
        <v>0</v>
      </c>
      <c r="DR482" t="str">
        <f>HYPERLINK("https://nconnect.nicmar.ac.in/pdf/613_resume_1772005478.pdf/Y2FyZWVy","View Resume")</f>
        <v>0</v>
      </c>
      <c r="DS482" t="s">
        <v>4015</v>
      </c>
      <c r="DT482" t="s">
        <v>551</v>
      </c>
      <c r="DU482" t="s">
        <v>211</v>
      </c>
      <c r="DV482" t="s">
        <v>10894</v>
      </c>
      <c r="DW482" t="s">
        <v>246</v>
      </c>
      <c r="DX482" t="s">
        <v>995</v>
      </c>
      <c r="DY482" t="s">
        <v>209</v>
      </c>
      <c r="DZ482" t="s">
        <v>1027</v>
      </c>
      <c r="EA482" t="s">
        <v>10895</v>
      </c>
      <c r="EB482" t="s">
        <v>211</v>
      </c>
      <c r="EC482" t="s">
        <v>5017</v>
      </c>
      <c r="ED482" t="s">
        <v>246</v>
      </c>
      <c r="EE482" t="s">
        <v>905</v>
      </c>
      <c r="EF482" t="s">
        <v>995</v>
      </c>
      <c r="EG482" t="s">
        <v>2054</v>
      </c>
      <c r="EH482" t="s">
        <v>10896</v>
      </c>
      <c r="EI482" t="s">
        <v>8246</v>
      </c>
      <c r="EJ482" t="s">
        <v>333</v>
      </c>
      <c r="EK482" t="s">
        <v>207</v>
      </c>
      <c r="EL482" t="s">
        <v>2320</v>
      </c>
      <c r="EM482" t="s">
        <v>1463</v>
      </c>
      <c r="EN482" t="s">
        <v>949</v>
      </c>
    </row>
    <row r="483" spans="1:158">
      <c r="A483" t="s">
        <v>826</v>
      </c>
      <c r="B483" t="s">
        <v>211</v>
      </c>
      <c r="C483" t="s">
        <v>267</v>
      </c>
      <c r="D483" t="s">
        <v>827</v>
      </c>
      <c r="E483" t="s">
        <v>11110</v>
      </c>
      <c r="F483" t="s">
        <v>11111</v>
      </c>
      <c r="G483">
        <v>8888812649</v>
      </c>
      <c r="H483" t="s">
        <v>164</v>
      </c>
      <c r="I483" t="s">
        <v>11112</v>
      </c>
      <c r="J483" t="s">
        <v>166</v>
      </c>
      <c r="K483" t="s">
        <v>7379</v>
      </c>
      <c r="L483" t="s">
        <v>11113</v>
      </c>
      <c r="M483" t="s">
        <v>11114</v>
      </c>
      <c r="N483" t="s">
        <v>170</v>
      </c>
      <c r="AI483" t="s">
        <v>11115</v>
      </c>
      <c r="AJ483" t="s">
        <v>11116</v>
      </c>
      <c r="AK483" t="s">
        <v>11117</v>
      </c>
      <c r="AL483">
        <v>86.26</v>
      </c>
      <c r="AN483">
        <v>1998</v>
      </c>
      <c r="AO483" t="s">
        <v>174</v>
      </c>
      <c r="AP483" t="s">
        <v>11118</v>
      </c>
      <c r="AQ483" t="s">
        <v>11119</v>
      </c>
      <c r="AR483" t="s">
        <v>11120</v>
      </c>
      <c r="AS483">
        <v>86</v>
      </c>
      <c r="AU483">
        <v>2000</v>
      </c>
      <c r="AV483" t="s">
        <v>170</v>
      </c>
      <c r="BC483" t="s">
        <v>174</v>
      </c>
      <c r="BD483" t="s">
        <v>1441</v>
      </c>
      <c r="BE483" t="s">
        <v>11121</v>
      </c>
      <c r="BF483" t="s">
        <v>399</v>
      </c>
      <c r="BG483">
        <v>65.2</v>
      </c>
      <c r="BI483">
        <v>2004</v>
      </c>
      <c r="BJ483">
        <v>19</v>
      </c>
      <c r="BK483" t="s">
        <v>8890</v>
      </c>
      <c r="BL483">
        <v>54</v>
      </c>
      <c r="BN483" t="s">
        <v>174</v>
      </c>
      <c r="BO483" t="s">
        <v>11122</v>
      </c>
      <c r="BP483" t="s">
        <v>11122</v>
      </c>
      <c r="BQ483" t="s">
        <v>11123</v>
      </c>
      <c r="BR483">
        <v>88.6</v>
      </c>
      <c r="BS483">
        <v>8.86</v>
      </c>
      <c r="BT483">
        <v>2009</v>
      </c>
      <c r="BU483">
        <v>31</v>
      </c>
      <c r="BV483" t="s">
        <v>528</v>
      </c>
      <c r="BW483">
        <v>24</v>
      </c>
      <c r="BY483" t="s">
        <v>174</v>
      </c>
      <c r="BZ483" t="s">
        <v>11124</v>
      </c>
      <c r="CA483" t="s">
        <v>2012</v>
      </c>
      <c r="CB483" t="s">
        <v>1337</v>
      </c>
      <c r="CC483">
        <v>65</v>
      </c>
      <c r="CE483">
        <v>2012</v>
      </c>
      <c r="CF483" t="s">
        <v>174</v>
      </c>
      <c r="CG483" t="s">
        <v>11125</v>
      </c>
      <c r="CH483" t="s">
        <v>4955</v>
      </c>
      <c r="CI483" t="s">
        <v>193</v>
      </c>
      <c r="CJ483">
        <v>2021</v>
      </c>
      <c r="CL483" t="s">
        <v>174</v>
      </c>
      <c r="CN483" t="s">
        <v>174</v>
      </c>
      <c r="CO483" t="s">
        <v>11126</v>
      </c>
      <c r="CP483" t="s">
        <v>11127</v>
      </c>
      <c r="CQ483" t="s">
        <v>174</v>
      </c>
      <c r="CR483">
        <v>0</v>
      </c>
      <c r="CS483">
        <v>1</v>
      </c>
      <c r="CT483">
        <v>10</v>
      </c>
      <c r="CU483" t="s">
        <v>11128</v>
      </c>
      <c r="CV483" t="s">
        <v>170</v>
      </c>
      <c r="CZ483" t="s">
        <v>170</v>
      </c>
      <c r="DB483" t="s">
        <v>11129</v>
      </c>
      <c r="DC483" t="s">
        <v>11130</v>
      </c>
      <c r="DD483" t="s">
        <v>170</v>
      </c>
      <c r="DF483" t="s">
        <v>170</v>
      </c>
      <c r="DL483" t="s">
        <v>170</v>
      </c>
      <c r="DN483" t="s">
        <v>170</v>
      </c>
      <c r="DP483" t="s">
        <v>11135</v>
      </c>
      <c r="DQ483" t="s">
        <v>202</v>
      </c>
      <c r="DR483" t="str">
        <f>HYPERLINK("https://nconnect.nicmar.ac.in/pdf/668_resume_1772014453.pdf/Y2FyZWVy","View Resume")</f>
        <v>0</v>
      </c>
      <c r="DS483" t="s">
        <v>1457</v>
      </c>
      <c r="DT483" t="s">
        <v>11132</v>
      </c>
      <c r="DU483" t="s">
        <v>211</v>
      </c>
      <c r="DV483" t="s">
        <v>818</v>
      </c>
      <c r="DW483" t="s">
        <v>246</v>
      </c>
      <c r="DX483" t="s">
        <v>1025</v>
      </c>
      <c r="DY483" t="s">
        <v>907</v>
      </c>
      <c r="DZ483" t="s">
        <v>1457</v>
      </c>
    </row>
    <row r="484" spans="1:158">
      <c r="A484" t="s">
        <v>210</v>
      </c>
      <c r="B484" t="s">
        <v>211</v>
      </c>
      <c r="C484" t="s">
        <v>212</v>
      </c>
      <c r="D484" t="s">
        <v>213</v>
      </c>
      <c r="E484" t="s">
        <v>11136</v>
      </c>
      <c r="F484" t="s">
        <v>11137</v>
      </c>
      <c r="G484">
        <v>7029451300</v>
      </c>
      <c r="H484" t="s">
        <v>164</v>
      </c>
      <c r="I484" t="s">
        <v>11138</v>
      </c>
      <c r="J484" t="s">
        <v>166</v>
      </c>
      <c r="K484" t="s">
        <v>388</v>
      </c>
      <c r="L484" t="s">
        <v>11139</v>
      </c>
      <c r="M484" t="s">
        <v>11140</v>
      </c>
      <c r="N484" t="s">
        <v>170</v>
      </c>
      <c r="AI484" t="s">
        <v>11141</v>
      </c>
      <c r="AJ484" t="s">
        <v>6272</v>
      </c>
      <c r="AK484" t="s">
        <v>11142</v>
      </c>
      <c r="AL484">
        <v>80</v>
      </c>
      <c r="AN484">
        <v>2007</v>
      </c>
      <c r="AO484" t="s">
        <v>174</v>
      </c>
      <c r="AP484" t="s">
        <v>11143</v>
      </c>
      <c r="AQ484" t="s">
        <v>6272</v>
      </c>
      <c r="AR484" t="s">
        <v>11144</v>
      </c>
      <c r="AS484">
        <v>78</v>
      </c>
      <c r="AU484">
        <v>2009</v>
      </c>
      <c r="AV484" t="s">
        <v>170</v>
      </c>
      <c r="BC484" t="s">
        <v>174</v>
      </c>
      <c r="BD484" t="s">
        <v>11145</v>
      </c>
      <c r="BE484" t="s">
        <v>6272</v>
      </c>
      <c r="BF484" t="s">
        <v>485</v>
      </c>
      <c r="BG484">
        <v>78.8</v>
      </c>
      <c r="BH484">
        <v>8.63</v>
      </c>
      <c r="BI484">
        <v>2013</v>
      </c>
      <c r="BJ484">
        <v>1</v>
      </c>
      <c r="BL484">
        <v>9</v>
      </c>
      <c r="BN484" t="s">
        <v>174</v>
      </c>
      <c r="BO484" t="s">
        <v>8042</v>
      </c>
      <c r="BP484" t="s">
        <v>6272</v>
      </c>
      <c r="BQ484" t="s">
        <v>213</v>
      </c>
      <c r="BR484">
        <v>70.2</v>
      </c>
      <c r="BS484">
        <v>7.52</v>
      </c>
      <c r="BT484">
        <v>2017</v>
      </c>
      <c r="BU484">
        <v>14</v>
      </c>
      <c r="BW484">
        <v>47</v>
      </c>
      <c r="BY484" t="s">
        <v>170</v>
      </c>
      <c r="CF484" t="s">
        <v>174</v>
      </c>
      <c r="CG484" t="s">
        <v>3088</v>
      </c>
      <c r="CH484" t="s">
        <v>8042</v>
      </c>
      <c r="CI484" t="s">
        <v>193</v>
      </c>
      <c r="CJ484">
        <v>2026</v>
      </c>
      <c r="CL484" t="s">
        <v>174</v>
      </c>
      <c r="CM484" t="s">
        <v>11146</v>
      </c>
      <c r="CN484" t="s">
        <v>174</v>
      </c>
      <c r="CO484" t="s">
        <v>11147</v>
      </c>
      <c r="CP484" t="s">
        <v>11148</v>
      </c>
      <c r="CQ484" t="s">
        <v>174</v>
      </c>
      <c r="CR484">
        <v>8</v>
      </c>
      <c r="CS484">
        <v>9</v>
      </c>
      <c r="CT484">
        <v>0</v>
      </c>
      <c r="CU484" t="s">
        <v>11149</v>
      </c>
      <c r="CV484" t="s">
        <v>170</v>
      </c>
      <c r="CZ484" t="s">
        <v>170</v>
      </c>
      <c r="DC484" t="s">
        <v>326</v>
      </c>
      <c r="DD484" t="s">
        <v>174</v>
      </c>
      <c r="DE484" t="s">
        <v>11150</v>
      </c>
      <c r="DF484" t="s">
        <v>174</v>
      </c>
      <c r="DG484">
        <v>5</v>
      </c>
      <c r="DH484">
        <v>1</v>
      </c>
      <c r="DI484">
        <v>0</v>
      </c>
      <c r="DJ484" t="s">
        <v>378</v>
      </c>
      <c r="DK484">
        <v>9</v>
      </c>
      <c r="DL484" t="s">
        <v>174</v>
      </c>
      <c r="DM484" t="s">
        <v>11147</v>
      </c>
      <c r="DN484" t="s">
        <v>174</v>
      </c>
      <c r="DO484" t="s">
        <v>11151</v>
      </c>
      <c r="DP484" t="s">
        <v>11152</v>
      </c>
      <c r="DQ484" t="s">
        <v>202</v>
      </c>
      <c r="DR484" t="str">
        <f>HYPERLINK("https://nconnect.nicmar.ac.in/pdf/667_resume_1772015738.pdf/Y2FyZWVy","View Resume")</f>
        <v>0</v>
      </c>
      <c r="DS484" t="s">
        <v>860</v>
      </c>
      <c r="DT484" t="s">
        <v>11153</v>
      </c>
      <c r="DU484" t="s">
        <v>211</v>
      </c>
      <c r="DV484" t="s">
        <v>421</v>
      </c>
      <c r="DW484" t="s">
        <v>246</v>
      </c>
      <c r="DX484" t="s">
        <v>500</v>
      </c>
      <c r="DY484" t="s">
        <v>209</v>
      </c>
      <c r="DZ484" t="s">
        <v>501</v>
      </c>
      <c r="EA484" t="s">
        <v>11154</v>
      </c>
      <c r="EB484" t="s">
        <v>211</v>
      </c>
      <c r="EC484" t="s">
        <v>11155</v>
      </c>
      <c r="ED484" t="s">
        <v>246</v>
      </c>
      <c r="EE484" t="s">
        <v>428</v>
      </c>
      <c r="EF484" t="s">
        <v>644</v>
      </c>
      <c r="EG484" t="s">
        <v>3549</v>
      </c>
      <c r="EH484" t="s">
        <v>11156</v>
      </c>
      <c r="EI484" t="s">
        <v>693</v>
      </c>
      <c r="EJ484" t="s">
        <v>11157</v>
      </c>
      <c r="EK484" t="s">
        <v>246</v>
      </c>
      <c r="EL484" t="s">
        <v>3552</v>
      </c>
      <c r="EM484" t="s">
        <v>1025</v>
      </c>
      <c r="EN484" t="s">
        <v>1383</v>
      </c>
      <c r="EO484" t="s">
        <v>11158</v>
      </c>
      <c r="EP484" t="s">
        <v>11159</v>
      </c>
      <c r="EQ484" t="s">
        <v>11155</v>
      </c>
      <c r="ER484" t="s">
        <v>207</v>
      </c>
      <c r="ES484" t="s">
        <v>4688</v>
      </c>
      <c r="ET484" t="s">
        <v>257</v>
      </c>
      <c r="EU484" t="s">
        <v>574</v>
      </c>
    </row>
    <row r="485" spans="1:158">
      <c r="A485" t="s">
        <v>793</v>
      </c>
      <c r="B485" t="s">
        <v>211</v>
      </c>
      <c r="C485" t="s">
        <v>267</v>
      </c>
      <c r="D485" t="s">
        <v>508</v>
      </c>
      <c r="E485" t="s">
        <v>11160</v>
      </c>
      <c r="F485" t="s">
        <v>11161</v>
      </c>
      <c r="G485">
        <v>9028336138</v>
      </c>
      <c r="H485" t="s">
        <v>271</v>
      </c>
      <c r="I485" t="s">
        <v>11162</v>
      </c>
      <c r="J485" t="s">
        <v>166</v>
      </c>
      <c r="K485" t="s">
        <v>11163</v>
      </c>
      <c r="L485" t="s">
        <v>11164</v>
      </c>
      <c r="M485" t="s">
        <v>11165</v>
      </c>
      <c r="N485" t="s">
        <v>170</v>
      </c>
      <c r="AI485" t="s">
        <v>11166</v>
      </c>
      <c r="AJ485" t="s">
        <v>11167</v>
      </c>
      <c r="AK485" t="s">
        <v>9702</v>
      </c>
      <c r="AL485">
        <v>63</v>
      </c>
      <c r="AN485">
        <v>1999</v>
      </c>
      <c r="AO485" t="s">
        <v>174</v>
      </c>
      <c r="AP485" t="s">
        <v>11168</v>
      </c>
      <c r="AQ485" t="s">
        <v>11169</v>
      </c>
      <c r="AR485" t="s">
        <v>11170</v>
      </c>
      <c r="AS485">
        <v>68</v>
      </c>
      <c r="AU485">
        <v>2001</v>
      </c>
      <c r="AV485" t="s">
        <v>170</v>
      </c>
      <c r="BC485" t="s">
        <v>174</v>
      </c>
      <c r="BD485" t="s">
        <v>11171</v>
      </c>
      <c r="BE485" t="s">
        <v>11172</v>
      </c>
      <c r="BF485" t="s">
        <v>11173</v>
      </c>
      <c r="BG485">
        <v>60</v>
      </c>
      <c r="BI485">
        <v>2004</v>
      </c>
      <c r="BJ485">
        <v>19</v>
      </c>
      <c r="BK485" t="s">
        <v>807</v>
      </c>
      <c r="BL485">
        <v>53</v>
      </c>
      <c r="BM485" t="s">
        <v>11174</v>
      </c>
      <c r="BN485" t="s">
        <v>174</v>
      </c>
      <c r="BO485" t="s">
        <v>4933</v>
      </c>
      <c r="BP485" t="s">
        <v>11175</v>
      </c>
      <c r="BQ485" t="s">
        <v>11176</v>
      </c>
      <c r="BR485">
        <v>65</v>
      </c>
      <c r="BT485">
        <v>2004</v>
      </c>
      <c r="BU485">
        <v>31</v>
      </c>
      <c r="BV485" t="s">
        <v>1565</v>
      </c>
      <c r="BW485">
        <v>33</v>
      </c>
      <c r="BY485" t="s">
        <v>174</v>
      </c>
      <c r="BZ485" t="s">
        <v>4933</v>
      </c>
      <c r="CA485" t="s">
        <v>11177</v>
      </c>
      <c r="CB485" t="s">
        <v>11178</v>
      </c>
      <c r="CC485">
        <v>69</v>
      </c>
      <c r="CE485">
        <v>2015</v>
      </c>
      <c r="CF485" t="s">
        <v>174</v>
      </c>
      <c r="CG485" t="s">
        <v>10258</v>
      </c>
      <c r="CH485" t="s">
        <v>11179</v>
      </c>
      <c r="CI485" t="s">
        <v>193</v>
      </c>
      <c r="CJ485">
        <v>2025</v>
      </c>
      <c r="CL485" t="s">
        <v>170</v>
      </c>
      <c r="CN485" t="s">
        <v>174</v>
      </c>
      <c r="CO485" t="s">
        <v>11180</v>
      </c>
      <c r="CP485" t="s">
        <v>408</v>
      </c>
      <c r="CQ485" t="s">
        <v>174</v>
      </c>
      <c r="CR485" t="s">
        <v>783</v>
      </c>
      <c r="CS485">
        <v>1</v>
      </c>
      <c r="CT485">
        <v>10</v>
      </c>
      <c r="CU485" t="s">
        <v>2626</v>
      </c>
      <c r="CV485" t="s">
        <v>170</v>
      </c>
      <c r="CZ485" t="s">
        <v>170</v>
      </c>
      <c r="DB485" t="s">
        <v>11181</v>
      </c>
      <c r="DC485" t="s">
        <v>11182</v>
      </c>
      <c r="DD485" t="s">
        <v>170</v>
      </c>
      <c r="DF485" t="s">
        <v>170</v>
      </c>
      <c r="DL485" t="s">
        <v>170</v>
      </c>
      <c r="DN485" t="s">
        <v>170</v>
      </c>
      <c r="DP485" t="s">
        <v>11183</v>
      </c>
      <c r="DQ485" t="s">
        <v>202</v>
      </c>
      <c r="DR485" t="str">
        <f>HYPERLINK("https://nconnect.nicmar.ac.in/pdf/671_resume_1772017462.pdf/Y2FyZWVy","View Resume")</f>
        <v>0</v>
      </c>
      <c r="DS485" t="s">
        <v>11184</v>
      </c>
      <c r="DT485" t="s">
        <v>11185</v>
      </c>
      <c r="DU485" t="s">
        <v>211</v>
      </c>
      <c r="DV485" t="s">
        <v>11186</v>
      </c>
      <c r="DW485" t="s">
        <v>246</v>
      </c>
      <c r="DX485" t="s">
        <v>538</v>
      </c>
      <c r="DY485" t="s">
        <v>209</v>
      </c>
      <c r="DZ485" t="s">
        <v>1505</v>
      </c>
      <c r="EA485" t="s">
        <v>11187</v>
      </c>
      <c r="EB485" t="s">
        <v>211</v>
      </c>
      <c r="EC485" t="s">
        <v>11186</v>
      </c>
      <c r="ED485" t="s">
        <v>246</v>
      </c>
      <c r="EE485" t="s">
        <v>7615</v>
      </c>
      <c r="EF485" t="s">
        <v>538</v>
      </c>
      <c r="EG485" t="s">
        <v>11188</v>
      </c>
    </row>
    <row r="486" spans="1:158">
      <c r="A486" t="s">
        <v>210</v>
      </c>
      <c r="B486" t="s">
        <v>211</v>
      </c>
      <c r="C486" t="s">
        <v>212</v>
      </c>
      <c r="D486" t="s">
        <v>213</v>
      </c>
      <c r="E486" t="s">
        <v>11189</v>
      </c>
      <c r="F486" t="s">
        <v>11190</v>
      </c>
      <c r="G486">
        <v>9022375113</v>
      </c>
      <c r="H486" t="s">
        <v>271</v>
      </c>
      <c r="I486" t="s">
        <v>11191</v>
      </c>
      <c r="J486" t="s">
        <v>166</v>
      </c>
      <c r="K486" t="s">
        <v>11192</v>
      </c>
      <c r="L486" t="s">
        <v>11193</v>
      </c>
      <c r="M486" t="s">
        <v>11194</v>
      </c>
      <c r="N486" t="s">
        <v>170</v>
      </c>
      <c r="AI486" t="s">
        <v>11195</v>
      </c>
      <c r="AJ486" t="s">
        <v>11196</v>
      </c>
      <c r="AK486" t="s">
        <v>1515</v>
      </c>
      <c r="AL486">
        <v>78</v>
      </c>
      <c r="AN486">
        <v>1999</v>
      </c>
      <c r="AO486" t="s">
        <v>170</v>
      </c>
      <c r="AV486" t="s">
        <v>174</v>
      </c>
      <c r="AW486" t="s">
        <v>5805</v>
      </c>
      <c r="AX486" t="s">
        <v>11197</v>
      </c>
      <c r="AY486" t="s">
        <v>11198</v>
      </c>
      <c r="AZ486">
        <v>75.3</v>
      </c>
      <c r="BB486">
        <v>2004</v>
      </c>
      <c r="BC486" t="s">
        <v>174</v>
      </c>
      <c r="BD486" t="s">
        <v>11199</v>
      </c>
      <c r="BE486" t="s">
        <v>11200</v>
      </c>
      <c r="BF486" t="s">
        <v>11198</v>
      </c>
      <c r="BG486">
        <v>0.0</v>
      </c>
      <c r="BH486">
        <v>8.1</v>
      </c>
      <c r="BI486">
        <v>2008</v>
      </c>
      <c r="BJ486">
        <v>1</v>
      </c>
      <c r="BL486">
        <v>7</v>
      </c>
      <c r="BN486" t="s">
        <v>174</v>
      </c>
      <c r="BO486" t="s">
        <v>11201</v>
      </c>
      <c r="BP486" t="s">
        <v>11202</v>
      </c>
      <c r="BQ486" t="s">
        <v>11203</v>
      </c>
      <c r="BR486">
        <v>0.0</v>
      </c>
      <c r="BS486">
        <v>8.03</v>
      </c>
      <c r="BT486">
        <v>2016</v>
      </c>
      <c r="BU486">
        <v>14</v>
      </c>
      <c r="BW486">
        <v>47</v>
      </c>
      <c r="BY486" t="s">
        <v>170</v>
      </c>
      <c r="CF486" t="s">
        <v>174</v>
      </c>
      <c r="CG486" t="s">
        <v>5855</v>
      </c>
      <c r="CH486" t="s">
        <v>11204</v>
      </c>
      <c r="CI486" t="s">
        <v>373</v>
      </c>
      <c r="CK486" t="s">
        <v>170</v>
      </c>
      <c r="CL486" t="s">
        <v>170</v>
      </c>
      <c r="CN486" t="s">
        <v>170</v>
      </c>
      <c r="CP486" t="s">
        <v>11205</v>
      </c>
      <c r="CQ486" t="s">
        <v>170</v>
      </c>
      <c r="CV486" t="s">
        <v>170</v>
      </c>
      <c r="CZ486" t="s">
        <v>170</v>
      </c>
      <c r="DB486" t="s">
        <v>11206</v>
      </c>
      <c r="DC486" t="s">
        <v>11207</v>
      </c>
      <c r="DD486" t="s">
        <v>174</v>
      </c>
      <c r="DE486" t="s">
        <v>11150</v>
      </c>
      <c r="DF486" t="s">
        <v>174</v>
      </c>
      <c r="DG486" t="s">
        <v>11208</v>
      </c>
      <c r="DH486" t="s">
        <v>170</v>
      </c>
      <c r="DI486">
        <v>1</v>
      </c>
      <c r="DJ486" t="s">
        <v>11209</v>
      </c>
      <c r="DK486">
        <v>8</v>
      </c>
      <c r="DL486" t="s">
        <v>174</v>
      </c>
      <c r="DM486" t="s">
        <v>11210</v>
      </c>
      <c r="DN486" t="s">
        <v>170</v>
      </c>
      <c r="DP486" t="s">
        <v>11211</v>
      </c>
      <c r="DQ486" t="s">
        <v>202</v>
      </c>
      <c r="DR486" t="str">
        <f>HYPERLINK("https://nconnect.nicmar.ac.in/pdf/678_resume_1772025017.pdf/Y2FyZWVy","View Resume")</f>
        <v>0</v>
      </c>
      <c r="DS486" t="s">
        <v>4597</v>
      </c>
      <c r="DT486" t="s">
        <v>11212</v>
      </c>
      <c r="DU486" t="s">
        <v>2087</v>
      </c>
      <c r="DV486" t="s">
        <v>818</v>
      </c>
      <c r="DW486" t="s">
        <v>246</v>
      </c>
      <c r="DX486" t="s">
        <v>1808</v>
      </c>
      <c r="DY486" t="s">
        <v>209</v>
      </c>
      <c r="DZ486" t="s">
        <v>9402</v>
      </c>
      <c r="EA486" t="s">
        <v>11213</v>
      </c>
      <c r="EB486" t="s">
        <v>2087</v>
      </c>
      <c r="EC486" t="s">
        <v>818</v>
      </c>
      <c r="ED486" t="s">
        <v>246</v>
      </c>
      <c r="EE486" t="s">
        <v>5567</v>
      </c>
      <c r="EF486" t="s">
        <v>4276</v>
      </c>
      <c r="EG486" t="s">
        <v>945</v>
      </c>
      <c r="EH486" t="s">
        <v>11214</v>
      </c>
      <c r="EI486" t="s">
        <v>2087</v>
      </c>
      <c r="EJ486" t="s">
        <v>818</v>
      </c>
      <c r="EK486" t="s">
        <v>246</v>
      </c>
      <c r="EL486" t="s">
        <v>953</v>
      </c>
      <c r="EM486" t="s">
        <v>573</v>
      </c>
      <c r="EN486" t="s">
        <v>2054</v>
      </c>
      <c r="EO486" t="s">
        <v>11215</v>
      </c>
      <c r="EP486" t="s">
        <v>2087</v>
      </c>
      <c r="EQ486" t="s">
        <v>818</v>
      </c>
      <c r="ER486" t="s">
        <v>246</v>
      </c>
      <c r="ES486" t="s">
        <v>4684</v>
      </c>
      <c r="ET486" t="s">
        <v>8156</v>
      </c>
      <c r="EU486" t="s">
        <v>870</v>
      </c>
      <c r="EV486" t="s">
        <v>11216</v>
      </c>
      <c r="EW486" t="s">
        <v>11217</v>
      </c>
      <c r="EX486" t="s">
        <v>2820</v>
      </c>
      <c r="EY486" t="s">
        <v>246</v>
      </c>
      <c r="EZ486" t="s">
        <v>791</v>
      </c>
      <c r="FA486" t="s">
        <v>2207</v>
      </c>
      <c r="FB486" t="s">
        <v>248</v>
      </c>
    </row>
    <row r="487" spans="1:158">
      <c r="A487" t="s">
        <v>295</v>
      </c>
      <c r="B487" t="s">
        <v>211</v>
      </c>
      <c r="C487" t="s">
        <v>267</v>
      </c>
      <c r="D487" t="s">
        <v>296</v>
      </c>
      <c r="E487" t="s">
        <v>11218</v>
      </c>
      <c r="F487" t="s">
        <v>11219</v>
      </c>
      <c r="G487">
        <v>8855863336</v>
      </c>
      <c r="H487" t="s">
        <v>164</v>
      </c>
      <c r="I487" t="s">
        <v>11220</v>
      </c>
      <c r="J487" t="s">
        <v>166</v>
      </c>
      <c r="K487" t="s">
        <v>831</v>
      </c>
      <c r="L487" t="s">
        <v>11221</v>
      </c>
      <c r="M487" t="s">
        <v>11222</v>
      </c>
      <c r="N487" t="s">
        <v>170</v>
      </c>
      <c r="AI487" t="s">
        <v>11223</v>
      </c>
      <c r="AJ487" t="s">
        <v>11224</v>
      </c>
      <c r="AK487" t="s">
        <v>11225</v>
      </c>
      <c r="AL487">
        <v>66.93</v>
      </c>
      <c r="AN487">
        <v>1996</v>
      </c>
      <c r="AO487" t="s">
        <v>174</v>
      </c>
      <c r="AP487" t="s">
        <v>11226</v>
      </c>
      <c r="AQ487" t="s">
        <v>11227</v>
      </c>
      <c r="AR487" t="s">
        <v>11228</v>
      </c>
      <c r="AS487">
        <v>47.33</v>
      </c>
      <c r="AU487">
        <v>1999</v>
      </c>
      <c r="AV487" t="s">
        <v>170</v>
      </c>
      <c r="BC487" t="s">
        <v>174</v>
      </c>
      <c r="BD487" t="s">
        <v>554</v>
      </c>
      <c r="BE487" t="s">
        <v>11229</v>
      </c>
      <c r="BF487" t="s">
        <v>5399</v>
      </c>
      <c r="BG487">
        <v>54</v>
      </c>
      <c r="BI487">
        <v>2002</v>
      </c>
      <c r="BJ487">
        <v>19</v>
      </c>
      <c r="BK487" t="s">
        <v>1563</v>
      </c>
      <c r="BL487">
        <v>53</v>
      </c>
      <c r="BM487" t="s">
        <v>5399</v>
      </c>
      <c r="BN487" t="s">
        <v>174</v>
      </c>
      <c r="BO487" t="s">
        <v>554</v>
      </c>
      <c r="BP487" t="s">
        <v>11230</v>
      </c>
      <c r="BQ487" t="s">
        <v>6974</v>
      </c>
      <c r="BR487">
        <v>63</v>
      </c>
      <c r="BT487">
        <v>2004</v>
      </c>
      <c r="BU487">
        <v>31</v>
      </c>
      <c r="BV487" t="s">
        <v>1565</v>
      </c>
      <c r="BW487">
        <v>33</v>
      </c>
      <c r="BY487" t="s">
        <v>170</v>
      </c>
      <c r="CF487" t="s">
        <v>174</v>
      </c>
      <c r="CG487" t="s">
        <v>11231</v>
      </c>
      <c r="CH487" t="s">
        <v>11232</v>
      </c>
      <c r="CI487" t="s">
        <v>193</v>
      </c>
      <c r="CJ487">
        <v>2021</v>
      </c>
      <c r="CL487" t="s">
        <v>170</v>
      </c>
      <c r="CN487" t="s">
        <v>170</v>
      </c>
      <c r="CO487" t="s">
        <v>2879</v>
      </c>
      <c r="CP487" t="s">
        <v>2014</v>
      </c>
      <c r="CQ487" t="s">
        <v>174</v>
      </c>
      <c r="CR487" t="s">
        <v>11233</v>
      </c>
      <c r="CS487" t="s">
        <v>11234</v>
      </c>
      <c r="CT487">
        <v>6</v>
      </c>
      <c r="CU487" t="s">
        <v>11235</v>
      </c>
      <c r="CV487" t="s">
        <v>170</v>
      </c>
      <c r="CZ487" t="s">
        <v>170</v>
      </c>
      <c r="DB487" t="s">
        <v>11236</v>
      </c>
      <c r="DC487" t="s">
        <v>11237</v>
      </c>
      <c r="DD487" t="s">
        <v>174</v>
      </c>
      <c r="DE487" t="s">
        <v>11238</v>
      </c>
      <c r="DF487" t="s">
        <v>170</v>
      </c>
      <c r="DL487" t="s">
        <v>170</v>
      </c>
      <c r="DN487" t="s">
        <v>170</v>
      </c>
      <c r="DP487" t="s">
        <v>11239</v>
      </c>
      <c r="DQ487" t="str">
        <f>HYPERLINK("https://nconnect.nicmar.ac.in/storage/profile/699dd26139cd3.png","Download")</f>
        <v>0</v>
      </c>
      <c r="DR487" t="str">
        <f>HYPERLINK("https://nconnect.nicmar.ac.in/pdf/643_resume_1772026027.pdf/Y2FyZWVy","View Resume")</f>
        <v>0</v>
      </c>
      <c r="DS487" t="s">
        <v>11240</v>
      </c>
      <c r="DT487" t="s">
        <v>11241</v>
      </c>
      <c r="DU487" t="s">
        <v>2685</v>
      </c>
      <c r="DV487" t="s">
        <v>818</v>
      </c>
      <c r="DW487" t="s">
        <v>246</v>
      </c>
      <c r="DX487" t="s">
        <v>2434</v>
      </c>
      <c r="DY487" t="s">
        <v>209</v>
      </c>
      <c r="DZ487" t="s">
        <v>429</v>
      </c>
      <c r="EA487" t="s">
        <v>11242</v>
      </c>
      <c r="EB487" t="s">
        <v>1283</v>
      </c>
      <c r="EC487" t="s">
        <v>818</v>
      </c>
      <c r="ED487" t="s">
        <v>246</v>
      </c>
      <c r="EE487" t="s">
        <v>2202</v>
      </c>
      <c r="EF487" t="s">
        <v>2434</v>
      </c>
      <c r="EG487" t="s">
        <v>2371</v>
      </c>
    </row>
    <row r="488" spans="1:158">
      <c r="A488" t="s">
        <v>210</v>
      </c>
      <c r="B488" t="s">
        <v>211</v>
      </c>
      <c r="C488" t="s">
        <v>212</v>
      </c>
      <c r="D488" t="s">
        <v>213</v>
      </c>
      <c r="E488" t="s">
        <v>11243</v>
      </c>
      <c r="F488" t="s">
        <v>11244</v>
      </c>
      <c r="G488">
        <v>8493813858</v>
      </c>
      <c r="H488" t="s">
        <v>164</v>
      </c>
      <c r="I488" t="s">
        <v>11245</v>
      </c>
      <c r="J488" t="s">
        <v>166</v>
      </c>
      <c r="K488" t="s">
        <v>218</v>
      </c>
      <c r="L488" t="s">
        <v>11246</v>
      </c>
      <c r="M488" t="s">
        <v>11247</v>
      </c>
      <c r="N488" t="s">
        <v>170</v>
      </c>
      <c r="AI488" t="s">
        <v>11248</v>
      </c>
      <c r="AJ488" t="s">
        <v>9300</v>
      </c>
      <c r="AK488" t="s">
        <v>11249</v>
      </c>
      <c r="AL488">
        <v>74.5</v>
      </c>
      <c r="AN488">
        <v>2007</v>
      </c>
      <c r="AO488" t="s">
        <v>174</v>
      </c>
      <c r="AP488" t="s">
        <v>11250</v>
      </c>
      <c r="AQ488" t="s">
        <v>9300</v>
      </c>
      <c r="AR488" t="s">
        <v>11251</v>
      </c>
      <c r="AS488">
        <v>77</v>
      </c>
      <c r="AU488">
        <v>2010</v>
      </c>
      <c r="AV488" t="s">
        <v>170</v>
      </c>
      <c r="BC488" t="s">
        <v>174</v>
      </c>
      <c r="BD488" t="s">
        <v>9437</v>
      </c>
      <c r="BE488" t="s">
        <v>11252</v>
      </c>
      <c r="BF488" t="s">
        <v>11253</v>
      </c>
      <c r="BG488">
        <v>72.8</v>
      </c>
      <c r="BH488">
        <v>7.28</v>
      </c>
      <c r="BI488">
        <v>2015</v>
      </c>
      <c r="BJ488">
        <v>2</v>
      </c>
      <c r="BL488">
        <v>9</v>
      </c>
      <c r="BN488" t="s">
        <v>174</v>
      </c>
      <c r="BO488" t="s">
        <v>11254</v>
      </c>
      <c r="BP488" t="s">
        <v>11255</v>
      </c>
      <c r="BQ488" t="s">
        <v>11256</v>
      </c>
      <c r="BR488">
        <v>69</v>
      </c>
      <c r="BS488">
        <v>6.9</v>
      </c>
      <c r="BT488">
        <v>2015</v>
      </c>
      <c r="BU488">
        <v>14</v>
      </c>
      <c r="BV488" t="s">
        <v>170</v>
      </c>
      <c r="BW488">
        <v>47</v>
      </c>
      <c r="BX488" t="s">
        <v>170</v>
      </c>
      <c r="BY488" t="s">
        <v>170</v>
      </c>
      <c r="CF488" t="s">
        <v>174</v>
      </c>
      <c r="CG488" t="s">
        <v>11257</v>
      </c>
      <c r="CH488" t="s">
        <v>11258</v>
      </c>
      <c r="CI488" t="s">
        <v>193</v>
      </c>
      <c r="CJ488">
        <v>2023</v>
      </c>
      <c r="CL488" t="s">
        <v>174</v>
      </c>
      <c r="CM488" t="s">
        <v>11259</v>
      </c>
      <c r="CN488" t="s">
        <v>174</v>
      </c>
      <c r="CO488" t="s">
        <v>11260</v>
      </c>
      <c r="CP488" t="s">
        <v>11261</v>
      </c>
      <c r="CQ488" t="s">
        <v>174</v>
      </c>
      <c r="CR488">
        <v>7</v>
      </c>
      <c r="CS488">
        <v>0</v>
      </c>
      <c r="CT488">
        <v>0</v>
      </c>
      <c r="CU488" t="s">
        <v>11262</v>
      </c>
      <c r="CV488" t="s">
        <v>170</v>
      </c>
      <c r="CZ488" t="s">
        <v>170</v>
      </c>
      <c r="DC488" t="s">
        <v>11263</v>
      </c>
      <c r="DD488" t="s">
        <v>170</v>
      </c>
      <c r="DF488" t="s">
        <v>170</v>
      </c>
      <c r="DL488" t="s">
        <v>174</v>
      </c>
      <c r="DM488" t="s">
        <v>11264</v>
      </c>
      <c r="DN488" t="s">
        <v>174</v>
      </c>
      <c r="DO488" t="s">
        <v>11265</v>
      </c>
      <c r="DP488" t="s">
        <v>11266</v>
      </c>
      <c r="DQ488" t="str">
        <f>HYPERLINK("https://nconnect.nicmar.ac.in/storage/profile/699bfe29d1edc.png","Download")</f>
        <v>0</v>
      </c>
      <c r="DR488" t="str">
        <f>HYPERLINK("https://nconnect.nicmar.ac.in/pdf/538_resume_1772037578.pdf/Y2FyZWVy","View Resume")</f>
        <v>0</v>
      </c>
      <c r="DS488" t="s">
        <v>942</v>
      </c>
      <c r="DT488" t="s">
        <v>11267</v>
      </c>
      <c r="DU488" t="s">
        <v>11268</v>
      </c>
      <c r="DV488" t="s">
        <v>11269</v>
      </c>
      <c r="DW488" t="s">
        <v>207</v>
      </c>
      <c r="DX488" t="s">
        <v>2758</v>
      </c>
      <c r="DY488" t="s">
        <v>3626</v>
      </c>
      <c r="DZ488" t="s">
        <v>949</v>
      </c>
      <c r="EA488" t="s">
        <v>11270</v>
      </c>
      <c r="EB488" t="s">
        <v>11271</v>
      </c>
      <c r="EC488" t="s">
        <v>11272</v>
      </c>
      <c r="ED488" t="s">
        <v>246</v>
      </c>
      <c r="EE488" t="s">
        <v>1025</v>
      </c>
      <c r="EF488" t="s">
        <v>2523</v>
      </c>
      <c r="EG488" t="s">
        <v>248</v>
      </c>
    </row>
    <row r="489" spans="1:158">
      <c r="A489" t="s">
        <v>293</v>
      </c>
      <c r="B489" t="s">
        <v>211</v>
      </c>
      <c r="C489" t="s">
        <v>212</v>
      </c>
      <c r="D489" t="s">
        <v>294</v>
      </c>
      <c r="E489" t="s">
        <v>11273</v>
      </c>
      <c r="F489" t="s">
        <v>11274</v>
      </c>
      <c r="G489">
        <v>8983321353</v>
      </c>
      <c r="H489" t="s">
        <v>164</v>
      </c>
      <c r="I489" t="s">
        <v>11275</v>
      </c>
      <c r="J489" t="s">
        <v>166</v>
      </c>
      <c r="K489" t="s">
        <v>11276</v>
      </c>
      <c r="L489" t="s">
        <v>11277</v>
      </c>
      <c r="M489" t="s">
        <v>11278</v>
      </c>
      <c r="N489" t="s">
        <v>170</v>
      </c>
      <c r="AI489" t="s">
        <v>11279</v>
      </c>
      <c r="AJ489" t="s">
        <v>11280</v>
      </c>
      <c r="AK489" t="s">
        <v>6330</v>
      </c>
      <c r="AL489">
        <v>73.06</v>
      </c>
      <c r="AN489">
        <v>2006</v>
      </c>
      <c r="AO489" t="s">
        <v>174</v>
      </c>
      <c r="AP489" t="s">
        <v>11281</v>
      </c>
      <c r="AQ489" t="s">
        <v>11280</v>
      </c>
      <c r="AR489" t="s">
        <v>11282</v>
      </c>
      <c r="AS489">
        <v>61.5</v>
      </c>
      <c r="AU489">
        <v>2008</v>
      </c>
      <c r="AV489" t="s">
        <v>170</v>
      </c>
      <c r="BC489" t="s">
        <v>174</v>
      </c>
      <c r="BD489" t="s">
        <v>11283</v>
      </c>
      <c r="BE489" t="s">
        <v>11284</v>
      </c>
      <c r="BF489" t="s">
        <v>3322</v>
      </c>
      <c r="BG489">
        <v>70.44</v>
      </c>
      <c r="BI489">
        <v>2011</v>
      </c>
      <c r="BJ489">
        <v>19</v>
      </c>
      <c r="BK489" t="s">
        <v>11285</v>
      </c>
      <c r="BL489">
        <v>53</v>
      </c>
      <c r="BM489" t="s">
        <v>3322</v>
      </c>
      <c r="BN489" t="s">
        <v>174</v>
      </c>
      <c r="BO489" t="s">
        <v>4933</v>
      </c>
      <c r="BP489" t="s">
        <v>11286</v>
      </c>
      <c r="BQ489" t="s">
        <v>442</v>
      </c>
      <c r="BR489">
        <v>55.5</v>
      </c>
      <c r="BT489">
        <v>2014</v>
      </c>
      <c r="BU489">
        <v>31</v>
      </c>
      <c r="BV489" t="s">
        <v>442</v>
      </c>
      <c r="BW489">
        <v>53</v>
      </c>
      <c r="BX489" t="s">
        <v>442</v>
      </c>
      <c r="BY489" t="s">
        <v>170</v>
      </c>
      <c r="CF489" t="s">
        <v>174</v>
      </c>
      <c r="CG489" t="s">
        <v>3322</v>
      </c>
      <c r="CH489" t="s">
        <v>11287</v>
      </c>
      <c r="CI489" t="s">
        <v>373</v>
      </c>
      <c r="CK489" t="s">
        <v>170</v>
      </c>
      <c r="CL489" t="s">
        <v>174</v>
      </c>
      <c r="CM489" t="s">
        <v>11288</v>
      </c>
      <c r="CN489" t="s">
        <v>174</v>
      </c>
      <c r="CO489" t="s">
        <v>11289</v>
      </c>
      <c r="CP489" t="s">
        <v>11290</v>
      </c>
      <c r="CQ489" t="s">
        <v>170</v>
      </c>
      <c r="CU489" t="s">
        <v>2365</v>
      </c>
      <c r="CV489" t="s">
        <v>170</v>
      </c>
      <c r="CZ489" t="s">
        <v>170</v>
      </c>
      <c r="DB489" t="s">
        <v>11291</v>
      </c>
      <c r="DC489" t="s">
        <v>2951</v>
      </c>
      <c r="DD489" t="s">
        <v>170</v>
      </c>
      <c r="DF489" t="s">
        <v>170</v>
      </c>
      <c r="DL489" t="s">
        <v>170</v>
      </c>
      <c r="DN489" t="s">
        <v>170</v>
      </c>
      <c r="DP489" t="s">
        <v>11292</v>
      </c>
      <c r="DQ489" t="str">
        <f>HYPERLINK("https://nconnect.nicmar.ac.in/storage/profile/699f00a9dcbc5.png","Download")</f>
        <v>0</v>
      </c>
      <c r="DR489" t="str">
        <f>HYPERLINK("https://nconnect.nicmar.ac.in/pdf/681_resume_1772029305.pdf/Y2FyZWVy","View Resume")</f>
        <v>0</v>
      </c>
      <c r="DS489" t="s">
        <v>3515</v>
      </c>
      <c r="DT489" t="s">
        <v>11293</v>
      </c>
      <c r="DU489" t="s">
        <v>3387</v>
      </c>
      <c r="DV489" t="s">
        <v>568</v>
      </c>
      <c r="DW489" t="s">
        <v>246</v>
      </c>
      <c r="DX489" t="s">
        <v>1028</v>
      </c>
      <c r="DY489" t="s">
        <v>209</v>
      </c>
      <c r="DZ489" t="s">
        <v>3515</v>
      </c>
    </row>
    <row r="490" spans="1:158">
      <c r="A490" t="s">
        <v>1137</v>
      </c>
      <c r="B490" t="s">
        <v>211</v>
      </c>
      <c r="C490" t="s">
        <v>1138</v>
      </c>
      <c r="D490" t="s">
        <v>1139</v>
      </c>
      <c r="E490" t="s">
        <v>11294</v>
      </c>
      <c r="F490" t="s">
        <v>11295</v>
      </c>
      <c r="G490">
        <v>9742020603</v>
      </c>
      <c r="H490" t="s">
        <v>164</v>
      </c>
      <c r="I490" t="s">
        <v>11296</v>
      </c>
      <c r="J490" t="s">
        <v>217</v>
      </c>
      <c r="K490" t="s">
        <v>11297</v>
      </c>
      <c r="L490" t="s">
        <v>11298</v>
      </c>
      <c r="M490" t="s">
        <v>11299</v>
      </c>
      <c r="N490" t="s">
        <v>170</v>
      </c>
      <c r="AI490" t="s">
        <v>11300</v>
      </c>
      <c r="AJ490" t="s">
        <v>277</v>
      </c>
      <c r="AK490" t="s">
        <v>1515</v>
      </c>
      <c r="AL490">
        <v>73</v>
      </c>
      <c r="AN490">
        <v>2006</v>
      </c>
      <c r="AO490" t="s">
        <v>174</v>
      </c>
      <c r="AP490" t="s">
        <v>11301</v>
      </c>
      <c r="AQ490" t="s">
        <v>277</v>
      </c>
      <c r="AR490" t="s">
        <v>919</v>
      </c>
      <c r="AS490">
        <v>49</v>
      </c>
      <c r="AU490">
        <v>2008</v>
      </c>
      <c r="AV490" t="s">
        <v>170</v>
      </c>
      <c r="BC490" t="s">
        <v>174</v>
      </c>
      <c r="BD490" t="s">
        <v>8275</v>
      </c>
      <c r="BE490" t="s">
        <v>11302</v>
      </c>
      <c r="BF490" t="s">
        <v>485</v>
      </c>
      <c r="BG490">
        <v>58</v>
      </c>
      <c r="BI490">
        <v>2012</v>
      </c>
      <c r="BJ490">
        <v>2</v>
      </c>
      <c r="BL490">
        <v>9</v>
      </c>
      <c r="BN490" t="s">
        <v>174</v>
      </c>
      <c r="BO490" t="s">
        <v>8275</v>
      </c>
      <c r="BP490" t="s">
        <v>11303</v>
      </c>
      <c r="BQ490" t="s">
        <v>3615</v>
      </c>
      <c r="BR490">
        <v>73</v>
      </c>
      <c r="BT490">
        <v>2014</v>
      </c>
      <c r="BU490">
        <v>16</v>
      </c>
      <c r="BW490">
        <v>50</v>
      </c>
      <c r="BY490" t="s">
        <v>170</v>
      </c>
      <c r="CF490" t="s">
        <v>174</v>
      </c>
      <c r="CG490" t="s">
        <v>11304</v>
      </c>
      <c r="CH490" t="s">
        <v>11305</v>
      </c>
      <c r="CI490" t="s">
        <v>193</v>
      </c>
      <c r="CJ490">
        <v>2022</v>
      </c>
      <c r="CL490" t="s">
        <v>174</v>
      </c>
      <c r="CM490" t="s">
        <v>11306</v>
      </c>
      <c r="CN490" t="s">
        <v>174</v>
      </c>
      <c r="CO490" t="s">
        <v>11307</v>
      </c>
      <c r="CP490" t="s">
        <v>11308</v>
      </c>
      <c r="CQ490" t="s">
        <v>174</v>
      </c>
      <c r="CR490">
        <v>5</v>
      </c>
      <c r="CS490">
        <v>2</v>
      </c>
      <c r="CU490" t="s">
        <v>11309</v>
      </c>
      <c r="CV490" t="s">
        <v>170</v>
      </c>
      <c r="CZ490" t="s">
        <v>170</v>
      </c>
      <c r="DB490" t="s">
        <v>933</v>
      </c>
      <c r="DC490" t="s">
        <v>7911</v>
      </c>
      <c r="DD490" t="s">
        <v>170</v>
      </c>
      <c r="DF490" t="s">
        <v>170</v>
      </c>
      <c r="DL490" t="s">
        <v>174</v>
      </c>
      <c r="DM490" t="s">
        <v>11307</v>
      </c>
      <c r="DN490" t="s">
        <v>174</v>
      </c>
      <c r="DO490" t="s">
        <v>11310</v>
      </c>
      <c r="DP490" t="s">
        <v>11311</v>
      </c>
      <c r="DQ490" t="s">
        <v>202</v>
      </c>
      <c r="DR490" t="str">
        <f>HYPERLINK("https://nconnect.nicmar.ac.in/pdf/680_resume_1772029633.pdf/Y2FyZWVy","View Resume")</f>
        <v>0</v>
      </c>
      <c r="DS490" t="s">
        <v>2691</v>
      </c>
      <c r="DT490" t="s">
        <v>11312</v>
      </c>
      <c r="DU490" t="s">
        <v>11313</v>
      </c>
      <c r="DV490" t="s">
        <v>537</v>
      </c>
      <c r="DW490" t="s">
        <v>207</v>
      </c>
      <c r="DX490" t="s">
        <v>2758</v>
      </c>
      <c r="DY490" t="s">
        <v>209</v>
      </c>
      <c r="DZ490" t="s">
        <v>942</v>
      </c>
      <c r="EA490" t="s">
        <v>11314</v>
      </c>
      <c r="EB490" t="s">
        <v>11315</v>
      </c>
      <c r="EC490" t="s">
        <v>11316</v>
      </c>
      <c r="ED490" t="s">
        <v>246</v>
      </c>
      <c r="EE490" t="s">
        <v>905</v>
      </c>
      <c r="EF490" t="s">
        <v>418</v>
      </c>
      <c r="EG490" t="s">
        <v>2054</v>
      </c>
      <c r="EH490" t="s">
        <v>11317</v>
      </c>
      <c r="EI490" t="s">
        <v>11318</v>
      </c>
      <c r="EJ490" t="s">
        <v>537</v>
      </c>
      <c r="EK490" t="s">
        <v>207</v>
      </c>
      <c r="EL490" t="s">
        <v>505</v>
      </c>
      <c r="EM490" t="s">
        <v>1387</v>
      </c>
      <c r="EN490" t="s">
        <v>2054</v>
      </c>
      <c r="EO490" t="s">
        <v>11305</v>
      </c>
      <c r="EP490" t="s">
        <v>11319</v>
      </c>
      <c r="EQ490" t="s">
        <v>5418</v>
      </c>
      <c r="ER490" t="s">
        <v>246</v>
      </c>
      <c r="ES490" t="s">
        <v>904</v>
      </c>
      <c r="ET490" t="s">
        <v>825</v>
      </c>
      <c r="EU490" t="s">
        <v>2054</v>
      </c>
      <c r="EV490" t="s">
        <v>11320</v>
      </c>
      <c r="EW490" t="s">
        <v>11321</v>
      </c>
      <c r="EX490" t="s">
        <v>1812</v>
      </c>
      <c r="EY490" t="s">
        <v>207</v>
      </c>
      <c r="EZ490" t="s">
        <v>1544</v>
      </c>
      <c r="FA490" t="s">
        <v>422</v>
      </c>
      <c r="FB490" t="s">
        <v>2054</v>
      </c>
    </row>
    <row r="491" spans="1:158">
      <c r="A491" t="s">
        <v>5303</v>
      </c>
      <c r="B491" t="s">
        <v>507</v>
      </c>
      <c r="C491" t="s">
        <v>160</v>
      </c>
      <c r="D491" t="s">
        <v>5304</v>
      </c>
      <c r="E491" t="s">
        <v>11322</v>
      </c>
      <c r="F491" t="s">
        <v>11323</v>
      </c>
      <c r="G491">
        <v>7666885993</v>
      </c>
      <c r="H491" t="s">
        <v>271</v>
      </c>
      <c r="I491" t="s">
        <v>11324</v>
      </c>
      <c r="J491" t="s">
        <v>217</v>
      </c>
      <c r="K491" t="s">
        <v>11325</v>
      </c>
      <c r="L491" t="s">
        <v>11326</v>
      </c>
      <c r="M491" t="s">
        <v>11327</v>
      </c>
      <c r="N491" t="s">
        <v>170</v>
      </c>
      <c r="AI491" t="s">
        <v>11328</v>
      </c>
      <c r="AJ491" t="s">
        <v>3880</v>
      </c>
      <c r="AK491" t="s">
        <v>11329</v>
      </c>
      <c r="AL491">
        <v>63.4</v>
      </c>
      <c r="AN491">
        <v>2012</v>
      </c>
      <c r="AO491" t="s">
        <v>174</v>
      </c>
      <c r="AP491" t="s">
        <v>11330</v>
      </c>
      <c r="AQ491" t="s">
        <v>11331</v>
      </c>
      <c r="AR491" t="s">
        <v>11332</v>
      </c>
      <c r="AS491">
        <v>58</v>
      </c>
      <c r="AU491">
        <v>2014</v>
      </c>
      <c r="AV491" t="s">
        <v>170</v>
      </c>
      <c r="BC491" t="s">
        <v>174</v>
      </c>
      <c r="BD491" t="s">
        <v>11333</v>
      </c>
      <c r="BE491" t="s">
        <v>11334</v>
      </c>
      <c r="BF491" t="s">
        <v>11335</v>
      </c>
      <c r="BG491">
        <v>75</v>
      </c>
      <c r="BH491">
        <v>7.7</v>
      </c>
      <c r="BI491">
        <v>2022</v>
      </c>
      <c r="BJ491">
        <v>8</v>
      </c>
      <c r="BL491">
        <v>3</v>
      </c>
      <c r="BN491" t="s">
        <v>174</v>
      </c>
      <c r="BO491" t="s">
        <v>11336</v>
      </c>
      <c r="BP491" t="s">
        <v>11337</v>
      </c>
      <c r="BQ491" t="s">
        <v>11338</v>
      </c>
      <c r="BR491">
        <v>6.7</v>
      </c>
      <c r="BT491">
        <v>2026</v>
      </c>
      <c r="BU491">
        <v>24</v>
      </c>
      <c r="BW491">
        <v>3</v>
      </c>
      <c r="BY491" t="s">
        <v>170</v>
      </c>
      <c r="CF491" t="s">
        <v>170</v>
      </c>
      <c r="CJ491">
        <v>2026</v>
      </c>
      <c r="CL491" t="s">
        <v>170</v>
      </c>
      <c r="CN491" t="s">
        <v>170</v>
      </c>
      <c r="CP491" t="s">
        <v>11339</v>
      </c>
      <c r="CQ491" t="s">
        <v>170</v>
      </c>
      <c r="CV491" t="s">
        <v>170</v>
      </c>
      <c r="CZ491" t="s">
        <v>170</v>
      </c>
      <c r="DC491" t="s">
        <v>11340</v>
      </c>
      <c r="DD491" t="s">
        <v>174</v>
      </c>
      <c r="DE491" t="s">
        <v>11341</v>
      </c>
      <c r="DF491" t="s">
        <v>170</v>
      </c>
      <c r="DL491" t="s">
        <v>170</v>
      </c>
      <c r="DN491" t="s">
        <v>170</v>
      </c>
      <c r="DP491" t="s">
        <v>11342</v>
      </c>
      <c r="DQ491" t="s">
        <v>202</v>
      </c>
      <c r="DR491" t="str">
        <f>HYPERLINK("https://nconnect.nicmar.ac.in/pdf/683_resume_1772033856.pdf/Y2FyZWVy","View Resume")</f>
        <v>0</v>
      </c>
      <c r="DS491" t="s">
        <v>1505</v>
      </c>
      <c r="DT491" t="s">
        <v>11343</v>
      </c>
      <c r="DU491" t="s">
        <v>6236</v>
      </c>
      <c r="DV491" t="s">
        <v>11344</v>
      </c>
      <c r="DW491" t="s">
        <v>207</v>
      </c>
      <c r="DX491" t="s">
        <v>824</v>
      </c>
      <c r="DY491" t="s">
        <v>209</v>
      </c>
      <c r="DZ491" t="s">
        <v>1505</v>
      </c>
    </row>
    <row r="492" spans="1:158">
      <c r="A492" t="s">
        <v>1779</v>
      </c>
      <c r="B492" t="s">
        <v>159</v>
      </c>
      <c r="C492" t="s">
        <v>160</v>
      </c>
      <c r="D492" t="s">
        <v>1780</v>
      </c>
      <c r="E492" t="s">
        <v>11322</v>
      </c>
      <c r="F492" t="s">
        <v>11323</v>
      </c>
      <c r="G492">
        <v>7666885993</v>
      </c>
      <c r="H492" t="s">
        <v>271</v>
      </c>
      <c r="I492" t="s">
        <v>11324</v>
      </c>
      <c r="J492" t="s">
        <v>217</v>
      </c>
      <c r="K492" t="s">
        <v>11325</v>
      </c>
      <c r="L492" t="s">
        <v>11326</v>
      </c>
      <c r="M492" t="s">
        <v>11327</v>
      </c>
      <c r="N492" t="s">
        <v>170</v>
      </c>
      <c r="AI492" t="s">
        <v>11328</v>
      </c>
      <c r="AJ492" t="s">
        <v>3880</v>
      </c>
      <c r="AK492" t="s">
        <v>11329</v>
      </c>
      <c r="AL492">
        <v>63.4</v>
      </c>
      <c r="AN492">
        <v>2012</v>
      </c>
      <c r="AO492" t="s">
        <v>174</v>
      </c>
      <c r="AP492" t="s">
        <v>11330</v>
      </c>
      <c r="AQ492" t="s">
        <v>11331</v>
      </c>
      <c r="AR492" t="s">
        <v>11332</v>
      </c>
      <c r="AS492">
        <v>58</v>
      </c>
      <c r="AU492">
        <v>2014</v>
      </c>
      <c r="AV492" t="s">
        <v>170</v>
      </c>
      <c r="BC492" t="s">
        <v>174</v>
      </c>
      <c r="BD492" t="s">
        <v>11333</v>
      </c>
      <c r="BE492" t="s">
        <v>11334</v>
      </c>
      <c r="BF492" t="s">
        <v>11335</v>
      </c>
      <c r="BG492">
        <v>75</v>
      </c>
      <c r="BH492">
        <v>7.7</v>
      </c>
      <c r="BI492">
        <v>2022</v>
      </c>
      <c r="BJ492">
        <v>8</v>
      </c>
      <c r="BL492">
        <v>3</v>
      </c>
      <c r="BN492" t="s">
        <v>174</v>
      </c>
      <c r="BO492" t="s">
        <v>11336</v>
      </c>
      <c r="BP492" t="s">
        <v>11337</v>
      </c>
      <c r="BQ492" t="s">
        <v>11338</v>
      </c>
      <c r="BR492">
        <v>6.7</v>
      </c>
      <c r="BT492">
        <v>2026</v>
      </c>
      <c r="BU492">
        <v>24</v>
      </c>
      <c r="BW492">
        <v>3</v>
      </c>
      <c r="BY492" t="s">
        <v>170</v>
      </c>
      <c r="CF492" t="s">
        <v>170</v>
      </c>
      <c r="CJ492">
        <v>2026</v>
      </c>
      <c r="CL492" t="s">
        <v>170</v>
      </c>
      <c r="CN492" t="s">
        <v>170</v>
      </c>
      <c r="CP492" t="s">
        <v>11339</v>
      </c>
      <c r="CQ492" t="s">
        <v>170</v>
      </c>
      <c r="CV492" t="s">
        <v>170</v>
      </c>
      <c r="CZ492" t="s">
        <v>170</v>
      </c>
      <c r="DC492" t="s">
        <v>11340</v>
      </c>
      <c r="DD492" t="s">
        <v>174</v>
      </c>
      <c r="DE492" t="s">
        <v>11341</v>
      </c>
      <c r="DF492" t="s">
        <v>170</v>
      </c>
      <c r="DL492" t="s">
        <v>170</v>
      </c>
      <c r="DN492" t="s">
        <v>170</v>
      </c>
      <c r="DP492" t="s">
        <v>11345</v>
      </c>
      <c r="DQ492" t="s">
        <v>202</v>
      </c>
      <c r="DR492" t="str">
        <f>HYPERLINK("https://nconnect.nicmar.ac.in/pdf/683_resume_1772033856.pdf/Y2FyZWVy","View Resume")</f>
        <v>0</v>
      </c>
      <c r="DS492" t="s">
        <v>1505</v>
      </c>
      <c r="DT492" t="s">
        <v>11343</v>
      </c>
      <c r="DU492" t="s">
        <v>6236</v>
      </c>
      <c r="DV492" t="s">
        <v>11344</v>
      </c>
      <c r="DW492" t="s">
        <v>207</v>
      </c>
      <c r="DX492" t="s">
        <v>824</v>
      </c>
      <c r="DY492" t="s">
        <v>209</v>
      </c>
      <c r="DZ492" t="s">
        <v>1505</v>
      </c>
    </row>
    <row r="493" spans="1:158">
      <c r="A493" t="s">
        <v>158</v>
      </c>
      <c r="B493" t="s">
        <v>159</v>
      </c>
      <c r="C493" t="s">
        <v>160</v>
      </c>
      <c r="D493" t="s">
        <v>161</v>
      </c>
      <c r="E493" t="s">
        <v>11322</v>
      </c>
      <c r="F493" t="s">
        <v>11323</v>
      </c>
      <c r="G493">
        <v>7666885993</v>
      </c>
      <c r="H493" t="s">
        <v>271</v>
      </c>
      <c r="I493" t="s">
        <v>11324</v>
      </c>
      <c r="J493" t="s">
        <v>217</v>
      </c>
      <c r="K493" t="s">
        <v>11325</v>
      </c>
      <c r="L493" t="s">
        <v>11326</v>
      </c>
      <c r="M493" t="s">
        <v>11327</v>
      </c>
      <c r="N493" t="s">
        <v>170</v>
      </c>
      <c r="AI493" t="s">
        <v>11328</v>
      </c>
      <c r="AJ493" t="s">
        <v>3880</v>
      </c>
      <c r="AK493" t="s">
        <v>11329</v>
      </c>
      <c r="AL493">
        <v>63.4</v>
      </c>
      <c r="AN493">
        <v>2012</v>
      </c>
      <c r="AO493" t="s">
        <v>174</v>
      </c>
      <c r="AP493" t="s">
        <v>11330</v>
      </c>
      <c r="AQ493" t="s">
        <v>11331</v>
      </c>
      <c r="AR493" t="s">
        <v>11332</v>
      </c>
      <c r="AS493">
        <v>58</v>
      </c>
      <c r="AU493">
        <v>2014</v>
      </c>
      <c r="AV493" t="s">
        <v>170</v>
      </c>
      <c r="BC493" t="s">
        <v>174</v>
      </c>
      <c r="BD493" t="s">
        <v>11333</v>
      </c>
      <c r="BE493" t="s">
        <v>11334</v>
      </c>
      <c r="BF493" t="s">
        <v>11335</v>
      </c>
      <c r="BG493">
        <v>75</v>
      </c>
      <c r="BH493">
        <v>7.7</v>
      </c>
      <c r="BI493">
        <v>2022</v>
      </c>
      <c r="BJ493">
        <v>8</v>
      </c>
      <c r="BL493">
        <v>3</v>
      </c>
      <c r="BN493" t="s">
        <v>174</v>
      </c>
      <c r="BO493" t="s">
        <v>11336</v>
      </c>
      <c r="BP493" t="s">
        <v>11337</v>
      </c>
      <c r="BQ493" t="s">
        <v>11338</v>
      </c>
      <c r="BR493">
        <v>6.7</v>
      </c>
      <c r="BT493">
        <v>2026</v>
      </c>
      <c r="BU493">
        <v>24</v>
      </c>
      <c r="BW493">
        <v>3</v>
      </c>
      <c r="BY493" t="s">
        <v>170</v>
      </c>
      <c r="CF493" t="s">
        <v>170</v>
      </c>
      <c r="CJ493">
        <v>2026</v>
      </c>
      <c r="CL493" t="s">
        <v>170</v>
      </c>
      <c r="CN493" t="s">
        <v>170</v>
      </c>
      <c r="CP493" t="s">
        <v>11339</v>
      </c>
      <c r="CQ493" t="s">
        <v>170</v>
      </c>
      <c r="CV493" t="s">
        <v>170</v>
      </c>
      <c r="CZ493" t="s">
        <v>170</v>
      </c>
      <c r="DC493" t="s">
        <v>11340</v>
      </c>
      <c r="DD493" t="s">
        <v>174</v>
      </c>
      <c r="DE493" t="s">
        <v>11341</v>
      </c>
      <c r="DF493" t="s">
        <v>170</v>
      </c>
      <c r="DL493" t="s">
        <v>170</v>
      </c>
      <c r="DN493" t="s">
        <v>170</v>
      </c>
      <c r="DP493" t="s">
        <v>11345</v>
      </c>
      <c r="DQ493" t="s">
        <v>202</v>
      </c>
      <c r="DR493" t="str">
        <f>HYPERLINK("https://nconnect.nicmar.ac.in/pdf/683_resume_1772033856.pdf/Y2FyZWVy","View Resume")</f>
        <v>0</v>
      </c>
      <c r="DS493" t="s">
        <v>1505</v>
      </c>
      <c r="DT493" t="s">
        <v>11343</v>
      </c>
      <c r="DU493" t="s">
        <v>6236</v>
      </c>
      <c r="DV493" t="s">
        <v>11344</v>
      </c>
      <c r="DW493" t="s">
        <v>207</v>
      </c>
      <c r="DX493" t="s">
        <v>824</v>
      </c>
      <c r="DY493" t="s">
        <v>209</v>
      </c>
      <c r="DZ493" t="s">
        <v>1505</v>
      </c>
    </row>
    <row r="494" spans="1:158">
      <c r="A494" t="s">
        <v>793</v>
      </c>
      <c r="B494" t="s">
        <v>211</v>
      </c>
      <c r="C494" t="s">
        <v>267</v>
      </c>
      <c r="D494" t="s">
        <v>508</v>
      </c>
      <c r="E494" t="s">
        <v>11346</v>
      </c>
      <c r="F494" t="s">
        <v>11347</v>
      </c>
      <c r="G494">
        <v>8941015965</v>
      </c>
      <c r="H494" t="s">
        <v>271</v>
      </c>
      <c r="I494" t="s">
        <v>11348</v>
      </c>
      <c r="J494" t="s">
        <v>217</v>
      </c>
      <c r="K494" t="s">
        <v>11349</v>
      </c>
      <c r="L494" t="s">
        <v>11350</v>
      </c>
      <c r="M494" t="s">
        <v>11351</v>
      </c>
      <c r="N494" t="s">
        <v>170</v>
      </c>
      <c r="AI494" t="s">
        <v>11352</v>
      </c>
      <c r="AJ494" t="s">
        <v>11353</v>
      </c>
      <c r="AK494" t="s">
        <v>11354</v>
      </c>
      <c r="AL494">
        <v>49.5</v>
      </c>
      <c r="AN494">
        <v>2008</v>
      </c>
      <c r="AO494" t="s">
        <v>174</v>
      </c>
      <c r="AP494" t="s">
        <v>11352</v>
      </c>
      <c r="AQ494" t="s">
        <v>11353</v>
      </c>
      <c r="AR494" t="s">
        <v>11355</v>
      </c>
      <c r="AS494">
        <v>70</v>
      </c>
      <c r="AU494">
        <v>2010</v>
      </c>
      <c r="AV494" t="s">
        <v>170</v>
      </c>
      <c r="BC494" t="s">
        <v>174</v>
      </c>
      <c r="BD494" t="s">
        <v>11356</v>
      </c>
      <c r="BE494" t="s">
        <v>11357</v>
      </c>
      <c r="BF494" t="s">
        <v>1335</v>
      </c>
      <c r="BG494">
        <v>70</v>
      </c>
      <c r="BI494">
        <v>2013</v>
      </c>
      <c r="BJ494">
        <v>19</v>
      </c>
      <c r="BK494" t="s">
        <v>6205</v>
      </c>
      <c r="BL494">
        <v>53</v>
      </c>
      <c r="BM494" t="s">
        <v>1335</v>
      </c>
      <c r="BN494" t="s">
        <v>174</v>
      </c>
      <c r="BO494" t="s">
        <v>9465</v>
      </c>
      <c r="BP494" t="s">
        <v>11357</v>
      </c>
      <c r="BQ494" t="s">
        <v>1335</v>
      </c>
      <c r="BR494">
        <v>81.5</v>
      </c>
      <c r="BT494">
        <v>2015</v>
      </c>
      <c r="BU494">
        <v>31</v>
      </c>
      <c r="BV494" t="s">
        <v>6206</v>
      </c>
      <c r="BW494">
        <v>53</v>
      </c>
      <c r="BX494" t="s">
        <v>1335</v>
      </c>
      <c r="BY494" t="s">
        <v>170</v>
      </c>
      <c r="CF494" t="s">
        <v>174</v>
      </c>
      <c r="CG494" t="s">
        <v>527</v>
      </c>
      <c r="CH494" t="s">
        <v>1297</v>
      </c>
      <c r="CI494" t="s">
        <v>193</v>
      </c>
      <c r="CJ494">
        <v>2024</v>
      </c>
      <c r="CL494" t="s">
        <v>170</v>
      </c>
      <c r="CN494" t="s">
        <v>174</v>
      </c>
      <c r="CO494" t="s">
        <v>11358</v>
      </c>
      <c r="CP494" t="s">
        <v>721</v>
      </c>
      <c r="CQ494" t="s">
        <v>174</v>
      </c>
      <c r="CR494">
        <v>7</v>
      </c>
      <c r="CS494">
        <v>1</v>
      </c>
      <c r="CT494">
        <v>11</v>
      </c>
      <c r="CU494" t="s">
        <v>11359</v>
      </c>
      <c r="CV494" t="s">
        <v>170</v>
      </c>
      <c r="CZ494" t="s">
        <v>170</v>
      </c>
      <c r="DB494" t="s">
        <v>2359</v>
      </c>
      <c r="DC494" t="s">
        <v>2124</v>
      </c>
      <c r="DD494" t="s">
        <v>174</v>
      </c>
      <c r="DE494" t="s">
        <v>11360</v>
      </c>
      <c r="DF494" t="s">
        <v>170</v>
      </c>
      <c r="DL494" t="s">
        <v>174</v>
      </c>
      <c r="DM494" t="s">
        <v>11361</v>
      </c>
      <c r="DN494" t="s">
        <v>174</v>
      </c>
      <c r="DO494" t="s">
        <v>11362</v>
      </c>
      <c r="DP494" t="s">
        <v>11363</v>
      </c>
      <c r="DQ494" t="s">
        <v>202</v>
      </c>
      <c r="DR494" t="str">
        <f>HYPERLINK("https://nconnect.nicmar.ac.in/pdf/685_resume_1772037685.pdf/Y2FyZWVy","View Resume")</f>
        <v>0</v>
      </c>
      <c r="DS494" t="s">
        <v>1027</v>
      </c>
      <c r="DT494" t="s">
        <v>11364</v>
      </c>
      <c r="DU494" t="s">
        <v>1685</v>
      </c>
      <c r="DV494" t="s">
        <v>417</v>
      </c>
      <c r="DW494" t="s">
        <v>246</v>
      </c>
      <c r="DX494" t="s">
        <v>252</v>
      </c>
      <c r="DY494" t="s">
        <v>209</v>
      </c>
      <c r="DZ494" t="s">
        <v>1027</v>
      </c>
    </row>
    <row r="495" spans="1:158">
      <c r="A495" t="s">
        <v>793</v>
      </c>
      <c r="B495" t="s">
        <v>211</v>
      </c>
      <c r="C495" t="s">
        <v>267</v>
      </c>
      <c r="D495" t="s">
        <v>508</v>
      </c>
      <c r="E495" t="s">
        <v>11365</v>
      </c>
      <c r="F495" t="s">
        <v>11366</v>
      </c>
      <c r="G495">
        <v>9662622246</v>
      </c>
      <c r="H495" t="s">
        <v>164</v>
      </c>
      <c r="I495" t="s">
        <v>11367</v>
      </c>
      <c r="J495" t="s">
        <v>166</v>
      </c>
      <c r="K495" t="s">
        <v>11368</v>
      </c>
      <c r="L495" t="s">
        <v>11369</v>
      </c>
      <c r="M495" t="s">
        <v>11370</v>
      </c>
      <c r="N495" t="s">
        <v>170</v>
      </c>
      <c r="AI495" t="s">
        <v>11371</v>
      </c>
      <c r="AJ495" t="s">
        <v>11372</v>
      </c>
      <c r="AK495" t="s">
        <v>7111</v>
      </c>
      <c r="AL495">
        <v>75.64</v>
      </c>
      <c r="AN495">
        <v>1997</v>
      </c>
      <c r="AO495" t="s">
        <v>174</v>
      </c>
      <c r="AP495" t="s">
        <v>11371</v>
      </c>
      <c r="AQ495" t="s">
        <v>11372</v>
      </c>
      <c r="AR495" t="s">
        <v>11373</v>
      </c>
      <c r="AS495">
        <v>72.77</v>
      </c>
      <c r="AU495">
        <v>1999</v>
      </c>
      <c r="AV495" t="s">
        <v>170</v>
      </c>
      <c r="BC495" t="s">
        <v>174</v>
      </c>
      <c r="BD495" t="s">
        <v>11374</v>
      </c>
      <c r="BE495" t="s">
        <v>11375</v>
      </c>
      <c r="BF495" t="s">
        <v>11376</v>
      </c>
      <c r="BG495">
        <v>65.55</v>
      </c>
      <c r="BI495">
        <v>2002</v>
      </c>
      <c r="BJ495">
        <v>19</v>
      </c>
      <c r="BK495" t="s">
        <v>662</v>
      </c>
      <c r="BL495">
        <v>27</v>
      </c>
      <c r="BN495" t="s">
        <v>174</v>
      </c>
      <c r="BO495" t="s">
        <v>11374</v>
      </c>
      <c r="BP495" t="s">
        <v>11375</v>
      </c>
      <c r="BQ495" t="s">
        <v>11376</v>
      </c>
      <c r="BR495">
        <v>76</v>
      </c>
      <c r="BT495">
        <v>2005</v>
      </c>
      <c r="BU495">
        <v>31</v>
      </c>
      <c r="BV495" t="s">
        <v>810</v>
      </c>
      <c r="BW495">
        <v>23</v>
      </c>
      <c r="BY495" t="s">
        <v>174</v>
      </c>
      <c r="BZ495" t="s">
        <v>185</v>
      </c>
      <c r="CA495" t="s">
        <v>605</v>
      </c>
      <c r="CB495" t="s">
        <v>1617</v>
      </c>
      <c r="CC495">
        <v>64</v>
      </c>
      <c r="CE495">
        <v>2013</v>
      </c>
      <c r="CF495" t="s">
        <v>174</v>
      </c>
      <c r="CG495" t="s">
        <v>2716</v>
      </c>
      <c r="CH495" t="s">
        <v>11377</v>
      </c>
      <c r="CI495" t="s">
        <v>193</v>
      </c>
      <c r="CJ495">
        <v>2010</v>
      </c>
      <c r="CL495" t="s">
        <v>174</v>
      </c>
      <c r="CN495" t="s">
        <v>174</v>
      </c>
      <c r="CO495" t="s">
        <v>11378</v>
      </c>
      <c r="CP495" t="s">
        <v>11379</v>
      </c>
      <c r="CQ495" t="s">
        <v>174</v>
      </c>
      <c r="CR495">
        <v>2</v>
      </c>
      <c r="CS495">
        <v>13</v>
      </c>
      <c r="CT495">
        <v>10</v>
      </c>
      <c r="CU495" t="s">
        <v>2365</v>
      </c>
      <c r="CV495" t="s">
        <v>174</v>
      </c>
      <c r="CW495" t="s">
        <v>11380</v>
      </c>
      <c r="CX495" t="s">
        <v>193</v>
      </c>
      <c r="CY495">
        <v>2023</v>
      </c>
      <c r="CZ495" t="s">
        <v>174</v>
      </c>
      <c r="DA495" t="s">
        <v>11381</v>
      </c>
      <c r="DC495" t="s">
        <v>11382</v>
      </c>
      <c r="DD495" t="s">
        <v>174</v>
      </c>
      <c r="DE495" t="s">
        <v>11383</v>
      </c>
      <c r="DF495" t="s">
        <v>174</v>
      </c>
      <c r="DG495">
        <v>12</v>
      </c>
      <c r="DH495">
        <v>0</v>
      </c>
      <c r="DI495">
        <v>1</v>
      </c>
      <c r="DJ495">
        <v>6</v>
      </c>
      <c r="DK495">
        <v>7</v>
      </c>
      <c r="DL495" t="s">
        <v>174</v>
      </c>
      <c r="DM495" t="s">
        <v>11384</v>
      </c>
      <c r="DN495" t="s">
        <v>170</v>
      </c>
      <c r="DP495" t="s">
        <v>11385</v>
      </c>
      <c r="DQ495" t="s">
        <v>202</v>
      </c>
      <c r="DR495" t="str">
        <f>HYPERLINK("https://nconnect.nicmar.ac.in/pdf/623_resume_1772039506.pdf/Y2FyZWVy","View Resume")</f>
        <v>0</v>
      </c>
      <c r="DS495" t="s">
        <v>1498</v>
      </c>
      <c r="DT495" t="s">
        <v>11386</v>
      </c>
      <c r="DU495" t="s">
        <v>1629</v>
      </c>
      <c r="DV495" t="s">
        <v>1427</v>
      </c>
      <c r="DW495" t="s">
        <v>246</v>
      </c>
      <c r="DX495" t="s">
        <v>468</v>
      </c>
      <c r="DY495" t="s">
        <v>209</v>
      </c>
      <c r="DZ495" t="s">
        <v>469</v>
      </c>
      <c r="EA495" t="s">
        <v>11387</v>
      </c>
      <c r="EB495" t="s">
        <v>11388</v>
      </c>
      <c r="EC495" t="s">
        <v>11389</v>
      </c>
      <c r="ED495" t="s">
        <v>246</v>
      </c>
      <c r="EE495" t="s">
        <v>3759</v>
      </c>
      <c r="EF495" t="s">
        <v>3258</v>
      </c>
      <c r="EG495" t="s">
        <v>870</v>
      </c>
    </row>
    <row r="496" spans="1:158">
      <c r="A496" t="s">
        <v>506</v>
      </c>
      <c r="B496" t="s">
        <v>507</v>
      </c>
      <c r="C496" t="s">
        <v>267</v>
      </c>
      <c r="D496" t="s">
        <v>508</v>
      </c>
      <c r="E496" t="s">
        <v>11365</v>
      </c>
      <c r="F496" t="s">
        <v>11366</v>
      </c>
      <c r="G496">
        <v>9662622246</v>
      </c>
      <c r="H496" t="s">
        <v>164</v>
      </c>
      <c r="I496" t="s">
        <v>11367</v>
      </c>
      <c r="J496" t="s">
        <v>166</v>
      </c>
      <c r="K496" t="s">
        <v>11368</v>
      </c>
      <c r="L496" t="s">
        <v>11369</v>
      </c>
      <c r="M496" t="s">
        <v>11370</v>
      </c>
      <c r="N496" t="s">
        <v>170</v>
      </c>
      <c r="AI496" t="s">
        <v>11371</v>
      </c>
      <c r="AJ496" t="s">
        <v>11372</v>
      </c>
      <c r="AK496" t="s">
        <v>7111</v>
      </c>
      <c r="AL496">
        <v>75.64</v>
      </c>
      <c r="AN496">
        <v>1997</v>
      </c>
      <c r="AO496" t="s">
        <v>174</v>
      </c>
      <c r="AP496" t="s">
        <v>11371</v>
      </c>
      <c r="AQ496" t="s">
        <v>11372</v>
      </c>
      <c r="AR496" t="s">
        <v>11373</v>
      </c>
      <c r="AS496">
        <v>72.77</v>
      </c>
      <c r="AU496">
        <v>1999</v>
      </c>
      <c r="AV496" t="s">
        <v>170</v>
      </c>
      <c r="BC496" t="s">
        <v>174</v>
      </c>
      <c r="BD496" t="s">
        <v>11374</v>
      </c>
      <c r="BE496" t="s">
        <v>11375</v>
      </c>
      <c r="BF496" t="s">
        <v>11376</v>
      </c>
      <c r="BG496">
        <v>65.55</v>
      </c>
      <c r="BI496">
        <v>2002</v>
      </c>
      <c r="BJ496">
        <v>19</v>
      </c>
      <c r="BK496" t="s">
        <v>662</v>
      </c>
      <c r="BL496">
        <v>27</v>
      </c>
      <c r="BN496" t="s">
        <v>174</v>
      </c>
      <c r="BO496" t="s">
        <v>11374</v>
      </c>
      <c r="BP496" t="s">
        <v>11375</v>
      </c>
      <c r="BQ496" t="s">
        <v>11376</v>
      </c>
      <c r="BR496">
        <v>76</v>
      </c>
      <c r="BT496">
        <v>2005</v>
      </c>
      <c r="BU496">
        <v>31</v>
      </c>
      <c r="BV496" t="s">
        <v>810</v>
      </c>
      <c r="BW496">
        <v>23</v>
      </c>
      <c r="BY496" t="s">
        <v>174</v>
      </c>
      <c r="BZ496" t="s">
        <v>185</v>
      </c>
      <c r="CA496" t="s">
        <v>605</v>
      </c>
      <c r="CB496" t="s">
        <v>1617</v>
      </c>
      <c r="CC496">
        <v>64</v>
      </c>
      <c r="CE496">
        <v>2013</v>
      </c>
      <c r="CF496" t="s">
        <v>174</v>
      </c>
      <c r="CG496" t="s">
        <v>2716</v>
      </c>
      <c r="CH496" t="s">
        <v>11377</v>
      </c>
      <c r="CI496" t="s">
        <v>193</v>
      </c>
      <c r="CJ496">
        <v>2010</v>
      </c>
      <c r="CL496" t="s">
        <v>174</v>
      </c>
      <c r="CN496" t="s">
        <v>174</v>
      </c>
      <c r="CO496" t="s">
        <v>11378</v>
      </c>
      <c r="CP496" t="s">
        <v>11379</v>
      </c>
      <c r="CQ496" t="s">
        <v>174</v>
      </c>
      <c r="CR496">
        <v>2</v>
      </c>
      <c r="CS496">
        <v>13</v>
      </c>
      <c r="CT496">
        <v>10</v>
      </c>
      <c r="CU496" t="s">
        <v>2365</v>
      </c>
      <c r="CV496" t="s">
        <v>174</v>
      </c>
      <c r="CW496" t="s">
        <v>11380</v>
      </c>
      <c r="CX496" t="s">
        <v>193</v>
      </c>
      <c r="CY496">
        <v>2023</v>
      </c>
      <c r="CZ496" t="s">
        <v>174</v>
      </c>
      <c r="DA496" t="s">
        <v>11381</v>
      </c>
      <c r="DC496" t="s">
        <v>11382</v>
      </c>
      <c r="DD496" t="s">
        <v>174</v>
      </c>
      <c r="DE496" t="s">
        <v>11383</v>
      </c>
      <c r="DF496" t="s">
        <v>174</v>
      </c>
      <c r="DG496">
        <v>12</v>
      </c>
      <c r="DH496">
        <v>0</v>
      </c>
      <c r="DI496">
        <v>1</v>
      </c>
      <c r="DJ496">
        <v>6</v>
      </c>
      <c r="DK496">
        <v>7</v>
      </c>
      <c r="DL496" t="s">
        <v>174</v>
      </c>
      <c r="DM496" t="s">
        <v>11384</v>
      </c>
      <c r="DN496" t="s">
        <v>170</v>
      </c>
      <c r="DP496" t="s">
        <v>11390</v>
      </c>
      <c r="DQ496" t="s">
        <v>202</v>
      </c>
      <c r="DR496" t="str">
        <f>HYPERLINK("https://nconnect.nicmar.ac.in/pdf/623_resume_1772039506.pdf/Y2FyZWVy","View Resume")</f>
        <v>0</v>
      </c>
      <c r="DS496" t="s">
        <v>1498</v>
      </c>
      <c r="DT496" t="s">
        <v>11386</v>
      </c>
      <c r="DU496" t="s">
        <v>1629</v>
      </c>
      <c r="DV496" t="s">
        <v>1427</v>
      </c>
      <c r="DW496" t="s">
        <v>246</v>
      </c>
      <c r="DX496" t="s">
        <v>468</v>
      </c>
      <c r="DY496" t="s">
        <v>209</v>
      </c>
      <c r="DZ496" t="s">
        <v>469</v>
      </c>
      <c r="EA496" t="s">
        <v>11387</v>
      </c>
      <c r="EB496" t="s">
        <v>11388</v>
      </c>
      <c r="EC496" t="s">
        <v>11389</v>
      </c>
      <c r="ED496" t="s">
        <v>246</v>
      </c>
      <c r="EE496" t="s">
        <v>3759</v>
      </c>
      <c r="EF496" t="s">
        <v>3258</v>
      </c>
      <c r="EG496" t="s">
        <v>870</v>
      </c>
    </row>
    <row r="497" spans="1:158">
      <c r="A497" t="s">
        <v>1245</v>
      </c>
      <c r="B497" t="s">
        <v>159</v>
      </c>
      <c r="C497" t="s">
        <v>1138</v>
      </c>
      <c r="D497" t="s">
        <v>1246</v>
      </c>
      <c r="E497" t="s">
        <v>11391</v>
      </c>
      <c r="F497" t="s">
        <v>11392</v>
      </c>
      <c r="G497">
        <v>9029916916</v>
      </c>
      <c r="H497" t="s">
        <v>164</v>
      </c>
      <c r="I497" t="s">
        <v>11393</v>
      </c>
      <c r="J497" t="s">
        <v>166</v>
      </c>
      <c r="K497" t="s">
        <v>11394</v>
      </c>
      <c r="L497" t="s">
        <v>11395</v>
      </c>
      <c r="M497" t="s">
        <v>11396</v>
      </c>
      <c r="N497" t="s">
        <v>170</v>
      </c>
      <c r="AI497" t="s">
        <v>11397</v>
      </c>
      <c r="AJ497" t="s">
        <v>11398</v>
      </c>
      <c r="AK497" t="s">
        <v>3880</v>
      </c>
      <c r="AL497">
        <v>78</v>
      </c>
      <c r="AN497">
        <v>2000</v>
      </c>
      <c r="AO497" t="s">
        <v>174</v>
      </c>
      <c r="AP497" t="s">
        <v>11399</v>
      </c>
      <c r="AQ497" t="s">
        <v>11400</v>
      </c>
      <c r="AR497" t="s">
        <v>438</v>
      </c>
      <c r="AS497">
        <v>41.54</v>
      </c>
      <c r="AU497">
        <v>2002</v>
      </c>
      <c r="AV497" t="s">
        <v>170</v>
      </c>
      <c r="BC497" t="s">
        <v>174</v>
      </c>
      <c r="BD497" t="s">
        <v>11401</v>
      </c>
      <c r="BE497" t="s">
        <v>11402</v>
      </c>
      <c r="BF497" t="s">
        <v>442</v>
      </c>
      <c r="BG497">
        <v>65</v>
      </c>
      <c r="BI497">
        <v>2005</v>
      </c>
      <c r="BJ497">
        <v>19</v>
      </c>
      <c r="BK497" t="s">
        <v>524</v>
      </c>
      <c r="BL497">
        <v>53</v>
      </c>
      <c r="BM497" t="s">
        <v>442</v>
      </c>
      <c r="BN497" t="s">
        <v>174</v>
      </c>
      <c r="BO497" t="s">
        <v>11403</v>
      </c>
      <c r="BP497" t="s">
        <v>11404</v>
      </c>
      <c r="BQ497" t="s">
        <v>11405</v>
      </c>
      <c r="BR497">
        <v>61</v>
      </c>
      <c r="BT497">
        <v>2008</v>
      </c>
      <c r="BU497">
        <v>31</v>
      </c>
      <c r="BV497" t="s">
        <v>528</v>
      </c>
      <c r="BW497">
        <v>33</v>
      </c>
      <c r="BY497" t="s">
        <v>170</v>
      </c>
      <c r="CF497" t="s">
        <v>170</v>
      </c>
      <c r="CJ497">
        <v>2008</v>
      </c>
      <c r="CL497" t="s">
        <v>174</v>
      </c>
      <c r="CM497" t="s">
        <v>11406</v>
      </c>
      <c r="CN497" t="s">
        <v>174</v>
      </c>
      <c r="CO497" t="s">
        <v>11407</v>
      </c>
      <c r="CP497" t="s">
        <v>11408</v>
      </c>
      <c r="CQ497" t="s">
        <v>170</v>
      </c>
      <c r="CV497" t="s">
        <v>170</v>
      </c>
      <c r="CZ497" t="s">
        <v>170</v>
      </c>
      <c r="DB497" t="s">
        <v>11409</v>
      </c>
      <c r="DC497" t="s">
        <v>11410</v>
      </c>
      <c r="DD497" t="s">
        <v>174</v>
      </c>
      <c r="DE497" t="s">
        <v>11411</v>
      </c>
      <c r="DF497" t="s">
        <v>170</v>
      </c>
      <c r="DL497" t="s">
        <v>174</v>
      </c>
      <c r="DM497" t="s">
        <v>11412</v>
      </c>
      <c r="DN497" t="s">
        <v>170</v>
      </c>
      <c r="DP497" t="s">
        <v>11413</v>
      </c>
      <c r="DQ497" t="str">
        <f>HYPERLINK("https://nconnect.nicmar.ac.in/storage/profile/699f26cf8cf4c.png","Download")</f>
        <v>0</v>
      </c>
      <c r="DR497" t="str">
        <f>HYPERLINK("https://nconnect.nicmar.ac.in/pdf/686_resume_1772041368.pdf/Y2FyZWVy","View Resume")</f>
        <v>0</v>
      </c>
      <c r="DS497" t="s">
        <v>429</v>
      </c>
      <c r="DT497" t="s">
        <v>11414</v>
      </c>
      <c r="DU497" t="s">
        <v>11415</v>
      </c>
      <c r="DV497" t="s">
        <v>818</v>
      </c>
      <c r="DW497" t="s">
        <v>207</v>
      </c>
      <c r="DX497" t="s">
        <v>3626</v>
      </c>
      <c r="DY497" t="s">
        <v>209</v>
      </c>
      <c r="DZ497" t="s">
        <v>429</v>
      </c>
    </row>
    <row r="498" spans="1:158">
      <c r="A498" t="s">
        <v>295</v>
      </c>
      <c r="B498" t="s">
        <v>211</v>
      </c>
      <c r="C498" t="s">
        <v>267</v>
      </c>
      <c r="D498" t="s">
        <v>296</v>
      </c>
      <c r="E498" t="s">
        <v>11416</v>
      </c>
      <c r="F498" t="s">
        <v>11417</v>
      </c>
      <c r="G498">
        <v>9820808431</v>
      </c>
      <c r="H498" t="s">
        <v>271</v>
      </c>
      <c r="I498" t="s">
        <v>11418</v>
      </c>
      <c r="J498" t="s">
        <v>166</v>
      </c>
      <c r="K498" t="s">
        <v>11419</v>
      </c>
      <c r="L498" t="s">
        <v>11420</v>
      </c>
      <c r="M498" t="s">
        <v>11421</v>
      </c>
      <c r="N498" t="s">
        <v>170</v>
      </c>
      <c r="AI498" t="s">
        <v>11422</v>
      </c>
      <c r="AJ498" t="s">
        <v>11423</v>
      </c>
      <c r="AK498" t="s">
        <v>11424</v>
      </c>
      <c r="AL498">
        <v>86</v>
      </c>
      <c r="AN498">
        <v>1995</v>
      </c>
      <c r="AO498" t="s">
        <v>174</v>
      </c>
      <c r="AP498" t="s">
        <v>11425</v>
      </c>
      <c r="AQ498" t="s">
        <v>11426</v>
      </c>
      <c r="AR498" t="s">
        <v>11427</v>
      </c>
      <c r="AS498">
        <v>70</v>
      </c>
      <c r="AU498">
        <v>1997</v>
      </c>
      <c r="AV498" t="s">
        <v>170</v>
      </c>
      <c r="BC498" t="s">
        <v>174</v>
      </c>
      <c r="BD498" t="s">
        <v>1441</v>
      </c>
      <c r="BE498" t="s">
        <v>11425</v>
      </c>
      <c r="BF498" t="s">
        <v>11428</v>
      </c>
      <c r="BG498">
        <v>50</v>
      </c>
      <c r="BI498">
        <v>2000</v>
      </c>
      <c r="BJ498">
        <v>19</v>
      </c>
      <c r="BK498" t="s">
        <v>11429</v>
      </c>
      <c r="BL498">
        <v>10</v>
      </c>
      <c r="BN498" t="s">
        <v>174</v>
      </c>
      <c r="BO498" t="s">
        <v>1441</v>
      </c>
      <c r="BP498" t="s">
        <v>11430</v>
      </c>
      <c r="BQ498" t="s">
        <v>11431</v>
      </c>
      <c r="BR498">
        <v>66</v>
      </c>
      <c r="BT498">
        <v>2006</v>
      </c>
      <c r="BU498">
        <v>31</v>
      </c>
      <c r="BV498" t="s">
        <v>5648</v>
      </c>
      <c r="BW498">
        <v>33</v>
      </c>
      <c r="BY498" t="s">
        <v>174</v>
      </c>
      <c r="BZ498" t="s">
        <v>5186</v>
      </c>
      <c r="CA498" t="s">
        <v>11432</v>
      </c>
      <c r="CB498" t="s">
        <v>9917</v>
      </c>
      <c r="CC498">
        <v>50</v>
      </c>
      <c r="CE498">
        <v>2003</v>
      </c>
      <c r="CF498" t="s">
        <v>174</v>
      </c>
      <c r="CG498" t="s">
        <v>11433</v>
      </c>
      <c r="CH498" t="s">
        <v>11434</v>
      </c>
      <c r="CI498" t="s">
        <v>193</v>
      </c>
      <c r="CJ498">
        <v>2024</v>
      </c>
      <c r="CL498" t="s">
        <v>174</v>
      </c>
      <c r="CM498" t="s">
        <v>11435</v>
      </c>
      <c r="CN498" t="s">
        <v>174</v>
      </c>
      <c r="CO498" t="s">
        <v>11436</v>
      </c>
      <c r="CP498" t="s">
        <v>721</v>
      </c>
      <c r="CQ498" t="s">
        <v>174</v>
      </c>
      <c r="CR498">
        <v>1</v>
      </c>
      <c r="CS498">
        <v>2</v>
      </c>
      <c r="CT498">
        <v>10</v>
      </c>
      <c r="CU498" t="s">
        <v>11437</v>
      </c>
      <c r="CV498" t="s">
        <v>170</v>
      </c>
      <c r="CZ498" t="s">
        <v>170</v>
      </c>
      <c r="DB498" t="s">
        <v>11438</v>
      </c>
      <c r="DC498" t="s">
        <v>781</v>
      </c>
      <c r="DD498" t="s">
        <v>174</v>
      </c>
      <c r="DE498" t="s">
        <v>11439</v>
      </c>
      <c r="DF498" t="s">
        <v>170</v>
      </c>
      <c r="DL498" t="s">
        <v>170</v>
      </c>
      <c r="DN498" t="s">
        <v>174</v>
      </c>
      <c r="DO498" t="s">
        <v>11440</v>
      </c>
      <c r="DP498" t="s">
        <v>11441</v>
      </c>
      <c r="DQ498" t="str">
        <f>HYPERLINK("https://nconnect.nicmar.ac.in/storage/profile/699f2437a4e95.png","Download")</f>
        <v>0</v>
      </c>
      <c r="DR498" t="str">
        <f>HYPERLINK("https://nconnect.nicmar.ac.in/pdf/687_resume_1772042877.pdf/Y2FyZWVy","View Resume")</f>
        <v>0</v>
      </c>
      <c r="DS498" t="s">
        <v>990</v>
      </c>
      <c r="DT498" t="s">
        <v>11442</v>
      </c>
      <c r="DU498" t="s">
        <v>9890</v>
      </c>
      <c r="DV498" t="s">
        <v>818</v>
      </c>
      <c r="DW498" t="s">
        <v>246</v>
      </c>
      <c r="DX498" t="s">
        <v>1686</v>
      </c>
      <c r="DY498" t="s">
        <v>209</v>
      </c>
      <c r="DZ498" t="s">
        <v>990</v>
      </c>
    </row>
    <row r="499" spans="1:158">
      <c r="A499" t="s">
        <v>586</v>
      </c>
      <c r="B499" t="s">
        <v>159</v>
      </c>
      <c r="C499" t="s">
        <v>267</v>
      </c>
      <c r="D499" t="s">
        <v>357</v>
      </c>
      <c r="E499" t="s">
        <v>11443</v>
      </c>
      <c r="F499" t="s">
        <v>11444</v>
      </c>
      <c r="G499">
        <v>9829069754</v>
      </c>
      <c r="H499" t="s">
        <v>164</v>
      </c>
      <c r="I499" t="s">
        <v>11445</v>
      </c>
      <c r="J499" t="s">
        <v>166</v>
      </c>
      <c r="K499" t="s">
        <v>361</v>
      </c>
      <c r="L499" t="s">
        <v>11446</v>
      </c>
      <c r="M499" t="s">
        <v>11447</v>
      </c>
      <c r="N499" t="s">
        <v>170</v>
      </c>
      <c r="AI499" t="s">
        <v>11448</v>
      </c>
      <c r="AJ499" t="s">
        <v>5479</v>
      </c>
      <c r="AK499" t="s">
        <v>11449</v>
      </c>
      <c r="AL499">
        <v>60.6</v>
      </c>
      <c r="AN499">
        <v>1979</v>
      </c>
      <c r="AO499" t="s">
        <v>174</v>
      </c>
      <c r="AP499" t="s">
        <v>11450</v>
      </c>
      <c r="AQ499" t="s">
        <v>5479</v>
      </c>
      <c r="AR499" t="s">
        <v>11451</v>
      </c>
      <c r="AS499">
        <v>49.4</v>
      </c>
      <c r="AU499">
        <v>1981</v>
      </c>
      <c r="AV499" t="s">
        <v>174</v>
      </c>
      <c r="AW499" t="s">
        <v>11452</v>
      </c>
      <c r="AX499" t="s">
        <v>11453</v>
      </c>
      <c r="AY499" t="s">
        <v>11454</v>
      </c>
      <c r="AZ499">
        <v>62.6</v>
      </c>
      <c r="BB499">
        <v>1995</v>
      </c>
      <c r="BC499" t="s">
        <v>174</v>
      </c>
      <c r="BD499" t="s">
        <v>11455</v>
      </c>
      <c r="BE499" t="s">
        <v>11456</v>
      </c>
      <c r="BF499" t="s">
        <v>11457</v>
      </c>
      <c r="BG499">
        <v>48.3</v>
      </c>
      <c r="BI499">
        <v>1986</v>
      </c>
      <c r="BJ499">
        <v>19</v>
      </c>
      <c r="BK499" t="s">
        <v>1007</v>
      </c>
      <c r="BL499">
        <v>53</v>
      </c>
      <c r="BM499" t="s">
        <v>11458</v>
      </c>
      <c r="BN499" t="s">
        <v>174</v>
      </c>
      <c r="BO499" t="s">
        <v>11459</v>
      </c>
      <c r="BP499" t="s">
        <v>11460</v>
      </c>
      <c r="BQ499" t="s">
        <v>11461</v>
      </c>
      <c r="BR499">
        <v>63.6</v>
      </c>
      <c r="BT499">
        <v>1999</v>
      </c>
      <c r="BU499">
        <v>31</v>
      </c>
      <c r="BV499" t="s">
        <v>11462</v>
      </c>
      <c r="BW499">
        <v>53</v>
      </c>
      <c r="BX499" t="s">
        <v>11463</v>
      </c>
      <c r="BY499" t="s">
        <v>174</v>
      </c>
      <c r="BZ499" t="s">
        <v>11464</v>
      </c>
      <c r="CA499" t="s">
        <v>11456</v>
      </c>
      <c r="CB499" t="s">
        <v>11465</v>
      </c>
      <c r="CC499">
        <v>54.05</v>
      </c>
      <c r="CE499">
        <v>1989</v>
      </c>
      <c r="CF499" t="s">
        <v>174</v>
      </c>
      <c r="CG499" t="s">
        <v>712</v>
      </c>
      <c r="CH499" t="s">
        <v>11466</v>
      </c>
      <c r="CI499" t="s">
        <v>193</v>
      </c>
      <c r="CJ499">
        <v>2019</v>
      </c>
      <c r="CL499" t="s">
        <v>174</v>
      </c>
      <c r="CM499" t="s">
        <v>11467</v>
      </c>
      <c r="CN499" t="s">
        <v>174</v>
      </c>
      <c r="CO499" t="s">
        <v>11468</v>
      </c>
      <c r="CP499" t="s">
        <v>11469</v>
      </c>
      <c r="CQ499" t="s">
        <v>174</v>
      </c>
      <c r="CR499" t="s">
        <v>3131</v>
      </c>
      <c r="CS499" t="s">
        <v>3131</v>
      </c>
      <c r="CT499">
        <v>5</v>
      </c>
      <c r="CU499" t="s">
        <v>11470</v>
      </c>
      <c r="CV499" t="s">
        <v>170</v>
      </c>
      <c r="CZ499" t="s">
        <v>170</v>
      </c>
      <c r="DB499" t="s">
        <v>11471</v>
      </c>
      <c r="DC499" t="s">
        <v>11472</v>
      </c>
      <c r="DD499" t="s">
        <v>174</v>
      </c>
      <c r="DE499" t="s">
        <v>11473</v>
      </c>
      <c r="DF499" t="s">
        <v>174</v>
      </c>
      <c r="DG499" t="s">
        <v>11474</v>
      </c>
      <c r="DH499" t="s">
        <v>3131</v>
      </c>
      <c r="DI499" t="s">
        <v>3131</v>
      </c>
      <c r="DJ499" t="s">
        <v>3131</v>
      </c>
      <c r="DK499">
        <v>9</v>
      </c>
      <c r="DL499" t="s">
        <v>174</v>
      </c>
      <c r="DM499" t="s">
        <v>11475</v>
      </c>
      <c r="DN499" t="s">
        <v>174</v>
      </c>
      <c r="DO499" t="s">
        <v>11476</v>
      </c>
      <c r="DP499" t="s">
        <v>11477</v>
      </c>
      <c r="DQ499" t="str">
        <f>HYPERLINK("https://nconnect.nicmar.ac.in/storage/profile/69a094226407e.png","Download")</f>
        <v>0</v>
      </c>
      <c r="DR499" t="str">
        <f>HYPERLINK("https://nconnect.nicmar.ac.in/pdf/403_resume_1772214903.pdf/Y2FyZWVy","View Resume")</f>
        <v>0</v>
      </c>
      <c r="DS499" t="s">
        <v>11478</v>
      </c>
      <c r="DT499" t="s">
        <v>11479</v>
      </c>
      <c r="DU499" t="s">
        <v>11480</v>
      </c>
      <c r="DV499" t="s">
        <v>1214</v>
      </c>
      <c r="DW499" t="s">
        <v>207</v>
      </c>
      <c r="DX499" t="s">
        <v>464</v>
      </c>
      <c r="DY499" t="s">
        <v>209</v>
      </c>
      <c r="DZ499" t="s">
        <v>949</v>
      </c>
      <c r="EA499" t="s">
        <v>11481</v>
      </c>
      <c r="EB499" t="s">
        <v>11482</v>
      </c>
      <c r="EC499" t="s">
        <v>1214</v>
      </c>
      <c r="ED499" t="s">
        <v>207</v>
      </c>
      <c r="EE499" t="s">
        <v>757</v>
      </c>
      <c r="EF499" t="s">
        <v>1199</v>
      </c>
      <c r="EG499" t="s">
        <v>355</v>
      </c>
      <c r="EH499" t="s">
        <v>11483</v>
      </c>
      <c r="EI499" t="s">
        <v>11473</v>
      </c>
      <c r="EJ499" t="s">
        <v>1214</v>
      </c>
      <c r="EK499" t="s">
        <v>246</v>
      </c>
      <c r="EL499" t="s">
        <v>2854</v>
      </c>
      <c r="EM499" t="s">
        <v>984</v>
      </c>
      <c r="EN499" t="s">
        <v>821</v>
      </c>
      <c r="EO499" t="s">
        <v>9335</v>
      </c>
      <c r="EP499" t="s">
        <v>11484</v>
      </c>
      <c r="EQ499" t="s">
        <v>1214</v>
      </c>
      <c r="ER499" t="s">
        <v>246</v>
      </c>
      <c r="ES499" t="s">
        <v>644</v>
      </c>
      <c r="ET499" t="s">
        <v>907</v>
      </c>
      <c r="EU499" t="s">
        <v>460</v>
      </c>
      <c r="EV499" t="s">
        <v>11485</v>
      </c>
      <c r="EW499" t="s">
        <v>11486</v>
      </c>
      <c r="EX499" t="s">
        <v>1214</v>
      </c>
      <c r="EY499" t="s">
        <v>207</v>
      </c>
      <c r="EZ499" t="s">
        <v>1987</v>
      </c>
      <c r="FA499" t="s">
        <v>1719</v>
      </c>
      <c r="FB499" t="s">
        <v>1388</v>
      </c>
    </row>
    <row r="500" spans="1:158">
      <c r="A500" t="s">
        <v>266</v>
      </c>
      <c r="B500" t="s">
        <v>211</v>
      </c>
      <c r="C500" t="s">
        <v>267</v>
      </c>
      <c r="D500" t="s">
        <v>268</v>
      </c>
      <c r="E500" t="s">
        <v>11487</v>
      </c>
      <c r="F500" t="s">
        <v>11488</v>
      </c>
      <c r="G500">
        <v>9446176726</v>
      </c>
      <c r="H500" t="s">
        <v>164</v>
      </c>
      <c r="I500" t="s">
        <v>11489</v>
      </c>
      <c r="J500" t="s">
        <v>166</v>
      </c>
      <c r="K500" t="s">
        <v>831</v>
      </c>
      <c r="L500" t="s">
        <v>11490</v>
      </c>
      <c r="M500" t="s">
        <v>11491</v>
      </c>
      <c r="N500" t="s">
        <v>170</v>
      </c>
      <c r="AI500" t="s">
        <v>11492</v>
      </c>
      <c r="AJ500" t="s">
        <v>11493</v>
      </c>
      <c r="AK500" t="s">
        <v>11494</v>
      </c>
      <c r="AL500">
        <v>91</v>
      </c>
      <c r="AM500">
        <v>9.6</v>
      </c>
      <c r="AN500">
        <v>2011</v>
      </c>
      <c r="AO500" t="s">
        <v>174</v>
      </c>
      <c r="AP500" t="s">
        <v>11492</v>
      </c>
      <c r="AQ500" t="s">
        <v>11493</v>
      </c>
      <c r="AR500" t="s">
        <v>11495</v>
      </c>
      <c r="AS500">
        <v>89</v>
      </c>
      <c r="AU500">
        <v>2013</v>
      </c>
      <c r="AV500" t="s">
        <v>170</v>
      </c>
      <c r="BC500" t="s">
        <v>174</v>
      </c>
      <c r="BD500" t="s">
        <v>11496</v>
      </c>
      <c r="BE500" t="s">
        <v>11497</v>
      </c>
      <c r="BF500" t="s">
        <v>1668</v>
      </c>
      <c r="BG500">
        <v>79</v>
      </c>
      <c r="BI500">
        <v>2017</v>
      </c>
      <c r="BJ500">
        <v>19</v>
      </c>
      <c r="BK500" t="s">
        <v>11498</v>
      </c>
      <c r="BL500">
        <v>34</v>
      </c>
      <c r="BN500" t="s">
        <v>174</v>
      </c>
      <c r="BO500" t="s">
        <v>8856</v>
      </c>
      <c r="BP500" t="s">
        <v>11499</v>
      </c>
      <c r="BQ500" t="s">
        <v>11500</v>
      </c>
      <c r="BR500">
        <v>91</v>
      </c>
      <c r="BS500">
        <v>9.13</v>
      </c>
      <c r="BT500">
        <v>2020</v>
      </c>
      <c r="BU500">
        <v>31</v>
      </c>
      <c r="BV500" t="s">
        <v>11501</v>
      </c>
      <c r="BW500">
        <v>52</v>
      </c>
      <c r="BY500" t="s">
        <v>170</v>
      </c>
      <c r="CF500" t="s">
        <v>174</v>
      </c>
      <c r="CG500" t="s">
        <v>9666</v>
      </c>
      <c r="CH500" t="s">
        <v>11502</v>
      </c>
      <c r="CI500" t="s">
        <v>373</v>
      </c>
      <c r="CK500" t="s">
        <v>170</v>
      </c>
      <c r="CL500" t="s">
        <v>170</v>
      </c>
      <c r="CN500" t="s">
        <v>170</v>
      </c>
      <c r="CP500" t="s">
        <v>11503</v>
      </c>
      <c r="CQ500" t="s">
        <v>170</v>
      </c>
      <c r="CV500" t="s">
        <v>170</v>
      </c>
      <c r="CZ500" t="s">
        <v>170</v>
      </c>
      <c r="DB500" t="s">
        <v>378</v>
      </c>
      <c r="DC500" t="s">
        <v>326</v>
      </c>
      <c r="DD500" t="s">
        <v>170</v>
      </c>
      <c r="DE500" t="s">
        <v>11504</v>
      </c>
      <c r="DF500" t="s">
        <v>170</v>
      </c>
      <c r="DL500" t="s">
        <v>170</v>
      </c>
      <c r="DN500" t="s">
        <v>170</v>
      </c>
      <c r="DP500" t="s">
        <v>11505</v>
      </c>
      <c r="DQ500" t="s">
        <v>202</v>
      </c>
      <c r="DR500" t="str">
        <f>HYPERLINK("https://nconnect.nicmar.ac.in/pdf/690_resume_1772080742.pdf/Y2FyZWVy","View Resume")</f>
        <v>0</v>
      </c>
      <c r="DS500" t="s">
        <v>821</v>
      </c>
      <c r="DT500" t="s">
        <v>11506</v>
      </c>
      <c r="DU500" t="s">
        <v>2316</v>
      </c>
      <c r="DV500" t="s">
        <v>11507</v>
      </c>
      <c r="DW500" t="s">
        <v>246</v>
      </c>
      <c r="DX500" t="s">
        <v>384</v>
      </c>
      <c r="DY500" t="s">
        <v>1634</v>
      </c>
      <c r="DZ500" t="s">
        <v>821</v>
      </c>
    </row>
    <row r="501" spans="1:158">
      <c r="A501" t="s">
        <v>3204</v>
      </c>
      <c r="B501" t="s">
        <v>211</v>
      </c>
      <c r="C501" t="s">
        <v>160</v>
      </c>
      <c r="D501" t="s">
        <v>3205</v>
      </c>
      <c r="E501" t="s">
        <v>11508</v>
      </c>
      <c r="F501" t="s">
        <v>11509</v>
      </c>
      <c r="G501">
        <v>7018803719</v>
      </c>
      <c r="H501" t="s">
        <v>164</v>
      </c>
      <c r="I501" t="s">
        <v>11510</v>
      </c>
      <c r="J501" t="s">
        <v>166</v>
      </c>
      <c r="K501" t="s">
        <v>11511</v>
      </c>
      <c r="L501" t="s">
        <v>11512</v>
      </c>
      <c r="M501" t="s">
        <v>11513</v>
      </c>
      <c r="N501" t="s">
        <v>170</v>
      </c>
      <c r="AI501" t="s">
        <v>11514</v>
      </c>
      <c r="AJ501" t="s">
        <v>594</v>
      </c>
      <c r="AK501" t="s">
        <v>438</v>
      </c>
      <c r="AL501">
        <v>84.2</v>
      </c>
      <c r="AN501">
        <v>2004</v>
      </c>
      <c r="AO501" t="s">
        <v>174</v>
      </c>
      <c r="AP501" t="s">
        <v>11515</v>
      </c>
      <c r="AQ501" t="s">
        <v>594</v>
      </c>
      <c r="AR501" t="s">
        <v>627</v>
      </c>
      <c r="AS501">
        <v>63.4</v>
      </c>
      <c r="AU501">
        <v>2006</v>
      </c>
      <c r="AV501" t="s">
        <v>170</v>
      </c>
      <c r="BC501" t="s">
        <v>174</v>
      </c>
      <c r="BD501" t="s">
        <v>11516</v>
      </c>
      <c r="BE501" t="s">
        <v>11516</v>
      </c>
      <c r="BF501" t="s">
        <v>485</v>
      </c>
      <c r="BG501">
        <v>68.8</v>
      </c>
      <c r="BH501">
        <v>6.88</v>
      </c>
      <c r="BI501">
        <v>2012</v>
      </c>
      <c r="BJ501">
        <v>1</v>
      </c>
      <c r="BL501">
        <v>9</v>
      </c>
      <c r="BN501" t="s">
        <v>174</v>
      </c>
      <c r="BO501" t="s">
        <v>11517</v>
      </c>
      <c r="BP501" t="s">
        <v>11517</v>
      </c>
      <c r="BQ501" t="s">
        <v>3615</v>
      </c>
      <c r="BR501">
        <v>68.5</v>
      </c>
      <c r="BS501">
        <v>6.85</v>
      </c>
      <c r="BT501">
        <v>2015</v>
      </c>
      <c r="BU501">
        <v>16</v>
      </c>
      <c r="BW501">
        <v>49</v>
      </c>
      <c r="BY501" t="s">
        <v>170</v>
      </c>
      <c r="CF501" t="s">
        <v>174</v>
      </c>
      <c r="CG501" t="s">
        <v>11518</v>
      </c>
      <c r="CH501" t="s">
        <v>11516</v>
      </c>
      <c r="CI501" t="s">
        <v>193</v>
      </c>
      <c r="CJ501">
        <v>2022</v>
      </c>
      <c r="CL501" t="s">
        <v>170</v>
      </c>
      <c r="CN501" t="s">
        <v>170</v>
      </c>
      <c r="CP501" t="s">
        <v>11519</v>
      </c>
      <c r="CQ501" t="s">
        <v>174</v>
      </c>
      <c r="CR501">
        <v>3</v>
      </c>
      <c r="CS501">
        <v>4</v>
      </c>
      <c r="CT501">
        <v>2</v>
      </c>
      <c r="CU501" t="s">
        <v>11520</v>
      </c>
      <c r="CV501" t="s">
        <v>170</v>
      </c>
      <c r="CZ501" t="s">
        <v>170</v>
      </c>
      <c r="DB501" t="s">
        <v>11521</v>
      </c>
      <c r="DC501" t="s">
        <v>11522</v>
      </c>
      <c r="DD501" t="s">
        <v>170</v>
      </c>
      <c r="DF501" t="s">
        <v>174</v>
      </c>
      <c r="DG501" t="s">
        <v>11523</v>
      </c>
      <c r="DH501" t="s">
        <v>11524</v>
      </c>
      <c r="DI501" t="s">
        <v>11525</v>
      </c>
      <c r="DJ501" t="s">
        <v>378</v>
      </c>
      <c r="DK501">
        <v>8</v>
      </c>
      <c r="DL501" t="s">
        <v>170</v>
      </c>
      <c r="DN501" t="s">
        <v>170</v>
      </c>
      <c r="DP501" t="s">
        <v>11526</v>
      </c>
      <c r="DQ501" t="str">
        <f>HYPERLINK("https://nconnect.nicmar.ac.in/storage/profile/699fc88f3fc1e.png","Download")</f>
        <v>0</v>
      </c>
      <c r="DR501" t="str">
        <f>HYPERLINK("https://nconnect.nicmar.ac.in/pdf/691_resume_1772082282.pdf/Y2FyZWVy","View Resume")</f>
        <v>0</v>
      </c>
      <c r="DS501" t="s">
        <v>349</v>
      </c>
      <c r="DT501" t="s">
        <v>2509</v>
      </c>
      <c r="DU501" t="s">
        <v>1283</v>
      </c>
      <c r="DV501" t="s">
        <v>4681</v>
      </c>
      <c r="DW501" t="s">
        <v>246</v>
      </c>
      <c r="DX501" t="s">
        <v>1686</v>
      </c>
      <c r="DY501" t="s">
        <v>209</v>
      </c>
      <c r="DZ501" t="s">
        <v>990</v>
      </c>
      <c r="EA501" t="s">
        <v>11527</v>
      </c>
      <c r="EB501" t="s">
        <v>1283</v>
      </c>
      <c r="EC501" t="s">
        <v>11528</v>
      </c>
      <c r="ED501" t="s">
        <v>246</v>
      </c>
      <c r="EE501" t="s">
        <v>505</v>
      </c>
      <c r="EF501" t="s">
        <v>3390</v>
      </c>
      <c r="EG501" t="s">
        <v>574</v>
      </c>
      <c r="EH501" t="s">
        <v>11529</v>
      </c>
      <c r="EI501" t="s">
        <v>11530</v>
      </c>
      <c r="EJ501" t="s">
        <v>11531</v>
      </c>
      <c r="EK501" t="s">
        <v>246</v>
      </c>
      <c r="EL501" t="s">
        <v>422</v>
      </c>
      <c r="EM501" t="s">
        <v>825</v>
      </c>
      <c r="EN501" t="s">
        <v>990</v>
      </c>
    </row>
    <row r="502" spans="1:158">
      <c r="A502" t="s">
        <v>1137</v>
      </c>
      <c r="B502" t="s">
        <v>211</v>
      </c>
      <c r="C502" t="s">
        <v>1138</v>
      </c>
      <c r="D502" t="s">
        <v>1139</v>
      </c>
      <c r="E502" t="s">
        <v>11508</v>
      </c>
      <c r="F502" t="s">
        <v>11509</v>
      </c>
      <c r="G502">
        <v>7018803719</v>
      </c>
      <c r="H502" t="s">
        <v>164</v>
      </c>
      <c r="I502" t="s">
        <v>11510</v>
      </c>
      <c r="J502" t="s">
        <v>166</v>
      </c>
      <c r="K502" t="s">
        <v>11511</v>
      </c>
      <c r="L502" t="s">
        <v>11512</v>
      </c>
      <c r="M502" t="s">
        <v>11513</v>
      </c>
      <c r="N502" t="s">
        <v>170</v>
      </c>
      <c r="AI502" t="s">
        <v>11514</v>
      </c>
      <c r="AJ502" t="s">
        <v>594</v>
      </c>
      <c r="AK502" t="s">
        <v>438</v>
      </c>
      <c r="AL502">
        <v>84.2</v>
      </c>
      <c r="AN502">
        <v>2004</v>
      </c>
      <c r="AO502" t="s">
        <v>174</v>
      </c>
      <c r="AP502" t="s">
        <v>11515</v>
      </c>
      <c r="AQ502" t="s">
        <v>594</v>
      </c>
      <c r="AR502" t="s">
        <v>627</v>
      </c>
      <c r="AS502">
        <v>63.4</v>
      </c>
      <c r="AU502">
        <v>2006</v>
      </c>
      <c r="AV502" t="s">
        <v>170</v>
      </c>
      <c r="BC502" t="s">
        <v>174</v>
      </c>
      <c r="BD502" t="s">
        <v>11516</v>
      </c>
      <c r="BE502" t="s">
        <v>11516</v>
      </c>
      <c r="BF502" t="s">
        <v>485</v>
      </c>
      <c r="BG502">
        <v>68.8</v>
      </c>
      <c r="BH502">
        <v>6.88</v>
      </c>
      <c r="BI502">
        <v>2012</v>
      </c>
      <c r="BJ502">
        <v>1</v>
      </c>
      <c r="BL502">
        <v>9</v>
      </c>
      <c r="BN502" t="s">
        <v>174</v>
      </c>
      <c r="BO502" t="s">
        <v>11517</v>
      </c>
      <c r="BP502" t="s">
        <v>11517</v>
      </c>
      <c r="BQ502" t="s">
        <v>3615</v>
      </c>
      <c r="BR502">
        <v>68.5</v>
      </c>
      <c r="BS502">
        <v>6.85</v>
      </c>
      <c r="BT502">
        <v>2015</v>
      </c>
      <c r="BU502">
        <v>16</v>
      </c>
      <c r="BW502">
        <v>49</v>
      </c>
      <c r="BY502" t="s">
        <v>170</v>
      </c>
      <c r="CF502" t="s">
        <v>174</v>
      </c>
      <c r="CG502" t="s">
        <v>11518</v>
      </c>
      <c r="CH502" t="s">
        <v>11516</v>
      </c>
      <c r="CI502" t="s">
        <v>193</v>
      </c>
      <c r="CJ502">
        <v>2022</v>
      </c>
      <c r="CL502" t="s">
        <v>170</v>
      </c>
      <c r="CN502" t="s">
        <v>170</v>
      </c>
      <c r="CP502" t="s">
        <v>11519</v>
      </c>
      <c r="CQ502" t="s">
        <v>174</v>
      </c>
      <c r="CR502">
        <v>3</v>
      </c>
      <c r="CS502">
        <v>4</v>
      </c>
      <c r="CT502">
        <v>2</v>
      </c>
      <c r="CU502" t="s">
        <v>11520</v>
      </c>
      <c r="CV502" t="s">
        <v>170</v>
      </c>
      <c r="CZ502" t="s">
        <v>170</v>
      </c>
      <c r="DB502" t="s">
        <v>11521</v>
      </c>
      <c r="DC502" t="s">
        <v>11522</v>
      </c>
      <c r="DD502" t="s">
        <v>170</v>
      </c>
      <c r="DF502" t="s">
        <v>174</v>
      </c>
      <c r="DG502" t="s">
        <v>11523</v>
      </c>
      <c r="DH502" t="s">
        <v>11524</v>
      </c>
      <c r="DI502" t="s">
        <v>11525</v>
      </c>
      <c r="DJ502" t="s">
        <v>378</v>
      </c>
      <c r="DK502">
        <v>8</v>
      </c>
      <c r="DL502" t="s">
        <v>170</v>
      </c>
      <c r="DN502" t="s">
        <v>170</v>
      </c>
      <c r="DP502" t="s">
        <v>11532</v>
      </c>
      <c r="DQ502" t="str">
        <f>HYPERLINK("https://nconnect.nicmar.ac.in/storage/profile/699fc88f3fc1e.png","Download")</f>
        <v>0</v>
      </c>
      <c r="DR502" t="str">
        <f>HYPERLINK("https://nconnect.nicmar.ac.in/pdf/691_resume_1772082282.pdf/Y2FyZWVy","View Resume")</f>
        <v>0</v>
      </c>
      <c r="DS502" t="s">
        <v>349</v>
      </c>
      <c r="DT502" t="s">
        <v>2509</v>
      </c>
      <c r="DU502" t="s">
        <v>1283</v>
      </c>
      <c r="DV502" t="s">
        <v>4681</v>
      </c>
      <c r="DW502" t="s">
        <v>246</v>
      </c>
      <c r="DX502" t="s">
        <v>1686</v>
      </c>
      <c r="DY502" t="s">
        <v>209</v>
      </c>
      <c r="DZ502" t="s">
        <v>990</v>
      </c>
      <c r="EA502" t="s">
        <v>11527</v>
      </c>
      <c r="EB502" t="s">
        <v>1283</v>
      </c>
      <c r="EC502" t="s">
        <v>11528</v>
      </c>
      <c r="ED502" t="s">
        <v>246</v>
      </c>
      <c r="EE502" t="s">
        <v>505</v>
      </c>
      <c r="EF502" t="s">
        <v>3390</v>
      </c>
      <c r="EG502" t="s">
        <v>574</v>
      </c>
      <c r="EH502" t="s">
        <v>11529</v>
      </c>
      <c r="EI502" t="s">
        <v>11530</v>
      </c>
      <c r="EJ502" t="s">
        <v>11531</v>
      </c>
      <c r="EK502" t="s">
        <v>246</v>
      </c>
      <c r="EL502" t="s">
        <v>422</v>
      </c>
      <c r="EM502" t="s">
        <v>825</v>
      </c>
      <c r="EN502" t="s">
        <v>990</v>
      </c>
    </row>
    <row r="503" spans="1:158">
      <c r="A503" t="s">
        <v>210</v>
      </c>
      <c r="B503" t="s">
        <v>211</v>
      </c>
      <c r="C503" t="s">
        <v>212</v>
      </c>
      <c r="D503" t="s">
        <v>213</v>
      </c>
      <c r="E503" t="s">
        <v>11533</v>
      </c>
      <c r="F503" t="s">
        <v>11534</v>
      </c>
      <c r="G503">
        <v>8055514468</v>
      </c>
      <c r="H503" t="s">
        <v>164</v>
      </c>
      <c r="I503" t="s">
        <v>4609</v>
      </c>
      <c r="J503" t="s">
        <v>217</v>
      </c>
      <c r="K503" t="s">
        <v>11535</v>
      </c>
      <c r="L503" t="s">
        <v>11536</v>
      </c>
      <c r="M503" t="s">
        <v>11537</v>
      </c>
      <c r="N503" t="s">
        <v>170</v>
      </c>
      <c r="AI503" t="s">
        <v>11538</v>
      </c>
      <c r="AJ503" t="s">
        <v>1427</v>
      </c>
      <c r="AK503" t="s">
        <v>11539</v>
      </c>
      <c r="AL503">
        <v>90.3</v>
      </c>
      <c r="AN503">
        <v>2009</v>
      </c>
      <c r="AO503" t="s">
        <v>174</v>
      </c>
      <c r="AP503" t="s">
        <v>11540</v>
      </c>
      <c r="AQ503" t="s">
        <v>1427</v>
      </c>
      <c r="AR503" t="s">
        <v>1075</v>
      </c>
      <c r="AS503">
        <v>72.83</v>
      </c>
      <c r="AU503">
        <v>2011</v>
      </c>
      <c r="AV503" t="s">
        <v>170</v>
      </c>
      <c r="BC503" t="s">
        <v>174</v>
      </c>
      <c r="BD503" t="s">
        <v>11541</v>
      </c>
      <c r="BE503" t="s">
        <v>11542</v>
      </c>
      <c r="BF503" t="s">
        <v>11543</v>
      </c>
      <c r="BG503">
        <v>72.4</v>
      </c>
      <c r="BI503">
        <v>2015</v>
      </c>
      <c r="BJ503">
        <v>2</v>
      </c>
      <c r="BL503">
        <v>9</v>
      </c>
      <c r="BN503" t="s">
        <v>174</v>
      </c>
      <c r="BO503" t="s">
        <v>11544</v>
      </c>
      <c r="BP503" t="s">
        <v>11545</v>
      </c>
      <c r="BQ503" t="s">
        <v>11546</v>
      </c>
      <c r="BR503">
        <v>91.5</v>
      </c>
      <c r="BS503">
        <v>9.15</v>
      </c>
      <c r="BT503">
        <v>2017</v>
      </c>
      <c r="BU503">
        <v>14</v>
      </c>
      <c r="BW503">
        <v>47</v>
      </c>
      <c r="BY503" t="s">
        <v>170</v>
      </c>
      <c r="CF503" t="s">
        <v>174</v>
      </c>
      <c r="CG503" t="s">
        <v>11547</v>
      </c>
      <c r="CH503" t="s">
        <v>11548</v>
      </c>
      <c r="CI503" t="s">
        <v>193</v>
      </c>
      <c r="CJ503">
        <v>2022</v>
      </c>
      <c r="CL503" t="s">
        <v>170</v>
      </c>
      <c r="CN503" t="s">
        <v>174</v>
      </c>
      <c r="CO503" t="s">
        <v>11549</v>
      </c>
      <c r="CP503" t="s">
        <v>11550</v>
      </c>
      <c r="CQ503" t="s">
        <v>170</v>
      </c>
      <c r="CV503" t="s">
        <v>170</v>
      </c>
      <c r="CZ503" t="s">
        <v>170</v>
      </c>
      <c r="DB503" t="s">
        <v>11551</v>
      </c>
      <c r="DC503" t="s">
        <v>11552</v>
      </c>
      <c r="DD503" t="s">
        <v>174</v>
      </c>
      <c r="DE503" t="s">
        <v>11553</v>
      </c>
      <c r="DF503" t="s">
        <v>170</v>
      </c>
      <c r="DL503" t="s">
        <v>174</v>
      </c>
      <c r="DM503" t="s">
        <v>11554</v>
      </c>
      <c r="DN503" t="s">
        <v>174</v>
      </c>
      <c r="DO503" t="s">
        <v>11555</v>
      </c>
      <c r="DP503" t="s">
        <v>11556</v>
      </c>
      <c r="DQ503" t="str">
        <f>HYPERLINK("https://nconnect.nicmar.ac.in/storage/profile/699fd32e9ccbc.png","Download")</f>
        <v>0</v>
      </c>
      <c r="DR503" t="str">
        <f>HYPERLINK("https://nconnect.nicmar.ac.in/pdf/692_resume_1772082421.pdf/Y2FyZWVy","View Resume")</f>
        <v>0</v>
      </c>
      <c r="DS503" t="s">
        <v>1689</v>
      </c>
      <c r="DT503" t="s">
        <v>11557</v>
      </c>
      <c r="DU503" t="s">
        <v>255</v>
      </c>
      <c r="DV503" t="s">
        <v>1427</v>
      </c>
      <c r="DW503" t="s">
        <v>246</v>
      </c>
      <c r="DX503" t="s">
        <v>500</v>
      </c>
      <c r="DY503" t="s">
        <v>209</v>
      </c>
      <c r="DZ503" t="s">
        <v>1383</v>
      </c>
      <c r="EA503" t="s">
        <v>11558</v>
      </c>
      <c r="EB503" t="s">
        <v>255</v>
      </c>
      <c r="EC503" t="s">
        <v>11559</v>
      </c>
      <c r="ED503" t="s">
        <v>246</v>
      </c>
      <c r="EE503" t="s">
        <v>984</v>
      </c>
      <c r="EF503" t="s">
        <v>905</v>
      </c>
      <c r="EG503" t="s">
        <v>265</v>
      </c>
    </row>
    <row r="504" spans="1:158">
      <c r="A504" t="s">
        <v>470</v>
      </c>
      <c r="B504" t="s">
        <v>211</v>
      </c>
      <c r="C504" t="s">
        <v>471</v>
      </c>
      <c r="D504" t="s">
        <v>472</v>
      </c>
      <c r="E504" t="s">
        <v>11560</v>
      </c>
      <c r="F504" t="s">
        <v>11561</v>
      </c>
      <c r="G504">
        <v>9949945920</v>
      </c>
      <c r="H504" t="s">
        <v>164</v>
      </c>
      <c r="I504" t="s">
        <v>11562</v>
      </c>
      <c r="J504" t="s">
        <v>166</v>
      </c>
      <c r="K504" t="s">
        <v>11563</v>
      </c>
      <c r="L504" t="s">
        <v>11564</v>
      </c>
      <c r="M504" t="s">
        <v>11565</v>
      </c>
      <c r="N504" t="s">
        <v>174</v>
      </c>
      <c r="O504" t="s">
        <v>11566</v>
      </c>
      <c r="P504" t="s">
        <v>11567</v>
      </c>
      <c r="AI504" t="s">
        <v>11568</v>
      </c>
      <c r="AJ504" t="s">
        <v>11569</v>
      </c>
      <c r="AK504" t="s">
        <v>11570</v>
      </c>
      <c r="AL504">
        <v>64.2</v>
      </c>
      <c r="AM504">
        <v>6.76</v>
      </c>
      <c r="AN504">
        <v>2009</v>
      </c>
      <c r="AO504" t="s">
        <v>174</v>
      </c>
      <c r="AP504" t="s">
        <v>11571</v>
      </c>
      <c r="AQ504" t="s">
        <v>11572</v>
      </c>
      <c r="AR504" t="s">
        <v>7271</v>
      </c>
      <c r="AS504">
        <v>69.2</v>
      </c>
      <c r="AT504">
        <v>7.28</v>
      </c>
      <c r="AU504">
        <v>2011</v>
      </c>
      <c r="AV504" t="s">
        <v>170</v>
      </c>
      <c r="BC504" t="s">
        <v>174</v>
      </c>
      <c r="BD504" t="s">
        <v>5627</v>
      </c>
      <c r="BE504" t="s">
        <v>11573</v>
      </c>
      <c r="BF504" t="s">
        <v>11574</v>
      </c>
      <c r="BG504">
        <v>64.1</v>
      </c>
      <c r="BI504">
        <v>2015</v>
      </c>
      <c r="BJ504">
        <v>2</v>
      </c>
      <c r="BL504">
        <v>9</v>
      </c>
      <c r="BN504" t="s">
        <v>174</v>
      </c>
      <c r="BO504" t="s">
        <v>967</v>
      </c>
      <c r="BP504" t="s">
        <v>11575</v>
      </c>
      <c r="BQ504" t="s">
        <v>11576</v>
      </c>
      <c r="BR504">
        <v>76.4</v>
      </c>
      <c r="BT504">
        <v>2019</v>
      </c>
      <c r="BU504">
        <v>12</v>
      </c>
      <c r="BW504">
        <v>9</v>
      </c>
      <c r="BY504" t="s">
        <v>170</v>
      </c>
      <c r="CF504" t="s">
        <v>174</v>
      </c>
      <c r="CG504" t="s">
        <v>969</v>
      </c>
      <c r="CH504" t="s">
        <v>6423</v>
      </c>
      <c r="CI504" t="s">
        <v>193</v>
      </c>
      <c r="CJ504">
        <v>2025</v>
      </c>
      <c r="CL504" t="s">
        <v>174</v>
      </c>
      <c r="CM504" t="s">
        <v>11577</v>
      </c>
      <c r="CN504" t="s">
        <v>170</v>
      </c>
      <c r="CP504" t="s">
        <v>11578</v>
      </c>
      <c r="CQ504" t="s">
        <v>174</v>
      </c>
      <c r="CR504">
        <v>3</v>
      </c>
      <c r="CS504">
        <v>7</v>
      </c>
      <c r="CT504">
        <v>0</v>
      </c>
      <c r="CV504" t="s">
        <v>170</v>
      </c>
      <c r="CZ504" t="s">
        <v>170</v>
      </c>
      <c r="DB504" t="s">
        <v>11579</v>
      </c>
      <c r="DC504" t="s">
        <v>11580</v>
      </c>
      <c r="DD504" t="s">
        <v>170</v>
      </c>
      <c r="DF504" t="s">
        <v>170</v>
      </c>
      <c r="DL504" t="s">
        <v>170</v>
      </c>
      <c r="DN504" t="s">
        <v>174</v>
      </c>
      <c r="DO504" t="s">
        <v>11581</v>
      </c>
      <c r="DP504" t="s">
        <v>11582</v>
      </c>
      <c r="DQ504" t="s">
        <v>202</v>
      </c>
      <c r="DR504" t="str">
        <f>HYPERLINK("https://nconnect.nicmar.ac.in/pdf/556_resume_1771918690.pdf/Y2FyZWVy","View Resume")</f>
        <v>0</v>
      </c>
      <c r="DS504" t="s">
        <v>649</v>
      </c>
      <c r="DT504" t="s">
        <v>11583</v>
      </c>
      <c r="DU504" t="s">
        <v>211</v>
      </c>
      <c r="DV504" t="s">
        <v>11584</v>
      </c>
      <c r="DW504" t="s">
        <v>246</v>
      </c>
      <c r="DX504" t="s">
        <v>464</v>
      </c>
      <c r="DY504" t="s">
        <v>209</v>
      </c>
      <c r="DZ504" t="s">
        <v>465</v>
      </c>
      <c r="EA504" t="s">
        <v>11585</v>
      </c>
      <c r="EB504" t="s">
        <v>211</v>
      </c>
      <c r="EC504" t="s">
        <v>5302</v>
      </c>
      <c r="ED504" t="s">
        <v>246</v>
      </c>
      <c r="EE504" t="s">
        <v>820</v>
      </c>
      <c r="EF504" t="s">
        <v>941</v>
      </c>
      <c r="EG504" t="s">
        <v>1027</v>
      </c>
      <c r="EH504" t="s">
        <v>11586</v>
      </c>
      <c r="EI504" t="s">
        <v>211</v>
      </c>
      <c r="EJ504" t="s">
        <v>5302</v>
      </c>
      <c r="EK504" t="s">
        <v>246</v>
      </c>
      <c r="EL504" t="s">
        <v>5419</v>
      </c>
      <c r="EM504" t="s">
        <v>4832</v>
      </c>
      <c r="EN504" t="s">
        <v>248</v>
      </c>
      <c r="EO504" t="s">
        <v>11587</v>
      </c>
      <c r="EP504" t="s">
        <v>211</v>
      </c>
      <c r="EQ504" t="s">
        <v>11588</v>
      </c>
      <c r="ER504" t="s">
        <v>246</v>
      </c>
      <c r="ES504" t="s">
        <v>3459</v>
      </c>
      <c r="ET504" t="s">
        <v>5419</v>
      </c>
      <c r="EU504" t="s">
        <v>906</v>
      </c>
      <c r="EV504" t="s">
        <v>11589</v>
      </c>
      <c r="EW504" t="s">
        <v>7796</v>
      </c>
      <c r="EX504" t="s">
        <v>11590</v>
      </c>
      <c r="EY504" t="s">
        <v>207</v>
      </c>
      <c r="EZ504" t="s">
        <v>428</v>
      </c>
      <c r="FA504" t="s">
        <v>3629</v>
      </c>
      <c r="FB504" t="s">
        <v>465</v>
      </c>
    </row>
    <row r="505" spans="1:158">
      <c r="A505" t="s">
        <v>266</v>
      </c>
      <c r="B505" t="s">
        <v>211</v>
      </c>
      <c r="C505" t="s">
        <v>267</v>
      </c>
      <c r="D505" t="s">
        <v>268</v>
      </c>
      <c r="E505" t="s">
        <v>11591</v>
      </c>
      <c r="F505" t="s">
        <v>11592</v>
      </c>
      <c r="G505">
        <v>9371290709</v>
      </c>
      <c r="H505" t="s">
        <v>164</v>
      </c>
      <c r="I505" t="s">
        <v>11593</v>
      </c>
      <c r="J505" t="s">
        <v>166</v>
      </c>
      <c r="K505" t="s">
        <v>831</v>
      </c>
      <c r="L505" t="s">
        <v>4110</v>
      </c>
      <c r="M505" t="s">
        <v>11594</v>
      </c>
      <c r="N505" t="s">
        <v>170</v>
      </c>
      <c r="AI505" t="s">
        <v>11595</v>
      </c>
      <c r="AJ505" t="s">
        <v>11596</v>
      </c>
      <c r="AK505" t="s">
        <v>2220</v>
      </c>
      <c r="AL505">
        <v>55</v>
      </c>
      <c r="AN505">
        <v>1996</v>
      </c>
      <c r="AO505" t="s">
        <v>174</v>
      </c>
      <c r="AP505" t="s">
        <v>11597</v>
      </c>
      <c r="AQ505" t="s">
        <v>11598</v>
      </c>
      <c r="AR505" t="s">
        <v>11599</v>
      </c>
      <c r="AS505">
        <v>81</v>
      </c>
      <c r="AU505">
        <v>1998</v>
      </c>
      <c r="AV505" t="s">
        <v>170</v>
      </c>
      <c r="BC505" t="s">
        <v>174</v>
      </c>
      <c r="BD505" t="s">
        <v>11600</v>
      </c>
      <c r="BE505" t="s">
        <v>11601</v>
      </c>
      <c r="BF505" t="s">
        <v>8274</v>
      </c>
      <c r="BG505">
        <v>55</v>
      </c>
      <c r="BI505">
        <v>2002</v>
      </c>
      <c r="BJ505">
        <v>2</v>
      </c>
      <c r="BL505">
        <v>9</v>
      </c>
      <c r="BN505" t="s">
        <v>174</v>
      </c>
      <c r="BO505" t="s">
        <v>11602</v>
      </c>
      <c r="BP505" t="s">
        <v>11603</v>
      </c>
      <c r="BQ505" t="s">
        <v>3088</v>
      </c>
      <c r="BR505">
        <v>79</v>
      </c>
      <c r="BS505">
        <v>7.14</v>
      </c>
      <c r="BT505">
        <v>2016</v>
      </c>
      <c r="BU505">
        <v>14</v>
      </c>
      <c r="BW505">
        <v>7</v>
      </c>
      <c r="BY505" t="s">
        <v>174</v>
      </c>
      <c r="BZ505" t="s">
        <v>11604</v>
      </c>
      <c r="CA505" t="s">
        <v>11605</v>
      </c>
      <c r="CB505" t="s">
        <v>11606</v>
      </c>
      <c r="CC505">
        <v>93</v>
      </c>
      <c r="CD505">
        <v>3.75</v>
      </c>
      <c r="CE505">
        <v>2009</v>
      </c>
      <c r="CF505" t="s">
        <v>174</v>
      </c>
      <c r="CG505" t="s">
        <v>11607</v>
      </c>
      <c r="CH505" t="s">
        <v>11608</v>
      </c>
      <c r="CI505" t="s">
        <v>193</v>
      </c>
      <c r="CJ505">
        <v>2026</v>
      </c>
      <c r="CL505" t="s">
        <v>174</v>
      </c>
      <c r="CM505" t="s">
        <v>11609</v>
      </c>
      <c r="CN505" t="s">
        <v>174</v>
      </c>
      <c r="CO505" t="s">
        <v>11610</v>
      </c>
      <c r="CP505" t="s">
        <v>11611</v>
      </c>
      <c r="CQ505" t="s">
        <v>170</v>
      </c>
      <c r="CV505" t="s">
        <v>170</v>
      </c>
      <c r="CZ505" t="s">
        <v>170</v>
      </c>
      <c r="DB505" t="s">
        <v>11612</v>
      </c>
      <c r="DC505" t="s">
        <v>11613</v>
      </c>
      <c r="DD505" t="s">
        <v>170</v>
      </c>
      <c r="DF505" t="s">
        <v>170</v>
      </c>
      <c r="DL505" t="s">
        <v>170</v>
      </c>
      <c r="DN505" t="s">
        <v>170</v>
      </c>
      <c r="DP505" t="s">
        <v>11614</v>
      </c>
      <c r="DQ505" t="s">
        <v>202</v>
      </c>
      <c r="DR505" t="str">
        <f>HYPERLINK("https://nconnect.nicmar.ac.in/pdf/628_resume_1772083246.pdf/Y2FyZWVy","View Resume")</f>
        <v>0</v>
      </c>
      <c r="DS505" t="s">
        <v>11615</v>
      </c>
      <c r="DT505" t="s">
        <v>11616</v>
      </c>
      <c r="DU505" t="s">
        <v>1283</v>
      </c>
      <c r="DV505" t="s">
        <v>568</v>
      </c>
      <c r="DW505" t="s">
        <v>246</v>
      </c>
      <c r="DX505" t="s">
        <v>825</v>
      </c>
      <c r="DY505" t="s">
        <v>209</v>
      </c>
      <c r="DZ505" t="s">
        <v>697</v>
      </c>
      <c r="EA505" t="s">
        <v>11617</v>
      </c>
      <c r="EB505" t="s">
        <v>10273</v>
      </c>
      <c r="EC505" t="s">
        <v>568</v>
      </c>
      <c r="ED505" t="s">
        <v>207</v>
      </c>
      <c r="EE505" t="s">
        <v>3453</v>
      </c>
      <c r="EF505" t="s">
        <v>907</v>
      </c>
      <c r="EG505" t="s">
        <v>5377</v>
      </c>
      <c r="EH505" t="s">
        <v>11618</v>
      </c>
      <c r="EI505" t="s">
        <v>11619</v>
      </c>
      <c r="EJ505" t="s">
        <v>5186</v>
      </c>
      <c r="EK505" t="s">
        <v>207</v>
      </c>
      <c r="EL505" t="s">
        <v>7410</v>
      </c>
      <c r="EM505" t="s">
        <v>4188</v>
      </c>
      <c r="EN505" t="s">
        <v>942</v>
      </c>
      <c r="EO505" t="s">
        <v>11620</v>
      </c>
      <c r="EP505" t="s">
        <v>10273</v>
      </c>
      <c r="EQ505" t="s">
        <v>818</v>
      </c>
      <c r="ER505" t="s">
        <v>207</v>
      </c>
      <c r="ES505" t="s">
        <v>6605</v>
      </c>
      <c r="ET505" t="s">
        <v>3110</v>
      </c>
      <c r="EU505" t="s">
        <v>501</v>
      </c>
      <c r="EV505" t="s">
        <v>11616</v>
      </c>
      <c r="EW505" t="s">
        <v>1283</v>
      </c>
      <c r="EX505" t="s">
        <v>818</v>
      </c>
      <c r="EY505" t="s">
        <v>246</v>
      </c>
      <c r="EZ505" t="s">
        <v>11621</v>
      </c>
      <c r="FA505" t="s">
        <v>2135</v>
      </c>
      <c r="FB505" t="s">
        <v>697</v>
      </c>
    </row>
    <row r="506" spans="1:158">
      <c r="A506" t="s">
        <v>581</v>
      </c>
      <c r="B506" t="s">
        <v>211</v>
      </c>
      <c r="C506" t="s">
        <v>471</v>
      </c>
      <c r="D506" t="s">
        <v>582</v>
      </c>
      <c r="E506" t="s">
        <v>11591</v>
      </c>
      <c r="F506" t="s">
        <v>11592</v>
      </c>
      <c r="G506">
        <v>9371290709</v>
      </c>
      <c r="H506" t="s">
        <v>164</v>
      </c>
      <c r="I506" t="s">
        <v>11593</v>
      </c>
      <c r="J506" t="s">
        <v>166</v>
      </c>
      <c r="K506" t="s">
        <v>831</v>
      </c>
      <c r="L506" t="s">
        <v>4110</v>
      </c>
      <c r="M506" t="s">
        <v>11594</v>
      </c>
      <c r="N506" t="s">
        <v>170</v>
      </c>
      <c r="AI506" t="s">
        <v>11595</v>
      </c>
      <c r="AJ506" t="s">
        <v>11596</v>
      </c>
      <c r="AK506" t="s">
        <v>2220</v>
      </c>
      <c r="AL506">
        <v>55</v>
      </c>
      <c r="AN506">
        <v>1996</v>
      </c>
      <c r="AO506" t="s">
        <v>174</v>
      </c>
      <c r="AP506" t="s">
        <v>11597</v>
      </c>
      <c r="AQ506" t="s">
        <v>11598</v>
      </c>
      <c r="AR506" t="s">
        <v>11599</v>
      </c>
      <c r="AS506">
        <v>81</v>
      </c>
      <c r="AU506">
        <v>1998</v>
      </c>
      <c r="AV506" t="s">
        <v>170</v>
      </c>
      <c r="BC506" t="s">
        <v>174</v>
      </c>
      <c r="BD506" t="s">
        <v>11600</v>
      </c>
      <c r="BE506" t="s">
        <v>11601</v>
      </c>
      <c r="BF506" t="s">
        <v>8274</v>
      </c>
      <c r="BG506">
        <v>55</v>
      </c>
      <c r="BI506">
        <v>2002</v>
      </c>
      <c r="BJ506">
        <v>2</v>
      </c>
      <c r="BL506">
        <v>9</v>
      </c>
      <c r="BN506" t="s">
        <v>174</v>
      </c>
      <c r="BO506" t="s">
        <v>11602</v>
      </c>
      <c r="BP506" t="s">
        <v>11603</v>
      </c>
      <c r="BQ506" t="s">
        <v>3088</v>
      </c>
      <c r="BR506">
        <v>79</v>
      </c>
      <c r="BS506">
        <v>7.14</v>
      </c>
      <c r="BT506">
        <v>2016</v>
      </c>
      <c r="BU506">
        <v>14</v>
      </c>
      <c r="BW506">
        <v>7</v>
      </c>
      <c r="BY506" t="s">
        <v>174</v>
      </c>
      <c r="BZ506" t="s">
        <v>11604</v>
      </c>
      <c r="CA506" t="s">
        <v>11605</v>
      </c>
      <c r="CB506" t="s">
        <v>11606</v>
      </c>
      <c r="CC506">
        <v>93</v>
      </c>
      <c r="CD506">
        <v>3.75</v>
      </c>
      <c r="CE506">
        <v>2009</v>
      </c>
      <c r="CF506" t="s">
        <v>174</v>
      </c>
      <c r="CG506" t="s">
        <v>11607</v>
      </c>
      <c r="CH506" t="s">
        <v>11608</v>
      </c>
      <c r="CI506" t="s">
        <v>193</v>
      </c>
      <c r="CJ506">
        <v>2026</v>
      </c>
      <c r="CL506" t="s">
        <v>174</v>
      </c>
      <c r="CM506" t="s">
        <v>11609</v>
      </c>
      <c r="CN506" t="s">
        <v>174</v>
      </c>
      <c r="CO506" t="s">
        <v>11610</v>
      </c>
      <c r="CP506" t="s">
        <v>11611</v>
      </c>
      <c r="CQ506" t="s">
        <v>170</v>
      </c>
      <c r="CV506" t="s">
        <v>170</v>
      </c>
      <c r="CZ506" t="s">
        <v>170</v>
      </c>
      <c r="DB506" t="s">
        <v>11612</v>
      </c>
      <c r="DC506" t="s">
        <v>11613</v>
      </c>
      <c r="DD506" t="s">
        <v>170</v>
      </c>
      <c r="DF506" t="s">
        <v>170</v>
      </c>
      <c r="DL506" t="s">
        <v>170</v>
      </c>
      <c r="DN506" t="s">
        <v>170</v>
      </c>
      <c r="DP506" t="s">
        <v>11622</v>
      </c>
      <c r="DQ506" t="s">
        <v>202</v>
      </c>
      <c r="DR506" t="str">
        <f>HYPERLINK("https://nconnect.nicmar.ac.in/pdf/628_resume_1772083246.pdf/Y2FyZWVy","View Resume")</f>
        <v>0</v>
      </c>
      <c r="DS506" t="s">
        <v>11615</v>
      </c>
      <c r="DT506" t="s">
        <v>11616</v>
      </c>
      <c r="DU506" t="s">
        <v>1283</v>
      </c>
      <c r="DV506" t="s">
        <v>568</v>
      </c>
      <c r="DW506" t="s">
        <v>246</v>
      </c>
      <c r="DX506" t="s">
        <v>825</v>
      </c>
      <c r="DY506" t="s">
        <v>209</v>
      </c>
      <c r="DZ506" t="s">
        <v>697</v>
      </c>
      <c r="EA506" t="s">
        <v>11617</v>
      </c>
      <c r="EB506" t="s">
        <v>10273</v>
      </c>
      <c r="EC506" t="s">
        <v>568</v>
      </c>
      <c r="ED506" t="s">
        <v>207</v>
      </c>
      <c r="EE506" t="s">
        <v>3453</v>
      </c>
      <c r="EF506" t="s">
        <v>907</v>
      </c>
      <c r="EG506" t="s">
        <v>5377</v>
      </c>
      <c r="EH506" t="s">
        <v>11618</v>
      </c>
      <c r="EI506" t="s">
        <v>11619</v>
      </c>
      <c r="EJ506" t="s">
        <v>5186</v>
      </c>
      <c r="EK506" t="s">
        <v>207</v>
      </c>
      <c r="EL506" t="s">
        <v>7410</v>
      </c>
      <c r="EM506" t="s">
        <v>4188</v>
      </c>
      <c r="EN506" t="s">
        <v>942</v>
      </c>
      <c r="EO506" t="s">
        <v>11620</v>
      </c>
      <c r="EP506" t="s">
        <v>10273</v>
      </c>
      <c r="EQ506" t="s">
        <v>818</v>
      </c>
      <c r="ER506" t="s">
        <v>207</v>
      </c>
      <c r="ES506" t="s">
        <v>6605</v>
      </c>
      <c r="ET506" t="s">
        <v>3110</v>
      </c>
      <c r="EU506" t="s">
        <v>501</v>
      </c>
      <c r="EV506" t="s">
        <v>11616</v>
      </c>
      <c r="EW506" t="s">
        <v>1283</v>
      </c>
      <c r="EX506" t="s">
        <v>818</v>
      </c>
      <c r="EY506" t="s">
        <v>246</v>
      </c>
      <c r="EZ506" t="s">
        <v>11621</v>
      </c>
      <c r="FA506" t="s">
        <v>2135</v>
      </c>
      <c r="FB506" t="s">
        <v>697</v>
      </c>
    </row>
    <row r="507" spans="1:158">
      <c r="A507" t="s">
        <v>356</v>
      </c>
      <c r="B507" t="s">
        <v>211</v>
      </c>
      <c r="C507" t="s">
        <v>267</v>
      </c>
      <c r="D507" t="s">
        <v>357</v>
      </c>
      <c r="E507" t="s">
        <v>11623</v>
      </c>
      <c r="F507" t="s">
        <v>11624</v>
      </c>
      <c r="G507">
        <v>8600011329</v>
      </c>
      <c r="H507" t="s">
        <v>271</v>
      </c>
      <c r="I507" t="s">
        <v>11625</v>
      </c>
      <c r="J507" t="s">
        <v>166</v>
      </c>
      <c r="K507" t="s">
        <v>7239</v>
      </c>
      <c r="L507" t="s">
        <v>11626</v>
      </c>
      <c r="M507" t="s">
        <v>11627</v>
      </c>
      <c r="N507" t="s">
        <v>174</v>
      </c>
      <c r="O507" t="s">
        <v>9624</v>
      </c>
      <c r="P507" t="s">
        <v>267</v>
      </c>
      <c r="AI507" t="s">
        <v>11628</v>
      </c>
      <c r="AJ507" t="s">
        <v>11629</v>
      </c>
      <c r="AK507" t="s">
        <v>11630</v>
      </c>
      <c r="AL507">
        <v>79.6</v>
      </c>
      <c r="AN507">
        <v>2004</v>
      </c>
      <c r="AO507" t="s">
        <v>174</v>
      </c>
      <c r="AP507" t="s">
        <v>11631</v>
      </c>
      <c r="AQ507" t="s">
        <v>11632</v>
      </c>
      <c r="AR507" t="s">
        <v>11633</v>
      </c>
      <c r="AS507">
        <v>68.33</v>
      </c>
      <c r="AU507">
        <v>2006</v>
      </c>
      <c r="AV507" t="s">
        <v>170</v>
      </c>
      <c r="BC507" t="s">
        <v>174</v>
      </c>
      <c r="BD507" t="s">
        <v>11634</v>
      </c>
      <c r="BE507" t="s">
        <v>11635</v>
      </c>
      <c r="BF507" t="s">
        <v>1185</v>
      </c>
      <c r="BG507">
        <v>64.66</v>
      </c>
      <c r="BI507">
        <v>2009</v>
      </c>
      <c r="BJ507">
        <v>9</v>
      </c>
      <c r="BL507">
        <v>33</v>
      </c>
      <c r="BN507" t="s">
        <v>174</v>
      </c>
      <c r="BO507" t="s">
        <v>1441</v>
      </c>
      <c r="BP507" t="s">
        <v>11636</v>
      </c>
      <c r="BQ507" t="s">
        <v>1044</v>
      </c>
      <c r="BR507">
        <v>71.11</v>
      </c>
      <c r="BT507">
        <v>2011</v>
      </c>
      <c r="BU507">
        <v>31</v>
      </c>
      <c r="BV507" t="s">
        <v>11637</v>
      </c>
      <c r="BW507">
        <v>53</v>
      </c>
      <c r="BX507" t="s">
        <v>1044</v>
      </c>
      <c r="BY507" t="s">
        <v>170</v>
      </c>
      <c r="BZ507" t="s">
        <v>11638</v>
      </c>
      <c r="CA507" t="s">
        <v>11639</v>
      </c>
      <c r="CB507" t="s">
        <v>11640</v>
      </c>
      <c r="CF507" t="s">
        <v>174</v>
      </c>
      <c r="CG507" t="s">
        <v>11641</v>
      </c>
      <c r="CH507" t="s">
        <v>11642</v>
      </c>
      <c r="CI507" t="s">
        <v>373</v>
      </c>
      <c r="CK507" t="s">
        <v>170</v>
      </c>
      <c r="CL507" t="s">
        <v>174</v>
      </c>
      <c r="CM507" t="s">
        <v>11643</v>
      </c>
      <c r="CN507" t="s">
        <v>170</v>
      </c>
      <c r="CP507" t="s">
        <v>721</v>
      </c>
      <c r="DP507" t="s">
        <v>11644</v>
      </c>
      <c r="DQ507" t="str">
        <f>HYPERLINK("https://nconnect.nicmar.ac.in/storage/profile/6997fa7dd49b2.png","Download")</f>
        <v>0</v>
      </c>
      <c r="DR507" t="str">
        <f>HYPERLINK("https://nconnect.nicmar.ac.in/pdf/334_resume_1772084921.pdf/Y2FyZWVy","View Resume")</f>
        <v>0</v>
      </c>
      <c r="DS507" t="s">
        <v>4377</v>
      </c>
      <c r="DT507" t="s">
        <v>11645</v>
      </c>
      <c r="DU507" t="s">
        <v>11646</v>
      </c>
      <c r="DV507" t="s">
        <v>11647</v>
      </c>
      <c r="DW507" t="s">
        <v>246</v>
      </c>
      <c r="DX507" t="s">
        <v>824</v>
      </c>
      <c r="DY507" t="s">
        <v>209</v>
      </c>
      <c r="DZ507" t="s">
        <v>1505</v>
      </c>
      <c r="EA507" t="s">
        <v>11648</v>
      </c>
      <c r="EB507" t="s">
        <v>11649</v>
      </c>
      <c r="EC507" t="s">
        <v>11650</v>
      </c>
      <c r="ED507" t="s">
        <v>207</v>
      </c>
      <c r="EE507" t="s">
        <v>5039</v>
      </c>
      <c r="EF507" t="s">
        <v>7410</v>
      </c>
      <c r="EG507" t="s">
        <v>908</v>
      </c>
      <c r="EH507" t="s">
        <v>11651</v>
      </c>
      <c r="EI507" t="s">
        <v>11652</v>
      </c>
      <c r="EJ507" t="s">
        <v>818</v>
      </c>
      <c r="EK507" t="s">
        <v>207</v>
      </c>
      <c r="EL507" t="s">
        <v>4688</v>
      </c>
      <c r="EM507" t="s">
        <v>5935</v>
      </c>
      <c r="EN507" t="s">
        <v>908</v>
      </c>
      <c r="EO507" t="s">
        <v>11653</v>
      </c>
      <c r="EP507" t="s">
        <v>11654</v>
      </c>
      <c r="EQ507" t="s">
        <v>818</v>
      </c>
      <c r="ER507" t="s">
        <v>207</v>
      </c>
      <c r="ES507" t="s">
        <v>6643</v>
      </c>
      <c r="ET507" t="s">
        <v>6603</v>
      </c>
      <c r="EU507" t="s">
        <v>821</v>
      </c>
    </row>
    <row r="508" spans="1:158">
      <c r="A508" t="s">
        <v>3915</v>
      </c>
      <c r="B508" t="s">
        <v>536</v>
      </c>
      <c r="C508" t="s">
        <v>1138</v>
      </c>
      <c r="D508" t="s">
        <v>3916</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485</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3131</v>
      </c>
      <c r="DI508" t="s">
        <v>3131</v>
      </c>
      <c r="DJ508" t="s">
        <v>5892</v>
      </c>
      <c r="DK508" t="s">
        <v>5893</v>
      </c>
      <c r="DL508" t="s">
        <v>174</v>
      </c>
      <c r="DM508" t="s">
        <v>5894</v>
      </c>
      <c r="DN508" t="s">
        <v>170</v>
      </c>
      <c r="DP508" t="s">
        <v>11655</v>
      </c>
      <c r="DQ508" t="str">
        <f>HYPERLINK("https://nconnect.nicmar.ac.in/storage/profile/6998234228cc1.png","Download")</f>
        <v>0</v>
      </c>
      <c r="DR508" t="str">
        <f>HYPERLINK("https://nconnect.nicmar.ac.in/pdf/356_resume_1771588442.pdf/Y2FyZWVy","View Resume")</f>
        <v>0</v>
      </c>
      <c r="DS508" t="s">
        <v>5896</v>
      </c>
      <c r="DT508" t="s">
        <v>5897</v>
      </c>
      <c r="DU508" t="s">
        <v>536</v>
      </c>
      <c r="DV508" t="s">
        <v>818</v>
      </c>
      <c r="DW508" t="s">
        <v>246</v>
      </c>
      <c r="DX508" t="s">
        <v>578</v>
      </c>
      <c r="DY508" t="s">
        <v>209</v>
      </c>
      <c r="DZ508" t="s">
        <v>4597</v>
      </c>
      <c r="EA508" t="s">
        <v>5898</v>
      </c>
      <c r="EB508" t="s">
        <v>211</v>
      </c>
      <c r="EC508" t="s">
        <v>818</v>
      </c>
      <c r="ED508" t="s">
        <v>246</v>
      </c>
      <c r="EE508" t="s">
        <v>2198</v>
      </c>
      <c r="EF508" t="s">
        <v>578</v>
      </c>
      <c r="EG508" t="s">
        <v>344</v>
      </c>
      <c r="EH508" t="s">
        <v>5899</v>
      </c>
      <c r="EI508" t="s">
        <v>5900</v>
      </c>
      <c r="EJ508" t="s">
        <v>818</v>
      </c>
      <c r="EK508" t="s">
        <v>246</v>
      </c>
      <c r="EL508" t="s">
        <v>5386</v>
      </c>
      <c r="EM508" t="s">
        <v>2198</v>
      </c>
      <c r="EN508" t="s">
        <v>3196</v>
      </c>
      <c r="EO508" t="s">
        <v>5901</v>
      </c>
      <c r="EP508" t="s">
        <v>5900</v>
      </c>
      <c r="EQ508" t="s">
        <v>818</v>
      </c>
      <c r="ER508" t="s">
        <v>246</v>
      </c>
      <c r="ES508" t="s">
        <v>864</v>
      </c>
      <c r="ET508" t="s">
        <v>791</v>
      </c>
      <c r="EU508" t="s">
        <v>1388</v>
      </c>
      <c r="EV508" t="s">
        <v>5902</v>
      </c>
      <c r="EW508" t="s">
        <v>351</v>
      </c>
      <c r="EX508" t="s">
        <v>5903</v>
      </c>
      <c r="EY508" t="s">
        <v>246</v>
      </c>
      <c r="EZ508" t="s">
        <v>5904</v>
      </c>
      <c r="FA508" t="s">
        <v>864</v>
      </c>
      <c r="FB508" t="s">
        <v>2689</v>
      </c>
    </row>
    <row r="509" spans="1:158">
      <c r="A509" t="s">
        <v>11656</v>
      </c>
      <c r="B509" t="s">
        <v>536</v>
      </c>
      <c r="C509" t="s">
        <v>471</v>
      </c>
      <c r="D509" t="s">
        <v>3912</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485</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3131</v>
      </c>
      <c r="DI509" t="s">
        <v>3131</v>
      </c>
      <c r="DJ509" t="s">
        <v>5892</v>
      </c>
      <c r="DK509" t="s">
        <v>5893</v>
      </c>
      <c r="DL509" t="s">
        <v>174</v>
      </c>
      <c r="DM509" t="s">
        <v>5894</v>
      </c>
      <c r="DN509" t="s">
        <v>170</v>
      </c>
      <c r="DP509" t="s">
        <v>11657</v>
      </c>
      <c r="DQ509" t="str">
        <f>HYPERLINK("https://nconnect.nicmar.ac.in/storage/profile/6998234228cc1.png","Download")</f>
        <v>0</v>
      </c>
      <c r="DR509" t="str">
        <f>HYPERLINK("https://nconnect.nicmar.ac.in/pdf/356_resume_1771588442.pdf/Y2FyZWVy","View Resume")</f>
        <v>0</v>
      </c>
      <c r="DS509" t="s">
        <v>5896</v>
      </c>
      <c r="DT509" t="s">
        <v>5897</v>
      </c>
      <c r="DU509" t="s">
        <v>536</v>
      </c>
      <c r="DV509" t="s">
        <v>818</v>
      </c>
      <c r="DW509" t="s">
        <v>246</v>
      </c>
      <c r="DX509" t="s">
        <v>578</v>
      </c>
      <c r="DY509" t="s">
        <v>209</v>
      </c>
      <c r="DZ509" t="s">
        <v>4597</v>
      </c>
      <c r="EA509" t="s">
        <v>5898</v>
      </c>
      <c r="EB509" t="s">
        <v>211</v>
      </c>
      <c r="EC509" t="s">
        <v>818</v>
      </c>
      <c r="ED509" t="s">
        <v>246</v>
      </c>
      <c r="EE509" t="s">
        <v>2198</v>
      </c>
      <c r="EF509" t="s">
        <v>578</v>
      </c>
      <c r="EG509" t="s">
        <v>344</v>
      </c>
      <c r="EH509" t="s">
        <v>5899</v>
      </c>
      <c r="EI509" t="s">
        <v>5900</v>
      </c>
      <c r="EJ509" t="s">
        <v>818</v>
      </c>
      <c r="EK509" t="s">
        <v>246</v>
      </c>
      <c r="EL509" t="s">
        <v>5386</v>
      </c>
      <c r="EM509" t="s">
        <v>2198</v>
      </c>
      <c r="EN509" t="s">
        <v>3196</v>
      </c>
      <c r="EO509" t="s">
        <v>5901</v>
      </c>
      <c r="EP509" t="s">
        <v>5900</v>
      </c>
      <c r="EQ509" t="s">
        <v>818</v>
      </c>
      <c r="ER509" t="s">
        <v>246</v>
      </c>
      <c r="ES509" t="s">
        <v>864</v>
      </c>
      <c r="ET509" t="s">
        <v>791</v>
      </c>
      <c r="EU509" t="s">
        <v>1388</v>
      </c>
      <c r="EV509" t="s">
        <v>5902</v>
      </c>
      <c r="EW509" t="s">
        <v>351</v>
      </c>
      <c r="EX509" t="s">
        <v>5903</v>
      </c>
      <c r="EY509" t="s">
        <v>246</v>
      </c>
      <c r="EZ509" t="s">
        <v>5904</v>
      </c>
      <c r="FA509" t="s">
        <v>864</v>
      </c>
      <c r="FB509" t="s">
        <v>2689</v>
      </c>
    </row>
    <row r="510" spans="1:158">
      <c r="A510" t="s">
        <v>356</v>
      </c>
      <c r="B510" t="s">
        <v>211</v>
      </c>
      <c r="C510" t="s">
        <v>267</v>
      </c>
      <c r="D510" t="s">
        <v>357</v>
      </c>
      <c r="E510" t="s">
        <v>11658</v>
      </c>
      <c r="F510" t="s">
        <v>11659</v>
      </c>
      <c r="G510">
        <v>7326867918</v>
      </c>
      <c r="H510" t="s">
        <v>164</v>
      </c>
      <c r="I510" t="s">
        <v>11660</v>
      </c>
      <c r="J510" t="s">
        <v>166</v>
      </c>
      <c r="K510" t="s">
        <v>11661</v>
      </c>
      <c r="L510" t="s">
        <v>11662</v>
      </c>
      <c r="M510" t="s">
        <v>11663</v>
      </c>
      <c r="N510" t="s">
        <v>170</v>
      </c>
      <c r="AI510" t="s">
        <v>11664</v>
      </c>
      <c r="AJ510" t="s">
        <v>1848</v>
      </c>
      <c r="AK510" t="s">
        <v>3265</v>
      </c>
      <c r="AL510">
        <v>70</v>
      </c>
      <c r="AN510">
        <v>2008</v>
      </c>
      <c r="AO510" t="s">
        <v>174</v>
      </c>
      <c r="AP510" t="s">
        <v>11665</v>
      </c>
      <c r="AQ510" t="s">
        <v>11666</v>
      </c>
      <c r="AR510" t="s">
        <v>4090</v>
      </c>
      <c r="AS510">
        <v>59</v>
      </c>
      <c r="AU510">
        <v>2010</v>
      </c>
      <c r="AV510" t="s">
        <v>170</v>
      </c>
      <c r="BC510" t="s">
        <v>174</v>
      </c>
      <c r="BD510" t="s">
        <v>11667</v>
      </c>
      <c r="BE510" t="s">
        <v>11668</v>
      </c>
      <c r="BF510" t="s">
        <v>11669</v>
      </c>
      <c r="BG510">
        <v>80</v>
      </c>
      <c r="BH510">
        <v>8.07</v>
      </c>
      <c r="BI510">
        <v>2014</v>
      </c>
      <c r="BJ510">
        <v>1</v>
      </c>
      <c r="BL510">
        <v>19</v>
      </c>
      <c r="BN510" t="s">
        <v>174</v>
      </c>
      <c r="BO510" t="s">
        <v>11667</v>
      </c>
      <c r="BP510" t="s">
        <v>11670</v>
      </c>
      <c r="BQ510" t="s">
        <v>11671</v>
      </c>
      <c r="BR510">
        <v>84</v>
      </c>
      <c r="BS510">
        <v>8.49</v>
      </c>
      <c r="BT510">
        <v>2019</v>
      </c>
      <c r="BU510">
        <v>3</v>
      </c>
      <c r="BW510">
        <v>53</v>
      </c>
      <c r="BX510" t="s">
        <v>404</v>
      </c>
      <c r="BY510" t="s">
        <v>170</v>
      </c>
      <c r="BZ510" t="s">
        <v>4395</v>
      </c>
      <c r="CA510" t="s">
        <v>4397</v>
      </c>
      <c r="CB510" t="s">
        <v>1862</v>
      </c>
      <c r="CD510">
        <v>8.0</v>
      </c>
      <c r="CE510">
        <v>2025</v>
      </c>
      <c r="CF510" t="s">
        <v>174</v>
      </c>
      <c r="CG510" t="s">
        <v>1862</v>
      </c>
      <c r="CH510" t="s">
        <v>4395</v>
      </c>
      <c r="CI510" t="s">
        <v>193</v>
      </c>
      <c r="CJ510">
        <v>2025</v>
      </c>
      <c r="CL510" t="s">
        <v>170</v>
      </c>
      <c r="CN510" t="s">
        <v>174</v>
      </c>
      <c r="CO510" t="s">
        <v>11672</v>
      </c>
      <c r="CP510" t="s">
        <v>11673</v>
      </c>
      <c r="CQ510" t="s">
        <v>174</v>
      </c>
      <c r="CR510">
        <v>2</v>
      </c>
      <c r="CS510">
        <v>3</v>
      </c>
      <c r="CT510">
        <v>2</v>
      </c>
      <c r="CU510" t="s">
        <v>11674</v>
      </c>
      <c r="CV510" t="s">
        <v>170</v>
      </c>
      <c r="CZ510" t="s">
        <v>170</v>
      </c>
      <c r="DB510" t="s">
        <v>11675</v>
      </c>
      <c r="DC510" t="s">
        <v>11676</v>
      </c>
      <c r="DD510" t="s">
        <v>174</v>
      </c>
      <c r="DE510" t="s">
        <v>11677</v>
      </c>
      <c r="DF510" t="s">
        <v>170</v>
      </c>
      <c r="DL510" t="s">
        <v>170</v>
      </c>
      <c r="DN510" t="s">
        <v>170</v>
      </c>
      <c r="DP510" t="s">
        <v>11678</v>
      </c>
      <c r="DQ510" t="str">
        <f>HYPERLINK("https://nconnect.nicmar.ac.in/storage/profile/699fd941a3219.png","Download")</f>
        <v>0</v>
      </c>
      <c r="DR510" t="str">
        <f>HYPERLINK("https://nconnect.nicmar.ac.in/pdf/694_resume_1772085778.pdf/Y2FyZWVy","View Resume")</f>
        <v>0</v>
      </c>
      <c r="DS510" t="s">
        <v>344</v>
      </c>
      <c r="DT510" t="s">
        <v>11679</v>
      </c>
      <c r="DU510" t="s">
        <v>211</v>
      </c>
      <c r="DV510" t="s">
        <v>1688</v>
      </c>
      <c r="DW510" t="s">
        <v>246</v>
      </c>
      <c r="DX510" t="s">
        <v>3390</v>
      </c>
      <c r="DY510" t="s">
        <v>209</v>
      </c>
      <c r="DZ510" t="s">
        <v>1388</v>
      </c>
      <c r="EA510" t="s">
        <v>11680</v>
      </c>
      <c r="EB510" t="s">
        <v>1500</v>
      </c>
      <c r="EC510" t="s">
        <v>2729</v>
      </c>
      <c r="ED510" t="s">
        <v>207</v>
      </c>
      <c r="EE510" t="s">
        <v>257</v>
      </c>
      <c r="EF510" t="s">
        <v>3453</v>
      </c>
      <c r="EG510" t="s">
        <v>248</v>
      </c>
    </row>
    <row r="511" spans="1:158">
      <c r="A511" t="s">
        <v>356</v>
      </c>
      <c r="B511" t="s">
        <v>211</v>
      </c>
      <c r="C511" t="s">
        <v>267</v>
      </c>
      <c r="D511" t="s">
        <v>357</v>
      </c>
      <c r="E511" t="s">
        <v>11681</v>
      </c>
      <c r="F511" t="s">
        <v>11682</v>
      </c>
      <c r="G511">
        <v>7002697019</v>
      </c>
      <c r="H511" t="s">
        <v>271</v>
      </c>
      <c r="I511" t="s">
        <v>11683</v>
      </c>
      <c r="J511" t="s">
        <v>217</v>
      </c>
      <c r="K511" t="s">
        <v>11684</v>
      </c>
      <c r="L511" t="s">
        <v>11685</v>
      </c>
      <c r="M511" t="s">
        <v>11686</v>
      </c>
      <c r="N511" t="s">
        <v>170</v>
      </c>
      <c r="AI511" t="s">
        <v>11687</v>
      </c>
      <c r="AJ511" t="s">
        <v>11688</v>
      </c>
      <c r="AK511" t="s">
        <v>11689</v>
      </c>
      <c r="AL511">
        <v>85.3</v>
      </c>
      <c r="AN511">
        <v>2012</v>
      </c>
      <c r="AO511" t="s">
        <v>174</v>
      </c>
      <c r="AP511" t="s">
        <v>11690</v>
      </c>
      <c r="AQ511" t="s">
        <v>11691</v>
      </c>
      <c r="AR511" t="s">
        <v>11692</v>
      </c>
      <c r="AS511">
        <v>86</v>
      </c>
      <c r="AU511">
        <v>2014</v>
      </c>
      <c r="AV511" t="s">
        <v>170</v>
      </c>
      <c r="BC511" t="s">
        <v>174</v>
      </c>
      <c r="BD511" t="s">
        <v>11693</v>
      </c>
      <c r="BE511" t="s">
        <v>11694</v>
      </c>
      <c r="BF511" t="s">
        <v>11695</v>
      </c>
      <c r="BG511">
        <v>77</v>
      </c>
      <c r="BH511">
        <v>7.7</v>
      </c>
      <c r="BI511">
        <v>2019</v>
      </c>
      <c r="BJ511">
        <v>19</v>
      </c>
      <c r="BK511" t="s">
        <v>443</v>
      </c>
      <c r="BL511">
        <v>53</v>
      </c>
      <c r="BM511" t="s">
        <v>11695</v>
      </c>
      <c r="BN511" t="s">
        <v>174</v>
      </c>
      <c r="BO511" t="s">
        <v>11696</v>
      </c>
      <c r="BP511" t="s">
        <v>11697</v>
      </c>
      <c r="BQ511" t="s">
        <v>11698</v>
      </c>
      <c r="BR511">
        <v>77.6</v>
      </c>
      <c r="BS511">
        <v>7.76</v>
      </c>
      <c r="BT511">
        <v>2021</v>
      </c>
      <c r="BU511">
        <v>31</v>
      </c>
      <c r="BV511" t="s">
        <v>528</v>
      </c>
      <c r="BW511">
        <v>53</v>
      </c>
      <c r="BX511" t="s">
        <v>11698</v>
      </c>
      <c r="BY511" t="s">
        <v>170</v>
      </c>
      <c r="CF511" t="s">
        <v>174</v>
      </c>
      <c r="CG511" t="s">
        <v>11699</v>
      </c>
      <c r="CH511" t="s">
        <v>11700</v>
      </c>
      <c r="CI511" t="s">
        <v>373</v>
      </c>
      <c r="CK511" t="s">
        <v>170</v>
      </c>
      <c r="CL511" t="s">
        <v>170</v>
      </c>
      <c r="CN511" t="s">
        <v>174</v>
      </c>
      <c r="CO511" t="s">
        <v>11701</v>
      </c>
      <c r="CP511" t="s">
        <v>11702</v>
      </c>
      <c r="CQ511" t="s">
        <v>174</v>
      </c>
      <c r="CR511" t="s">
        <v>11703</v>
      </c>
      <c r="CS511">
        <v>0</v>
      </c>
      <c r="CT511">
        <v>1</v>
      </c>
      <c r="CU511" t="s">
        <v>11704</v>
      </c>
      <c r="CV511" t="s">
        <v>170</v>
      </c>
      <c r="CZ511" t="s">
        <v>170</v>
      </c>
      <c r="DB511" t="s">
        <v>11705</v>
      </c>
      <c r="DC511" t="s">
        <v>2367</v>
      </c>
      <c r="DD511" t="s">
        <v>170</v>
      </c>
      <c r="DF511" t="s">
        <v>174</v>
      </c>
      <c r="DG511">
        <v>3</v>
      </c>
      <c r="DH511">
        <v>0</v>
      </c>
      <c r="DI511">
        <v>2</v>
      </c>
      <c r="DJ511">
        <v>0</v>
      </c>
      <c r="DK511">
        <v>-1</v>
      </c>
      <c r="DL511" t="s">
        <v>170</v>
      </c>
      <c r="DN511" t="s">
        <v>170</v>
      </c>
      <c r="DP511" t="s">
        <v>11706</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11707</v>
      </c>
      <c r="F512" t="s">
        <v>11708</v>
      </c>
      <c r="G512">
        <v>8755625522</v>
      </c>
      <c r="H512" t="s">
        <v>271</v>
      </c>
      <c r="I512" t="s">
        <v>11709</v>
      </c>
      <c r="J512" t="s">
        <v>166</v>
      </c>
      <c r="K512" t="s">
        <v>361</v>
      </c>
      <c r="L512" t="s">
        <v>11710</v>
      </c>
      <c r="M512" t="s">
        <v>11711</v>
      </c>
      <c r="N512" t="s">
        <v>170</v>
      </c>
      <c r="AI512" t="s">
        <v>11712</v>
      </c>
      <c r="AJ512" t="s">
        <v>11713</v>
      </c>
      <c r="AK512" t="s">
        <v>1515</v>
      </c>
      <c r="AL512">
        <v>88.26</v>
      </c>
      <c r="AN512">
        <v>2004</v>
      </c>
      <c r="AO512" t="s">
        <v>174</v>
      </c>
      <c r="AP512" t="s">
        <v>11714</v>
      </c>
      <c r="AQ512" t="s">
        <v>11715</v>
      </c>
      <c r="AR512" t="s">
        <v>11716</v>
      </c>
      <c r="AS512">
        <v>75.67</v>
      </c>
      <c r="AU512">
        <v>2006</v>
      </c>
      <c r="AV512" t="s">
        <v>170</v>
      </c>
      <c r="BC512" t="s">
        <v>174</v>
      </c>
      <c r="BD512" t="s">
        <v>1441</v>
      </c>
      <c r="BE512" t="s">
        <v>11714</v>
      </c>
      <c r="BF512" t="s">
        <v>442</v>
      </c>
      <c r="BG512">
        <v>91</v>
      </c>
      <c r="BI512">
        <v>2009</v>
      </c>
      <c r="BJ512">
        <v>19</v>
      </c>
      <c r="BK512" t="s">
        <v>11717</v>
      </c>
      <c r="BL512">
        <v>53</v>
      </c>
      <c r="BM512" t="s">
        <v>442</v>
      </c>
      <c r="BN512" t="s">
        <v>174</v>
      </c>
      <c r="BO512" t="s">
        <v>2875</v>
      </c>
      <c r="BP512" t="s">
        <v>11718</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11719</v>
      </c>
      <c r="CP512" t="s">
        <v>3125</v>
      </c>
      <c r="CQ512" t="s">
        <v>174</v>
      </c>
      <c r="CR512">
        <v>3</v>
      </c>
      <c r="CS512">
        <v>0</v>
      </c>
      <c r="CT512">
        <v>0</v>
      </c>
      <c r="CU512" t="s">
        <v>11720</v>
      </c>
      <c r="CV512" t="s">
        <v>170</v>
      </c>
      <c r="CZ512" t="s">
        <v>170</v>
      </c>
      <c r="DB512" t="s">
        <v>11721</v>
      </c>
      <c r="DC512" t="s">
        <v>11722</v>
      </c>
      <c r="DD512" t="s">
        <v>170</v>
      </c>
      <c r="DF512" t="s">
        <v>170</v>
      </c>
      <c r="DL512" t="s">
        <v>170</v>
      </c>
      <c r="DN512" t="s">
        <v>170</v>
      </c>
      <c r="DP512" t="s">
        <v>11723</v>
      </c>
      <c r="DQ512" t="str">
        <f>HYPERLINK("https://nconnect.nicmar.ac.in/storage/profile/69982d220c692.png","Download")</f>
        <v>0</v>
      </c>
      <c r="DR512" t="str">
        <f>HYPERLINK("https://nconnect.nicmar.ac.in/pdf/358_resume_1771582823.pdf/Y2FyZWVy","View Resume")</f>
        <v>0</v>
      </c>
      <c r="DS512" t="s">
        <v>501</v>
      </c>
      <c r="DT512" t="s">
        <v>5960</v>
      </c>
      <c r="DU512" t="s">
        <v>2128</v>
      </c>
      <c r="DV512" t="s">
        <v>2129</v>
      </c>
      <c r="DW512" t="s">
        <v>246</v>
      </c>
      <c r="DX512" t="s">
        <v>981</v>
      </c>
      <c r="DY512" t="s">
        <v>209</v>
      </c>
      <c r="DZ512" t="s">
        <v>908</v>
      </c>
      <c r="EA512" t="s">
        <v>5960</v>
      </c>
      <c r="EB512" t="s">
        <v>2128</v>
      </c>
      <c r="EC512" t="s">
        <v>2129</v>
      </c>
      <c r="ED512" t="s">
        <v>246</v>
      </c>
      <c r="EE512" t="s">
        <v>428</v>
      </c>
      <c r="EF512" t="s">
        <v>1392</v>
      </c>
      <c r="EG512" t="s">
        <v>460</v>
      </c>
      <c r="EH512" t="s">
        <v>11724</v>
      </c>
      <c r="EI512" t="s">
        <v>351</v>
      </c>
      <c r="EJ512" t="s">
        <v>333</v>
      </c>
      <c r="EK512" t="s">
        <v>246</v>
      </c>
      <c r="EL512" t="s">
        <v>993</v>
      </c>
      <c r="EM512" t="s">
        <v>4684</v>
      </c>
      <c r="EN512" t="s">
        <v>460</v>
      </c>
    </row>
    <row r="513" spans="1:158">
      <c r="A513" t="s">
        <v>266</v>
      </c>
      <c r="B513" t="s">
        <v>211</v>
      </c>
      <c r="C513" t="s">
        <v>267</v>
      </c>
      <c r="D513" t="s">
        <v>268</v>
      </c>
      <c r="E513" t="s">
        <v>11725</v>
      </c>
      <c r="F513" t="s">
        <v>11726</v>
      </c>
      <c r="G513">
        <v>9759606506</v>
      </c>
      <c r="H513" t="s">
        <v>271</v>
      </c>
      <c r="I513" t="s">
        <v>11727</v>
      </c>
      <c r="J513" t="s">
        <v>217</v>
      </c>
      <c r="K513" t="s">
        <v>7111</v>
      </c>
      <c r="L513" t="s">
        <v>11728</v>
      </c>
      <c r="M513" t="s">
        <v>11729</v>
      </c>
      <c r="N513" t="s">
        <v>170</v>
      </c>
      <c r="AI513" t="s">
        <v>11730</v>
      </c>
      <c r="AJ513" t="s">
        <v>1175</v>
      </c>
      <c r="AK513" t="s">
        <v>1852</v>
      </c>
      <c r="AL513">
        <v>77.4</v>
      </c>
      <c r="AN513">
        <v>2011</v>
      </c>
      <c r="AO513" t="s">
        <v>174</v>
      </c>
      <c r="AP513" t="s">
        <v>11731</v>
      </c>
      <c r="AQ513" t="s">
        <v>1930</v>
      </c>
      <c r="AR513" t="s">
        <v>11732</v>
      </c>
      <c r="AS513">
        <v>77.8</v>
      </c>
      <c r="AU513">
        <v>2013</v>
      </c>
      <c r="AV513" t="s">
        <v>170</v>
      </c>
      <c r="BC513" t="s">
        <v>174</v>
      </c>
      <c r="BD513" t="s">
        <v>11733</v>
      </c>
      <c r="BE513" t="s">
        <v>11734</v>
      </c>
      <c r="BF513" t="s">
        <v>10250</v>
      </c>
      <c r="BG513">
        <v>83.6</v>
      </c>
      <c r="BH513">
        <v>9.3</v>
      </c>
      <c r="BI513">
        <v>2016</v>
      </c>
      <c r="BJ513">
        <v>19</v>
      </c>
      <c r="BK513" t="s">
        <v>3801</v>
      </c>
      <c r="BL513">
        <v>24</v>
      </c>
      <c r="BN513" t="s">
        <v>174</v>
      </c>
      <c r="BO513" t="s">
        <v>7361</v>
      </c>
      <c r="BP513" t="s">
        <v>11735</v>
      </c>
      <c r="BQ513" t="s">
        <v>11736</v>
      </c>
      <c r="BR513">
        <v>91.6</v>
      </c>
      <c r="BS513">
        <v>9.16</v>
      </c>
      <c r="BT513">
        <v>2021</v>
      </c>
      <c r="BU513">
        <v>31</v>
      </c>
      <c r="BV513" t="s">
        <v>528</v>
      </c>
      <c r="BW513">
        <v>32</v>
      </c>
      <c r="BY513" t="s">
        <v>170</v>
      </c>
      <c r="CF513" t="s">
        <v>174</v>
      </c>
      <c r="CG513" t="s">
        <v>11737</v>
      </c>
      <c r="CH513" t="s">
        <v>11738</v>
      </c>
      <c r="CI513" t="s">
        <v>373</v>
      </c>
      <c r="CK513" t="s">
        <v>174</v>
      </c>
      <c r="CL513" t="s">
        <v>174</v>
      </c>
      <c r="CM513" t="s">
        <v>11739</v>
      </c>
      <c r="CN513" t="s">
        <v>174</v>
      </c>
      <c r="CO513" t="s">
        <v>11740</v>
      </c>
      <c r="CP513" t="s">
        <v>11741</v>
      </c>
      <c r="CQ513" t="s">
        <v>174</v>
      </c>
      <c r="CR513">
        <v>3</v>
      </c>
      <c r="CS513">
        <v>1</v>
      </c>
      <c r="CT513">
        <v>2</v>
      </c>
      <c r="CU513" t="s">
        <v>11742</v>
      </c>
      <c r="CV513" t="s">
        <v>170</v>
      </c>
      <c r="CZ513" t="s">
        <v>170</v>
      </c>
      <c r="DB513" t="s">
        <v>11743</v>
      </c>
      <c r="DC513" t="s">
        <v>326</v>
      </c>
      <c r="DD513" t="s">
        <v>174</v>
      </c>
      <c r="DE513" t="s">
        <v>11744</v>
      </c>
      <c r="DF513" t="s">
        <v>174</v>
      </c>
      <c r="DG513">
        <v>2</v>
      </c>
      <c r="DH513">
        <v>1</v>
      </c>
      <c r="DI513" t="s">
        <v>378</v>
      </c>
      <c r="DJ513" t="s">
        <v>11745</v>
      </c>
      <c r="DK513">
        <v>9</v>
      </c>
      <c r="DL513" t="s">
        <v>174</v>
      </c>
      <c r="DM513" t="s">
        <v>11746</v>
      </c>
      <c r="DN513" t="s">
        <v>174</v>
      </c>
      <c r="DO513" t="s">
        <v>11747</v>
      </c>
      <c r="DP513" t="s">
        <v>11748</v>
      </c>
      <c r="DQ513" t="s">
        <v>202</v>
      </c>
      <c r="DR513" t="str">
        <f>HYPERLINK("https://nconnect.nicmar.ac.in/pdf/695_resume_1772086894.pdf/Y2FyZWVy","View Resume")</f>
        <v>0</v>
      </c>
      <c r="DS513" t="s">
        <v>292</v>
      </c>
    </row>
    <row r="514" spans="1:158">
      <c r="A514" t="s">
        <v>266</v>
      </c>
      <c r="B514" t="s">
        <v>211</v>
      </c>
      <c r="C514" t="s">
        <v>267</v>
      </c>
      <c r="D514" t="s">
        <v>268</v>
      </c>
      <c r="E514" t="s">
        <v>11749</v>
      </c>
      <c r="F514" t="s">
        <v>11750</v>
      </c>
      <c r="G514">
        <v>8279438422</v>
      </c>
      <c r="H514" t="s">
        <v>164</v>
      </c>
      <c r="I514" t="s">
        <v>11751</v>
      </c>
      <c r="J514" t="s">
        <v>217</v>
      </c>
      <c r="K514" t="s">
        <v>218</v>
      </c>
      <c r="L514" t="s">
        <v>11752</v>
      </c>
      <c r="M514" t="s">
        <v>11753</v>
      </c>
      <c r="N514" t="s">
        <v>170</v>
      </c>
      <c r="AI514" t="s">
        <v>11754</v>
      </c>
      <c r="AJ514" t="s">
        <v>11755</v>
      </c>
      <c r="AK514" t="s">
        <v>1907</v>
      </c>
      <c r="AL514">
        <v>69.6</v>
      </c>
      <c r="AN514">
        <v>2003</v>
      </c>
      <c r="AO514" t="s">
        <v>174</v>
      </c>
      <c r="AP514" t="s">
        <v>11754</v>
      </c>
      <c r="AQ514" t="s">
        <v>11755</v>
      </c>
      <c r="AR514" t="s">
        <v>11756</v>
      </c>
      <c r="AS514">
        <v>74.6</v>
      </c>
      <c r="AU514">
        <v>2005</v>
      </c>
      <c r="AV514" t="s">
        <v>170</v>
      </c>
      <c r="BC514" t="s">
        <v>174</v>
      </c>
      <c r="BD514" t="s">
        <v>11757</v>
      </c>
      <c r="BE514" t="s">
        <v>11758</v>
      </c>
      <c r="BF514" t="s">
        <v>11759</v>
      </c>
      <c r="BG514">
        <v>65.5</v>
      </c>
      <c r="BI514">
        <v>2010</v>
      </c>
      <c r="BJ514">
        <v>19</v>
      </c>
      <c r="BK514" t="s">
        <v>883</v>
      </c>
      <c r="BL514">
        <v>34</v>
      </c>
      <c r="BN514" t="s">
        <v>174</v>
      </c>
      <c r="BO514" t="s">
        <v>11760</v>
      </c>
      <c r="BP514" t="s">
        <v>11761</v>
      </c>
      <c r="BQ514" t="s">
        <v>11762</v>
      </c>
      <c r="BR514">
        <v>81.8</v>
      </c>
      <c r="BS514">
        <v>8.18</v>
      </c>
      <c r="BT514">
        <v>2014</v>
      </c>
      <c r="BU514">
        <v>31</v>
      </c>
      <c r="BV514" t="s">
        <v>8851</v>
      </c>
      <c r="BW514">
        <v>34</v>
      </c>
      <c r="BY514" t="s">
        <v>170</v>
      </c>
      <c r="CF514" t="s">
        <v>174</v>
      </c>
      <c r="CG514" t="s">
        <v>11763</v>
      </c>
      <c r="CH514" t="s">
        <v>5618</v>
      </c>
      <c r="CI514" t="s">
        <v>193</v>
      </c>
      <c r="CJ514">
        <v>2025</v>
      </c>
      <c r="CL514" t="s">
        <v>170</v>
      </c>
      <c r="CN514" t="s">
        <v>174</v>
      </c>
      <c r="CO514" t="s">
        <v>11764</v>
      </c>
      <c r="CP514" t="s">
        <v>11765</v>
      </c>
      <c r="CQ514" t="s">
        <v>174</v>
      </c>
      <c r="CR514">
        <v>2</v>
      </c>
      <c r="CS514">
        <v>1</v>
      </c>
      <c r="CT514">
        <v>1</v>
      </c>
      <c r="CU514" t="s">
        <v>11766</v>
      </c>
      <c r="CV514" t="s">
        <v>170</v>
      </c>
      <c r="CZ514" t="s">
        <v>170</v>
      </c>
      <c r="DB514" t="s">
        <v>11767</v>
      </c>
      <c r="DC514" t="s">
        <v>326</v>
      </c>
      <c r="DD514" t="s">
        <v>170</v>
      </c>
      <c r="DF514" t="s">
        <v>170</v>
      </c>
      <c r="DL514" t="s">
        <v>174</v>
      </c>
      <c r="DM514" t="s">
        <v>11768</v>
      </c>
      <c r="DN514" t="s">
        <v>170</v>
      </c>
      <c r="DP514" t="s">
        <v>11769</v>
      </c>
      <c r="DQ514" t="s">
        <v>202</v>
      </c>
      <c r="DR514" t="str">
        <f>HYPERLINK("https://nconnect.nicmar.ac.in/pdf/601_resume_1772088075.pdf/Y2FyZWVy","View Resume")</f>
        <v>0</v>
      </c>
      <c r="DS514" t="s">
        <v>292</v>
      </c>
    </row>
    <row r="515" spans="1:158">
      <c r="A515" t="s">
        <v>586</v>
      </c>
      <c r="B515" t="s">
        <v>159</v>
      </c>
      <c r="C515" t="s">
        <v>267</v>
      </c>
      <c r="D515" t="s">
        <v>357</v>
      </c>
      <c r="E515" t="s">
        <v>11770</v>
      </c>
      <c r="F515" t="s">
        <v>11771</v>
      </c>
      <c r="G515">
        <v>9850837409</v>
      </c>
      <c r="H515" t="s">
        <v>164</v>
      </c>
      <c r="I515" t="s">
        <v>11772</v>
      </c>
      <c r="J515" t="s">
        <v>166</v>
      </c>
      <c r="K515" t="s">
        <v>11773</v>
      </c>
      <c r="L515" t="s">
        <v>11774</v>
      </c>
      <c r="M515" t="s">
        <v>11775</v>
      </c>
      <c r="N515" t="s">
        <v>170</v>
      </c>
      <c r="AI515" t="s">
        <v>11776</v>
      </c>
      <c r="AJ515" t="s">
        <v>1002</v>
      </c>
      <c r="AK515" t="s">
        <v>11777</v>
      </c>
      <c r="AL515">
        <v>79</v>
      </c>
      <c r="AN515">
        <v>1986</v>
      </c>
      <c r="AO515" t="s">
        <v>174</v>
      </c>
      <c r="AP515" t="s">
        <v>11778</v>
      </c>
      <c r="AQ515" t="s">
        <v>1002</v>
      </c>
      <c r="AR515" t="s">
        <v>11779</v>
      </c>
      <c r="AS515">
        <v>75</v>
      </c>
      <c r="AU515">
        <v>1988</v>
      </c>
      <c r="AV515" t="s">
        <v>170</v>
      </c>
      <c r="BC515" t="s">
        <v>174</v>
      </c>
      <c r="BD515" t="s">
        <v>1909</v>
      </c>
      <c r="BE515" t="s">
        <v>11780</v>
      </c>
      <c r="BF515" t="s">
        <v>11781</v>
      </c>
      <c r="BG515">
        <v>72</v>
      </c>
      <c r="BI515">
        <v>1991</v>
      </c>
      <c r="BJ515">
        <v>19</v>
      </c>
      <c r="BK515" t="s">
        <v>5317</v>
      </c>
      <c r="BL515">
        <v>23</v>
      </c>
      <c r="BN515" t="s">
        <v>174</v>
      </c>
      <c r="BO515" t="s">
        <v>5321</v>
      </c>
      <c r="BP515" t="s">
        <v>11782</v>
      </c>
      <c r="BQ515" t="s">
        <v>11783</v>
      </c>
      <c r="BR515">
        <v>60</v>
      </c>
      <c r="BT515">
        <v>1995</v>
      </c>
      <c r="BU515">
        <v>31</v>
      </c>
      <c r="BV515" t="s">
        <v>11784</v>
      </c>
      <c r="BW515">
        <v>23</v>
      </c>
      <c r="BY515" t="s">
        <v>174</v>
      </c>
      <c r="BZ515" t="s">
        <v>11785</v>
      </c>
      <c r="CA515" t="s">
        <v>11786</v>
      </c>
      <c r="CB515" t="s">
        <v>11787</v>
      </c>
      <c r="CC515">
        <v>60</v>
      </c>
      <c r="CE515">
        <v>1992</v>
      </c>
      <c r="CF515" t="s">
        <v>170</v>
      </c>
      <c r="CL515" t="s">
        <v>170</v>
      </c>
      <c r="CN515" t="s">
        <v>170</v>
      </c>
      <c r="CP515" t="s">
        <v>11788</v>
      </c>
      <c r="CQ515" t="s">
        <v>170</v>
      </c>
      <c r="CV515" t="s">
        <v>170</v>
      </c>
      <c r="CZ515" t="s">
        <v>170</v>
      </c>
      <c r="DB515" t="s">
        <v>11789</v>
      </c>
      <c r="DC515" t="s">
        <v>11790</v>
      </c>
      <c r="DD515" t="s">
        <v>174</v>
      </c>
      <c r="DE515" t="s">
        <v>9130</v>
      </c>
      <c r="DF515" t="s">
        <v>170</v>
      </c>
      <c r="DL515" t="s">
        <v>170</v>
      </c>
      <c r="DN515" t="s">
        <v>170</v>
      </c>
      <c r="DP515" t="s">
        <v>11791</v>
      </c>
      <c r="DQ515" t="s">
        <v>202</v>
      </c>
      <c r="DR515" t="str">
        <f>HYPERLINK("https://nconnect.nicmar.ac.in/pdf/697_resume_1772088141.pdf/Y2FyZWVy","View Resume")</f>
        <v>0</v>
      </c>
      <c r="DS515" t="s">
        <v>11792</v>
      </c>
      <c r="DT515" t="s">
        <v>11793</v>
      </c>
      <c r="DU515" t="s">
        <v>9130</v>
      </c>
      <c r="DV515" t="s">
        <v>333</v>
      </c>
      <c r="DW515" t="s">
        <v>207</v>
      </c>
      <c r="DX515" t="s">
        <v>3839</v>
      </c>
      <c r="DY515" t="s">
        <v>1686</v>
      </c>
      <c r="DZ515" t="s">
        <v>11792</v>
      </c>
    </row>
    <row r="516" spans="1:158">
      <c r="A516" t="s">
        <v>293</v>
      </c>
      <c r="B516" t="s">
        <v>211</v>
      </c>
      <c r="C516" t="s">
        <v>212</v>
      </c>
      <c r="D516" t="s">
        <v>294</v>
      </c>
      <c r="E516" t="s">
        <v>11794</v>
      </c>
      <c r="F516" t="s">
        <v>11795</v>
      </c>
      <c r="G516">
        <v>9928460833</v>
      </c>
      <c r="H516" t="s">
        <v>271</v>
      </c>
      <c r="I516" t="s">
        <v>11796</v>
      </c>
      <c r="J516" t="s">
        <v>166</v>
      </c>
      <c r="K516" t="s">
        <v>218</v>
      </c>
      <c r="L516" t="s">
        <v>11797</v>
      </c>
      <c r="M516" t="s">
        <v>11798</v>
      </c>
      <c r="N516" t="s">
        <v>170</v>
      </c>
      <c r="AI516" t="s">
        <v>11799</v>
      </c>
      <c r="AJ516" t="s">
        <v>1930</v>
      </c>
      <c r="AK516" t="s">
        <v>11800</v>
      </c>
      <c r="AL516">
        <v>88</v>
      </c>
      <c r="AM516">
        <v>8.8</v>
      </c>
      <c r="AN516">
        <v>2011</v>
      </c>
      <c r="AO516" t="s">
        <v>174</v>
      </c>
      <c r="AP516" t="s">
        <v>11799</v>
      </c>
      <c r="AQ516" t="s">
        <v>1930</v>
      </c>
      <c r="AR516" t="s">
        <v>11801</v>
      </c>
      <c r="AS516">
        <v>80</v>
      </c>
      <c r="AU516">
        <v>2013</v>
      </c>
      <c r="AV516" t="s">
        <v>170</v>
      </c>
      <c r="BC516" t="s">
        <v>174</v>
      </c>
      <c r="BD516" t="s">
        <v>11802</v>
      </c>
      <c r="BE516" t="s">
        <v>11803</v>
      </c>
      <c r="BF516" t="s">
        <v>11804</v>
      </c>
      <c r="BG516">
        <v>70</v>
      </c>
      <c r="BI516">
        <v>2016</v>
      </c>
      <c r="BJ516">
        <v>19</v>
      </c>
      <c r="BK516" t="s">
        <v>443</v>
      </c>
      <c r="BL516">
        <v>53</v>
      </c>
      <c r="BM516" t="s">
        <v>4455</v>
      </c>
      <c r="BN516" t="s">
        <v>174</v>
      </c>
      <c r="BO516" t="s">
        <v>11805</v>
      </c>
      <c r="BP516" t="s">
        <v>11805</v>
      </c>
      <c r="BQ516" t="s">
        <v>11806</v>
      </c>
      <c r="BR516">
        <v>85</v>
      </c>
      <c r="BS516">
        <v>8.5</v>
      </c>
      <c r="BT516">
        <v>2019</v>
      </c>
      <c r="BU516">
        <v>31</v>
      </c>
      <c r="BV516" t="s">
        <v>446</v>
      </c>
      <c r="BW516">
        <v>53</v>
      </c>
      <c r="BX516" t="s">
        <v>11806</v>
      </c>
      <c r="BY516" t="s">
        <v>170</v>
      </c>
      <c r="CF516" t="s">
        <v>174</v>
      </c>
      <c r="CG516" t="s">
        <v>11807</v>
      </c>
      <c r="CH516" t="s">
        <v>1742</v>
      </c>
      <c r="CI516" t="s">
        <v>193</v>
      </c>
      <c r="CJ516">
        <v>2024</v>
      </c>
      <c r="CL516" t="s">
        <v>174</v>
      </c>
      <c r="CM516" t="s">
        <v>11808</v>
      </c>
      <c r="CN516" t="s">
        <v>174</v>
      </c>
      <c r="CO516" t="s">
        <v>11809</v>
      </c>
      <c r="CP516" t="s">
        <v>11810</v>
      </c>
      <c r="CQ516" t="s">
        <v>174</v>
      </c>
      <c r="CR516" t="s">
        <v>10659</v>
      </c>
      <c r="CS516" t="s">
        <v>678</v>
      </c>
      <c r="CT516" t="s">
        <v>678</v>
      </c>
      <c r="CU516" t="s">
        <v>11811</v>
      </c>
      <c r="CV516" t="s">
        <v>170</v>
      </c>
      <c r="CZ516" t="s">
        <v>170</v>
      </c>
      <c r="DB516" t="s">
        <v>11812</v>
      </c>
      <c r="DC516" t="s">
        <v>326</v>
      </c>
      <c r="DD516" t="s">
        <v>170</v>
      </c>
      <c r="DF516" t="s">
        <v>170</v>
      </c>
      <c r="DL516" t="s">
        <v>170</v>
      </c>
      <c r="DN516" t="s">
        <v>170</v>
      </c>
      <c r="DP516" t="s">
        <v>11813</v>
      </c>
      <c r="DQ516" t="str">
        <f>HYPERLINK("https://nconnect.nicmar.ac.in/storage/profile/6999abbea8e4a.png","Download")</f>
        <v>0</v>
      </c>
      <c r="DR516" t="str">
        <f>HYPERLINK("https://nconnect.nicmar.ac.in/pdf/453_resume_1772088883.pdf/Y2FyZWVy","View Resume")</f>
        <v>0</v>
      </c>
      <c r="DS516" t="s">
        <v>1383</v>
      </c>
      <c r="DT516" t="s">
        <v>6782</v>
      </c>
      <c r="DU516" t="s">
        <v>11814</v>
      </c>
      <c r="DV516" t="s">
        <v>333</v>
      </c>
      <c r="DW516" t="s">
        <v>246</v>
      </c>
      <c r="DX516" t="s">
        <v>1094</v>
      </c>
      <c r="DY516" t="s">
        <v>463</v>
      </c>
      <c r="DZ516" t="s">
        <v>1383</v>
      </c>
    </row>
    <row r="517" spans="1:158">
      <c r="A517" t="s">
        <v>1779</v>
      </c>
      <c r="B517" t="s">
        <v>159</v>
      </c>
      <c r="C517" t="s">
        <v>160</v>
      </c>
      <c r="D517" t="s">
        <v>1780</v>
      </c>
      <c r="E517" t="s">
        <v>11815</v>
      </c>
      <c r="F517" t="s">
        <v>11816</v>
      </c>
      <c r="G517">
        <v>9158568489</v>
      </c>
      <c r="H517" t="s">
        <v>164</v>
      </c>
      <c r="I517" t="s">
        <v>11817</v>
      </c>
      <c r="J517" t="s">
        <v>217</v>
      </c>
      <c r="K517" t="s">
        <v>11818</v>
      </c>
      <c r="L517" t="s">
        <v>11819</v>
      </c>
      <c r="M517" t="s">
        <v>11820</v>
      </c>
      <c r="N517" t="s">
        <v>170</v>
      </c>
      <c r="AI517" t="s">
        <v>11821</v>
      </c>
      <c r="AJ517" t="s">
        <v>11822</v>
      </c>
      <c r="AK517" t="s">
        <v>11823</v>
      </c>
      <c r="AL517">
        <v>81</v>
      </c>
      <c r="AN517">
        <v>2012</v>
      </c>
      <c r="AO517" t="s">
        <v>174</v>
      </c>
      <c r="AP517" t="s">
        <v>11824</v>
      </c>
      <c r="AQ517" t="s">
        <v>11825</v>
      </c>
      <c r="AR517" t="s">
        <v>11826</v>
      </c>
      <c r="AS517">
        <v>67</v>
      </c>
      <c r="AU517">
        <v>2014</v>
      </c>
      <c r="AV517" t="s">
        <v>170</v>
      </c>
      <c r="BC517" t="s">
        <v>174</v>
      </c>
      <c r="BD517" t="s">
        <v>440</v>
      </c>
      <c r="BE517" t="s">
        <v>11827</v>
      </c>
      <c r="BF517" t="s">
        <v>10925</v>
      </c>
      <c r="BG517">
        <v>57</v>
      </c>
      <c r="BI517">
        <v>2019</v>
      </c>
      <c r="BJ517">
        <v>8</v>
      </c>
      <c r="BL517">
        <v>2</v>
      </c>
      <c r="BN517" t="s">
        <v>174</v>
      </c>
      <c r="BO517" t="s">
        <v>4547</v>
      </c>
      <c r="BP517" t="s">
        <v>11828</v>
      </c>
      <c r="BQ517" t="s">
        <v>11829</v>
      </c>
      <c r="BR517">
        <v>72</v>
      </c>
      <c r="BT517">
        <v>2023</v>
      </c>
      <c r="BU517">
        <v>31</v>
      </c>
      <c r="BV517" t="s">
        <v>11830</v>
      </c>
      <c r="BW517">
        <v>2</v>
      </c>
      <c r="BY517" t="s">
        <v>170</v>
      </c>
      <c r="CF517" t="s">
        <v>170</v>
      </c>
      <c r="CJ517">
        <v>2026</v>
      </c>
      <c r="CL517" t="s">
        <v>174</v>
      </c>
      <c r="CM517" t="s">
        <v>11831</v>
      </c>
      <c r="CN517" t="s">
        <v>174</v>
      </c>
      <c r="CO517" t="s">
        <v>11832</v>
      </c>
      <c r="CP517" t="s">
        <v>11833</v>
      </c>
      <c r="CQ517" t="s">
        <v>170</v>
      </c>
      <c r="CU517" t="s">
        <v>2079</v>
      </c>
      <c r="CV517" t="s">
        <v>170</v>
      </c>
      <c r="CZ517" t="s">
        <v>170</v>
      </c>
      <c r="DB517" t="s">
        <v>11834</v>
      </c>
      <c r="DC517" t="s">
        <v>11835</v>
      </c>
      <c r="DD517" t="s">
        <v>174</v>
      </c>
      <c r="DE517" t="s">
        <v>11836</v>
      </c>
      <c r="DF517" t="s">
        <v>170</v>
      </c>
      <c r="DL517" t="s">
        <v>170</v>
      </c>
      <c r="DN517" t="s">
        <v>170</v>
      </c>
      <c r="DP517" t="s">
        <v>11837</v>
      </c>
      <c r="DQ517" t="s">
        <v>202</v>
      </c>
      <c r="DR517" t="str">
        <f>HYPERLINK("https://nconnect.nicmar.ac.in/pdf/197_resume_1772090021.pdf/Y2FyZWVy","View Resume")</f>
        <v>0</v>
      </c>
      <c r="DS517" t="s">
        <v>4377</v>
      </c>
      <c r="DT517" t="s">
        <v>11838</v>
      </c>
      <c r="DU517" t="s">
        <v>11839</v>
      </c>
      <c r="DV517" t="s">
        <v>333</v>
      </c>
      <c r="DW517" t="s">
        <v>207</v>
      </c>
      <c r="DX517" t="s">
        <v>981</v>
      </c>
      <c r="DY517" t="s">
        <v>209</v>
      </c>
      <c r="DZ517" t="s">
        <v>908</v>
      </c>
      <c r="EA517" t="s">
        <v>11840</v>
      </c>
      <c r="EB517" t="s">
        <v>211</v>
      </c>
      <c r="EC517" t="s">
        <v>818</v>
      </c>
      <c r="ED517" t="s">
        <v>246</v>
      </c>
      <c r="EE517" t="s">
        <v>1387</v>
      </c>
      <c r="EF517" t="s">
        <v>1686</v>
      </c>
      <c r="EG517" t="s">
        <v>1027</v>
      </c>
      <c r="EH517" t="s">
        <v>11841</v>
      </c>
      <c r="EI517" t="s">
        <v>6241</v>
      </c>
      <c r="EJ517" t="s">
        <v>818</v>
      </c>
      <c r="EK517" t="s">
        <v>207</v>
      </c>
      <c r="EL517" t="s">
        <v>757</v>
      </c>
      <c r="EM517" t="s">
        <v>464</v>
      </c>
      <c r="EN517" t="s">
        <v>1031</v>
      </c>
      <c r="EO517" t="s">
        <v>11842</v>
      </c>
      <c r="EP517" t="s">
        <v>6241</v>
      </c>
      <c r="EQ517" t="s">
        <v>818</v>
      </c>
      <c r="ER517" t="s">
        <v>207</v>
      </c>
      <c r="ES517" t="s">
        <v>208</v>
      </c>
      <c r="ET517" t="s">
        <v>251</v>
      </c>
      <c r="EU517" t="s">
        <v>908</v>
      </c>
      <c r="EV517" t="s">
        <v>11843</v>
      </c>
      <c r="EW517" t="s">
        <v>11844</v>
      </c>
      <c r="EX517" t="s">
        <v>818</v>
      </c>
      <c r="EY517" t="s">
        <v>207</v>
      </c>
      <c r="EZ517" t="s">
        <v>6637</v>
      </c>
      <c r="FA517" t="s">
        <v>1502</v>
      </c>
      <c r="FB517" t="s">
        <v>945</v>
      </c>
    </row>
    <row r="518" spans="1:158">
      <c r="A518" t="s">
        <v>2494</v>
      </c>
      <c r="B518" t="s">
        <v>507</v>
      </c>
      <c r="C518" t="s">
        <v>160</v>
      </c>
      <c r="D518" t="s">
        <v>2495</v>
      </c>
      <c r="E518" t="s">
        <v>11815</v>
      </c>
      <c r="F518" t="s">
        <v>11816</v>
      </c>
      <c r="G518">
        <v>9158568489</v>
      </c>
      <c r="H518" t="s">
        <v>164</v>
      </c>
      <c r="I518" t="s">
        <v>11817</v>
      </c>
      <c r="J518" t="s">
        <v>217</v>
      </c>
      <c r="K518" t="s">
        <v>11818</v>
      </c>
      <c r="L518" t="s">
        <v>11819</v>
      </c>
      <c r="M518" t="s">
        <v>11820</v>
      </c>
      <c r="N518" t="s">
        <v>170</v>
      </c>
      <c r="AI518" t="s">
        <v>11821</v>
      </c>
      <c r="AJ518" t="s">
        <v>11822</v>
      </c>
      <c r="AK518" t="s">
        <v>11823</v>
      </c>
      <c r="AL518">
        <v>81</v>
      </c>
      <c r="AN518">
        <v>2012</v>
      </c>
      <c r="AO518" t="s">
        <v>174</v>
      </c>
      <c r="AP518" t="s">
        <v>11824</v>
      </c>
      <c r="AQ518" t="s">
        <v>11825</v>
      </c>
      <c r="AR518" t="s">
        <v>11826</v>
      </c>
      <c r="AS518">
        <v>67</v>
      </c>
      <c r="AU518">
        <v>2014</v>
      </c>
      <c r="AV518" t="s">
        <v>170</v>
      </c>
      <c r="BC518" t="s">
        <v>174</v>
      </c>
      <c r="BD518" t="s">
        <v>440</v>
      </c>
      <c r="BE518" t="s">
        <v>11827</v>
      </c>
      <c r="BF518" t="s">
        <v>10925</v>
      </c>
      <c r="BG518">
        <v>57</v>
      </c>
      <c r="BI518">
        <v>2019</v>
      </c>
      <c r="BJ518">
        <v>8</v>
      </c>
      <c r="BL518">
        <v>2</v>
      </c>
      <c r="BN518" t="s">
        <v>174</v>
      </c>
      <c r="BO518" t="s">
        <v>4547</v>
      </c>
      <c r="BP518" t="s">
        <v>11828</v>
      </c>
      <c r="BQ518" t="s">
        <v>11829</v>
      </c>
      <c r="BR518">
        <v>72</v>
      </c>
      <c r="BT518">
        <v>2023</v>
      </c>
      <c r="BU518">
        <v>31</v>
      </c>
      <c r="BV518" t="s">
        <v>11830</v>
      </c>
      <c r="BW518">
        <v>2</v>
      </c>
      <c r="BY518" t="s">
        <v>170</v>
      </c>
      <c r="CF518" t="s">
        <v>170</v>
      </c>
      <c r="CJ518">
        <v>2026</v>
      </c>
      <c r="CL518" t="s">
        <v>174</v>
      </c>
      <c r="CM518" t="s">
        <v>11831</v>
      </c>
      <c r="CN518" t="s">
        <v>174</v>
      </c>
      <c r="CO518" t="s">
        <v>11832</v>
      </c>
      <c r="CP518" t="s">
        <v>11833</v>
      </c>
      <c r="CQ518" t="s">
        <v>170</v>
      </c>
      <c r="CU518" t="s">
        <v>2079</v>
      </c>
      <c r="CV518" t="s">
        <v>170</v>
      </c>
      <c r="CZ518" t="s">
        <v>170</v>
      </c>
      <c r="DB518" t="s">
        <v>11834</v>
      </c>
      <c r="DC518" t="s">
        <v>11835</v>
      </c>
      <c r="DD518" t="s">
        <v>174</v>
      </c>
      <c r="DE518" t="s">
        <v>11836</v>
      </c>
      <c r="DF518" t="s">
        <v>170</v>
      </c>
      <c r="DL518" t="s">
        <v>170</v>
      </c>
      <c r="DN518" t="s">
        <v>170</v>
      </c>
      <c r="DP518" t="s">
        <v>11845</v>
      </c>
      <c r="DQ518" t="s">
        <v>202</v>
      </c>
      <c r="DR518" t="str">
        <f>HYPERLINK("https://nconnect.nicmar.ac.in/pdf/197_resume_1772090021.pdf/Y2FyZWVy","View Resume")</f>
        <v>0</v>
      </c>
      <c r="DS518" t="s">
        <v>4377</v>
      </c>
      <c r="DT518" t="s">
        <v>11838</v>
      </c>
      <c r="DU518" t="s">
        <v>11839</v>
      </c>
      <c r="DV518" t="s">
        <v>333</v>
      </c>
      <c r="DW518" t="s">
        <v>207</v>
      </c>
      <c r="DX518" t="s">
        <v>981</v>
      </c>
      <c r="DY518" t="s">
        <v>209</v>
      </c>
      <c r="DZ518" t="s">
        <v>908</v>
      </c>
      <c r="EA518" t="s">
        <v>11840</v>
      </c>
      <c r="EB518" t="s">
        <v>211</v>
      </c>
      <c r="EC518" t="s">
        <v>818</v>
      </c>
      <c r="ED518" t="s">
        <v>246</v>
      </c>
      <c r="EE518" t="s">
        <v>1387</v>
      </c>
      <c r="EF518" t="s">
        <v>1686</v>
      </c>
      <c r="EG518" t="s">
        <v>1027</v>
      </c>
      <c r="EH518" t="s">
        <v>11841</v>
      </c>
      <c r="EI518" t="s">
        <v>6241</v>
      </c>
      <c r="EJ518" t="s">
        <v>818</v>
      </c>
      <c r="EK518" t="s">
        <v>207</v>
      </c>
      <c r="EL518" t="s">
        <v>757</v>
      </c>
      <c r="EM518" t="s">
        <v>464</v>
      </c>
      <c r="EN518" t="s">
        <v>1031</v>
      </c>
      <c r="EO518" t="s">
        <v>11842</v>
      </c>
      <c r="EP518" t="s">
        <v>6241</v>
      </c>
      <c r="EQ518" t="s">
        <v>818</v>
      </c>
      <c r="ER518" t="s">
        <v>207</v>
      </c>
      <c r="ES518" t="s">
        <v>208</v>
      </c>
      <c r="ET518" t="s">
        <v>251</v>
      </c>
      <c r="EU518" t="s">
        <v>908</v>
      </c>
      <c r="EV518" t="s">
        <v>11843</v>
      </c>
      <c r="EW518" t="s">
        <v>11844</v>
      </c>
      <c r="EX518" t="s">
        <v>818</v>
      </c>
      <c r="EY518" t="s">
        <v>207</v>
      </c>
      <c r="EZ518" t="s">
        <v>6637</v>
      </c>
      <c r="FA518" t="s">
        <v>1502</v>
      </c>
      <c r="FB518" t="s">
        <v>945</v>
      </c>
    </row>
    <row r="519" spans="1:158">
      <c r="A519" t="s">
        <v>1137</v>
      </c>
      <c r="B519" t="s">
        <v>211</v>
      </c>
      <c r="C519" t="s">
        <v>1138</v>
      </c>
      <c r="D519" t="s">
        <v>1139</v>
      </c>
      <c r="E519" t="s">
        <v>11815</v>
      </c>
      <c r="F519" t="s">
        <v>11816</v>
      </c>
      <c r="G519">
        <v>9158568489</v>
      </c>
      <c r="H519" t="s">
        <v>164</v>
      </c>
      <c r="I519" t="s">
        <v>11817</v>
      </c>
      <c r="J519" t="s">
        <v>217</v>
      </c>
      <c r="K519" t="s">
        <v>11818</v>
      </c>
      <c r="L519" t="s">
        <v>11819</v>
      </c>
      <c r="M519" t="s">
        <v>11820</v>
      </c>
      <c r="N519" t="s">
        <v>170</v>
      </c>
      <c r="AI519" t="s">
        <v>11821</v>
      </c>
      <c r="AJ519" t="s">
        <v>11822</v>
      </c>
      <c r="AK519" t="s">
        <v>11823</v>
      </c>
      <c r="AL519">
        <v>81</v>
      </c>
      <c r="AN519">
        <v>2012</v>
      </c>
      <c r="AO519" t="s">
        <v>174</v>
      </c>
      <c r="AP519" t="s">
        <v>11824</v>
      </c>
      <c r="AQ519" t="s">
        <v>11825</v>
      </c>
      <c r="AR519" t="s">
        <v>11826</v>
      </c>
      <c r="AS519">
        <v>67</v>
      </c>
      <c r="AU519">
        <v>2014</v>
      </c>
      <c r="AV519" t="s">
        <v>170</v>
      </c>
      <c r="BC519" t="s">
        <v>174</v>
      </c>
      <c r="BD519" t="s">
        <v>440</v>
      </c>
      <c r="BE519" t="s">
        <v>11827</v>
      </c>
      <c r="BF519" t="s">
        <v>10925</v>
      </c>
      <c r="BG519">
        <v>57</v>
      </c>
      <c r="BI519">
        <v>2019</v>
      </c>
      <c r="BJ519">
        <v>8</v>
      </c>
      <c r="BL519">
        <v>2</v>
      </c>
      <c r="BN519" t="s">
        <v>174</v>
      </c>
      <c r="BO519" t="s">
        <v>4547</v>
      </c>
      <c r="BP519" t="s">
        <v>11828</v>
      </c>
      <c r="BQ519" t="s">
        <v>11829</v>
      </c>
      <c r="BR519">
        <v>72</v>
      </c>
      <c r="BT519">
        <v>2023</v>
      </c>
      <c r="BU519">
        <v>31</v>
      </c>
      <c r="BV519" t="s">
        <v>11830</v>
      </c>
      <c r="BW519">
        <v>2</v>
      </c>
      <c r="BY519" t="s">
        <v>170</v>
      </c>
      <c r="CF519" t="s">
        <v>170</v>
      </c>
      <c r="CJ519">
        <v>2026</v>
      </c>
      <c r="CL519" t="s">
        <v>174</v>
      </c>
      <c r="CM519" t="s">
        <v>11831</v>
      </c>
      <c r="CN519" t="s">
        <v>174</v>
      </c>
      <c r="CO519" t="s">
        <v>11832</v>
      </c>
      <c r="CP519" t="s">
        <v>11833</v>
      </c>
      <c r="CQ519" t="s">
        <v>170</v>
      </c>
      <c r="CU519" t="s">
        <v>2079</v>
      </c>
      <c r="CV519" t="s">
        <v>170</v>
      </c>
      <c r="CZ519" t="s">
        <v>170</v>
      </c>
      <c r="DB519" t="s">
        <v>11834</v>
      </c>
      <c r="DC519" t="s">
        <v>11835</v>
      </c>
      <c r="DD519" t="s">
        <v>174</v>
      </c>
      <c r="DE519" t="s">
        <v>11836</v>
      </c>
      <c r="DF519" t="s">
        <v>170</v>
      </c>
      <c r="DL519" t="s">
        <v>170</v>
      </c>
      <c r="DN519" t="s">
        <v>170</v>
      </c>
      <c r="DP519" t="s">
        <v>11846</v>
      </c>
      <c r="DQ519" t="s">
        <v>202</v>
      </c>
      <c r="DR519" t="str">
        <f>HYPERLINK("https://nconnect.nicmar.ac.in/pdf/197_resume_1772090021.pdf/Y2FyZWVy","View Resume")</f>
        <v>0</v>
      </c>
      <c r="DS519" t="s">
        <v>4377</v>
      </c>
      <c r="DT519" t="s">
        <v>11838</v>
      </c>
      <c r="DU519" t="s">
        <v>11839</v>
      </c>
      <c r="DV519" t="s">
        <v>333</v>
      </c>
      <c r="DW519" t="s">
        <v>207</v>
      </c>
      <c r="DX519" t="s">
        <v>981</v>
      </c>
      <c r="DY519" t="s">
        <v>209</v>
      </c>
      <c r="DZ519" t="s">
        <v>908</v>
      </c>
      <c r="EA519" t="s">
        <v>11840</v>
      </c>
      <c r="EB519" t="s">
        <v>211</v>
      </c>
      <c r="EC519" t="s">
        <v>818</v>
      </c>
      <c r="ED519" t="s">
        <v>246</v>
      </c>
      <c r="EE519" t="s">
        <v>1387</v>
      </c>
      <c r="EF519" t="s">
        <v>1686</v>
      </c>
      <c r="EG519" t="s">
        <v>1027</v>
      </c>
      <c r="EH519" t="s">
        <v>11841</v>
      </c>
      <c r="EI519" t="s">
        <v>6241</v>
      </c>
      <c r="EJ519" t="s">
        <v>818</v>
      </c>
      <c r="EK519" t="s">
        <v>207</v>
      </c>
      <c r="EL519" t="s">
        <v>757</v>
      </c>
      <c r="EM519" t="s">
        <v>464</v>
      </c>
      <c r="EN519" t="s">
        <v>1031</v>
      </c>
      <c r="EO519" t="s">
        <v>11842</v>
      </c>
      <c r="EP519" t="s">
        <v>6241</v>
      </c>
      <c r="EQ519" t="s">
        <v>818</v>
      </c>
      <c r="ER519" t="s">
        <v>207</v>
      </c>
      <c r="ES519" t="s">
        <v>208</v>
      </c>
      <c r="ET519" t="s">
        <v>251</v>
      </c>
      <c r="EU519" t="s">
        <v>908</v>
      </c>
      <c r="EV519" t="s">
        <v>11843</v>
      </c>
      <c r="EW519" t="s">
        <v>11844</v>
      </c>
      <c r="EX519" t="s">
        <v>818</v>
      </c>
      <c r="EY519" t="s">
        <v>207</v>
      </c>
      <c r="EZ519" t="s">
        <v>6637</v>
      </c>
      <c r="FA519" t="s">
        <v>1502</v>
      </c>
      <c r="FB519" t="s">
        <v>945</v>
      </c>
    </row>
    <row r="520" spans="1:158">
      <c r="A520" t="s">
        <v>295</v>
      </c>
      <c r="B520" t="s">
        <v>211</v>
      </c>
      <c r="C520" t="s">
        <v>267</v>
      </c>
      <c r="D520" t="s">
        <v>296</v>
      </c>
      <c r="E520" t="s">
        <v>11847</v>
      </c>
      <c r="F520" t="s">
        <v>11848</v>
      </c>
      <c r="G520">
        <v>7887965701</v>
      </c>
      <c r="H520" t="s">
        <v>164</v>
      </c>
      <c r="I520" t="s">
        <v>11849</v>
      </c>
      <c r="J520" t="s">
        <v>166</v>
      </c>
      <c r="K520" t="s">
        <v>831</v>
      </c>
      <c r="L520" t="s">
        <v>11850</v>
      </c>
      <c r="M520" t="s">
        <v>11851</v>
      </c>
      <c r="N520" t="s">
        <v>170</v>
      </c>
      <c r="AI520" t="s">
        <v>11852</v>
      </c>
      <c r="AJ520" t="s">
        <v>11853</v>
      </c>
      <c r="AK520" t="s">
        <v>701</v>
      </c>
      <c r="AL520">
        <v>73.83</v>
      </c>
      <c r="AN520">
        <v>2005</v>
      </c>
      <c r="AO520" t="s">
        <v>174</v>
      </c>
      <c r="AP520" t="s">
        <v>11854</v>
      </c>
      <c r="AQ520" t="s">
        <v>11853</v>
      </c>
      <c r="AR520" t="s">
        <v>2385</v>
      </c>
      <c r="AS520">
        <v>63.83</v>
      </c>
      <c r="AU520">
        <v>2007</v>
      </c>
      <c r="AV520" t="s">
        <v>170</v>
      </c>
      <c r="BC520" t="s">
        <v>174</v>
      </c>
      <c r="BD520" t="s">
        <v>11855</v>
      </c>
      <c r="BE520" t="s">
        <v>11856</v>
      </c>
      <c r="BF520" t="s">
        <v>1668</v>
      </c>
      <c r="BG520">
        <v>73.83</v>
      </c>
      <c r="BI520">
        <v>2013</v>
      </c>
      <c r="BJ520">
        <v>19</v>
      </c>
      <c r="BK520" t="s">
        <v>11857</v>
      </c>
      <c r="BL520">
        <v>34</v>
      </c>
      <c r="BN520" t="s">
        <v>174</v>
      </c>
      <c r="BO520" t="s">
        <v>11858</v>
      </c>
      <c r="BP520" t="s">
        <v>11859</v>
      </c>
      <c r="BQ520" t="s">
        <v>11860</v>
      </c>
      <c r="BR520">
        <v>68</v>
      </c>
      <c r="BT520">
        <v>2021</v>
      </c>
      <c r="BU520">
        <v>31</v>
      </c>
      <c r="BV520" t="s">
        <v>11861</v>
      </c>
      <c r="BW520">
        <v>33</v>
      </c>
      <c r="BY520" t="s">
        <v>170</v>
      </c>
      <c r="CF520" t="s">
        <v>174</v>
      </c>
      <c r="CG520" t="s">
        <v>11862</v>
      </c>
      <c r="CH520" t="s">
        <v>11863</v>
      </c>
      <c r="CI520" t="s">
        <v>373</v>
      </c>
      <c r="CK520" t="s">
        <v>174</v>
      </c>
      <c r="CL520" t="s">
        <v>170</v>
      </c>
      <c r="CN520" t="s">
        <v>174</v>
      </c>
      <c r="CO520" t="s">
        <v>11864</v>
      </c>
      <c r="CP520" t="s">
        <v>11865</v>
      </c>
      <c r="CQ520" t="s">
        <v>170</v>
      </c>
      <c r="CV520" t="s">
        <v>170</v>
      </c>
      <c r="CZ520" t="s">
        <v>170</v>
      </c>
      <c r="DB520" t="s">
        <v>296</v>
      </c>
      <c r="DC520" t="s">
        <v>11866</v>
      </c>
      <c r="DD520" t="s">
        <v>174</v>
      </c>
      <c r="DE520" t="s">
        <v>11867</v>
      </c>
      <c r="DF520" t="s">
        <v>170</v>
      </c>
      <c r="DL520" t="s">
        <v>170</v>
      </c>
      <c r="DN520" t="s">
        <v>174</v>
      </c>
      <c r="DO520" t="s">
        <v>11868</v>
      </c>
      <c r="DP520" t="s">
        <v>11869</v>
      </c>
      <c r="DQ520" t="str">
        <f>HYPERLINK("https://nconnect.nicmar.ac.in/storage/profile/699ff02cba413.png","Download")</f>
        <v>0</v>
      </c>
      <c r="DR520" t="str">
        <f>HYPERLINK("https://nconnect.nicmar.ac.in/pdf/702_resume_1772090547.pdf/Y2FyZWVy","View Resume")</f>
        <v>0</v>
      </c>
      <c r="DS520" t="s">
        <v>8824</v>
      </c>
      <c r="DT520" t="s">
        <v>11870</v>
      </c>
      <c r="DU520" t="s">
        <v>211</v>
      </c>
      <c r="DV520" t="s">
        <v>818</v>
      </c>
      <c r="DW520" t="s">
        <v>246</v>
      </c>
      <c r="DX520" t="s">
        <v>4832</v>
      </c>
      <c r="DY520" t="s">
        <v>209</v>
      </c>
      <c r="DZ520" t="s">
        <v>8824</v>
      </c>
    </row>
    <row r="521" spans="1:158">
      <c r="A521" t="s">
        <v>1348</v>
      </c>
      <c r="B521" t="s">
        <v>211</v>
      </c>
      <c r="C521" t="s">
        <v>267</v>
      </c>
      <c r="D521" t="s">
        <v>1349</v>
      </c>
      <c r="E521" t="s">
        <v>11871</v>
      </c>
      <c r="F521" t="s">
        <v>11872</v>
      </c>
      <c r="G521">
        <v>8369201462</v>
      </c>
      <c r="H521" t="s">
        <v>271</v>
      </c>
      <c r="I521" t="s">
        <v>11873</v>
      </c>
      <c r="J521" t="s">
        <v>166</v>
      </c>
      <c r="K521" t="s">
        <v>6696</v>
      </c>
      <c r="L521" t="s">
        <v>11874</v>
      </c>
      <c r="M521" t="s">
        <v>11875</v>
      </c>
      <c r="N521" t="s">
        <v>170</v>
      </c>
      <c r="AI521" t="s">
        <v>11876</v>
      </c>
      <c r="AJ521" t="s">
        <v>11877</v>
      </c>
      <c r="AK521" t="s">
        <v>11878</v>
      </c>
      <c r="AL521">
        <v>79.8</v>
      </c>
      <c r="AN521">
        <v>2013</v>
      </c>
      <c r="AO521" t="s">
        <v>174</v>
      </c>
      <c r="AP521" t="s">
        <v>11879</v>
      </c>
      <c r="AQ521" t="s">
        <v>11880</v>
      </c>
      <c r="AR521" t="s">
        <v>11881</v>
      </c>
      <c r="AS521">
        <v>54.42</v>
      </c>
      <c r="AU521">
        <v>2016</v>
      </c>
      <c r="AV521" t="s">
        <v>170</v>
      </c>
      <c r="BC521" t="s">
        <v>174</v>
      </c>
      <c r="BD521" t="s">
        <v>4638</v>
      </c>
      <c r="BE521" t="s">
        <v>11882</v>
      </c>
      <c r="BF521" t="s">
        <v>11883</v>
      </c>
      <c r="BG521">
        <v>70</v>
      </c>
      <c r="BI521">
        <v>2019</v>
      </c>
      <c r="BJ521">
        <v>19</v>
      </c>
      <c r="BK521" t="s">
        <v>11884</v>
      </c>
      <c r="BL521">
        <v>53</v>
      </c>
      <c r="BM521" t="s">
        <v>11885</v>
      </c>
      <c r="BN521" t="s">
        <v>174</v>
      </c>
      <c r="BO521" t="s">
        <v>440</v>
      </c>
      <c r="BP521" t="s">
        <v>11886</v>
      </c>
      <c r="BQ521" t="s">
        <v>11887</v>
      </c>
      <c r="BR521">
        <v>85</v>
      </c>
      <c r="BT521">
        <v>2021</v>
      </c>
      <c r="BU521">
        <v>31</v>
      </c>
      <c r="BV521" t="s">
        <v>11888</v>
      </c>
      <c r="BW521">
        <v>53</v>
      </c>
      <c r="BX521" t="s">
        <v>11885</v>
      </c>
      <c r="BY521" t="s">
        <v>170</v>
      </c>
      <c r="CF521" t="s">
        <v>174</v>
      </c>
      <c r="CG521" t="s">
        <v>11889</v>
      </c>
      <c r="CH521" t="s">
        <v>440</v>
      </c>
      <c r="CI521" t="s">
        <v>373</v>
      </c>
      <c r="CK521" t="s">
        <v>170</v>
      </c>
      <c r="CL521" t="s">
        <v>174</v>
      </c>
      <c r="CM521" t="s">
        <v>11890</v>
      </c>
      <c r="CN521" t="s">
        <v>174</v>
      </c>
      <c r="CO521" t="s">
        <v>11891</v>
      </c>
      <c r="CP521" t="s">
        <v>11892</v>
      </c>
      <c r="CQ521" t="s">
        <v>174</v>
      </c>
      <c r="CR521">
        <v>0</v>
      </c>
      <c r="CS521">
        <v>0</v>
      </c>
      <c r="CT521">
        <v>4</v>
      </c>
      <c r="CV521" t="s">
        <v>174</v>
      </c>
      <c r="CW521" t="s">
        <v>11893</v>
      </c>
      <c r="CX521" t="s">
        <v>373</v>
      </c>
      <c r="CZ521" t="s">
        <v>170</v>
      </c>
      <c r="DC521" t="s">
        <v>11894</v>
      </c>
      <c r="DD521" t="s">
        <v>174</v>
      </c>
      <c r="DE521" t="s">
        <v>11895</v>
      </c>
      <c r="DF521" t="s">
        <v>174</v>
      </c>
      <c r="DG521">
        <v>2</v>
      </c>
      <c r="DH521">
        <v>0</v>
      </c>
      <c r="DI521" t="s">
        <v>8981</v>
      </c>
      <c r="DJ521" t="s">
        <v>174</v>
      </c>
      <c r="DK521">
        <v>8</v>
      </c>
      <c r="DL521" t="s">
        <v>174</v>
      </c>
      <c r="DM521" t="s">
        <v>11896</v>
      </c>
      <c r="DN521" t="s">
        <v>170</v>
      </c>
      <c r="DP521" t="s">
        <v>11897</v>
      </c>
      <c r="DQ521" t="str">
        <f>HYPERLINK("https://nconnect.nicmar.ac.in/storage/profile/699c04be09d00.png","Download")</f>
        <v>0</v>
      </c>
      <c r="DR521" t="str">
        <f>HYPERLINK("https://nconnect.nicmar.ac.in/pdf/541_resume_1772091744.pdf/Y2FyZWVy","View Resume")</f>
        <v>0</v>
      </c>
      <c r="DS521" t="s">
        <v>2245</v>
      </c>
      <c r="DT521" t="s">
        <v>11898</v>
      </c>
      <c r="DU521" t="s">
        <v>211</v>
      </c>
      <c r="DV521" t="s">
        <v>818</v>
      </c>
      <c r="DW521" t="s">
        <v>246</v>
      </c>
      <c r="DX521" t="s">
        <v>418</v>
      </c>
      <c r="DY521" t="s">
        <v>2434</v>
      </c>
      <c r="DZ521" t="s">
        <v>265</v>
      </c>
      <c r="EA521" t="s">
        <v>11899</v>
      </c>
      <c r="EB521" t="s">
        <v>211</v>
      </c>
      <c r="EC521" t="s">
        <v>8456</v>
      </c>
      <c r="ED521" t="s">
        <v>246</v>
      </c>
      <c r="EE521" t="s">
        <v>984</v>
      </c>
      <c r="EF521" t="s">
        <v>1094</v>
      </c>
      <c r="EG521" t="s">
        <v>1388</v>
      </c>
      <c r="EH521" t="s">
        <v>11900</v>
      </c>
      <c r="EI521" t="s">
        <v>211</v>
      </c>
      <c r="EJ521" t="s">
        <v>333</v>
      </c>
      <c r="EK521" t="s">
        <v>246</v>
      </c>
      <c r="EL521" t="s">
        <v>1386</v>
      </c>
      <c r="EM521" t="s">
        <v>505</v>
      </c>
      <c r="EN521" t="s">
        <v>949</v>
      </c>
      <c r="EO521" t="s">
        <v>11901</v>
      </c>
      <c r="EP521" t="s">
        <v>211</v>
      </c>
      <c r="EQ521" t="s">
        <v>333</v>
      </c>
      <c r="ER521" t="s">
        <v>246</v>
      </c>
      <c r="ES521" t="s">
        <v>2854</v>
      </c>
      <c r="ET521" t="s">
        <v>948</v>
      </c>
      <c r="EU521" t="s">
        <v>990</v>
      </c>
      <c r="EV521" t="s">
        <v>11902</v>
      </c>
      <c r="EW521" t="s">
        <v>211</v>
      </c>
      <c r="EX521" t="s">
        <v>8456</v>
      </c>
      <c r="EY521" t="s">
        <v>246</v>
      </c>
      <c r="EZ521" t="s">
        <v>1809</v>
      </c>
      <c r="FA521" t="s">
        <v>907</v>
      </c>
      <c r="FB521" t="s">
        <v>1388</v>
      </c>
    </row>
    <row r="522" spans="1:158">
      <c r="A522" t="s">
        <v>356</v>
      </c>
      <c r="B522" t="s">
        <v>211</v>
      </c>
      <c r="C522" t="s">
        <v>267</v>
      </c>
      <c r="D522" t="s">
        <v>357</v>
      </c>
      <c r="E522" t="s">
        <v>11903</v>
      </c>
      <c r="F522" t="s">
        <v>11904</v>
      </c>
      <c r="G522">
        <v>7980775953</v>
      </c>
      <c r="H522" t="s">
        <v>164</v>
      </c>
      <c r="I522" t="s">
        <v>11905</v>
      </c>
      <c r="J522" t="s">
        <v>166</v>
      </c>
      <c r="K522" t="s">
        <v>762</v>
      </c>
      <c r="L522" t="s">
        <v>11906</v>
      </c>
      <c r="M522" t="s">
        <v>11907</v>
      </c>
      <c r="N522" t="s">
        <v>170</v>
      </c>
      <c r="AI522" t="s">
        <v>11908</v>
      </c>
      <c r="AJ522" t="s">
        <v>2606</v>
      </c>
      <c r="AK522" t="s">
        <v>11909</v>
      </c>
      <c r="AL522">
        <v>87.4</v>
      </c>
      <c r="AM522">
        <v>9.2</v>
      </c>
      <c r="AN522">
        <v>2012</v>
      </c>
      <c r="AO522" t="s">
        <v>174</v>
      </c>
      <c r="AP522" t="s">
        <v>11908</v>
      </c>
      <c r="AQ522" t="s">
        <v>2606</v>
      </c>
      <c r="AR522" t="s">
        <v>11910</v>
      </c>
      <c r="AS522">
        <v>69.2</v>
      </c>
      <c r="AT522">
        <v>0</v>
      </c>
      <c r="AU522">
        <v>2014</v>
      </c>
      <c r="AV522" t="s">
        <v>170</v>
      </c>
      <c r="BC522" t="s">
        <v>174</v>
      </c>
      <c r="BD522" t="s">
        <v>11911</v>
      </c>
      <c r="BE522" t="s">
        <v>11912</v>
      </c>
      <c r="BF522" t="s">
        <v>11913</v>
      </c>
      <c r="BG522">
        <v>72</v>
      </c>
      <c r="BH522">
        <v>8.1</v>
      </c>
      <c r="BI522">
        <v>2018</v>
      </c>
      <c r="BJ522">
        <v>19</v>
      </c>
      <c r="BK522" t="s">
        <v>11914</v>
      </c>
      <c r="BL522">
        <v>11</v>
      </c>
      <c r="BN522" t="s">
        <v>174</v>
      </c>
      <c r="BO522" t="s">
        <v>11915</v>
      </c>
      <c r="BP522" t="s">
        <v>11916</v>
      </c>
      <c r="BQ522" t="s">
        <v>11917</v>
      </c>
      <c r="BR522">
        <v>75.2</v>
      </c>
      <c r="BS522">
        <v>7.52</v>
      </c>
      <c r="BT522">
        <v>2020</v>
      </c>
      <c r="BU522">
        <v>31</v>
      </c>
      <c r="BV522" t="s">
        <v>11918</v>
      </c>
      <c r="BW522">
        <v>53</v>
      </c>
      <c r="BX522" t="s">
        <v>11919</v>
      </c>
      <c r="BY522" t="s">
        <v>170</v>
      </c>
      <c r="CF522" t="s">
        <v>170</v>
      </c>
      <c r="CL522" t="s">
        <v>170</v>
      </c>
      <c r="CN522" t="s">
        <v>170</v>
      </c>
      <c r="CP522" t="s">
        <v>11920</v>
      </c>
      <c r="DP522" t="s">
        <v>11921</v>
      </c>
      <c r="DQ522" t="s">
        <v>202</v>
      </c>
      <c r="DR522" t="str">
        <f>HYPERLINK("https://nconnect.nicmar.ac.in/pdf/707_resume_1772095837.pdf/Y2FyZWVy","View Resume")</f>
        <v>0</v>
      </c>
      <c r="DS522" t="s">
        <v>691</v>
      </c>
      <c r="DT522" t="s">
        <v>11922</v>
      </c>
      <c r="DU522" t="s">
        <v>4412</v>
      </c>
      <c r="DV522" t="s">
        <v>333</v>
      </c>
      <c r="DW522" t="s">
        <v>207</v>
      </c>
      <c r="DX522" t="s">
        <v>505</v>
      </c>
      <c r="DY522" t="s">
        <v>1199</v>
      </c>
      <c r="DZ522" t="s">
        <v>691</v>
      </c>
    </row>
    <row r="523" spans="1:158">
      <c r="A523" t="s">
        <v>1137</v>
      </c>
      <c r="B523" t="s">
        <v>211</v>
      </c>
      <c r="C523" t="s">
        <v>1138</v>
      </c>
      <c r="D523" t="s">
        <v>1139</v>
      </c>
      <c r="E523" t="s">
        <v>11923</v>
      </c>
      <c r="F523" t="s">
        <v>11924</v>
      </c>
      <c r="G523">
        <v>7506482420</v>
      </c>
      <c r="H523" t="s">
        <v>271</v>
      </c>
      <c r="I523" t="s">
        <v>11925</v>
      </c>
      <c r="J523" t="s">
        <v>166</v>
      </c>
      <c r="K523" t="s">
        <v>11926</v>
      </c>
      <c r="L523" t="s">
        <v>11927</v>
      </c>
      <c r="M523" t="s">
        <v>11928</v>
      </c>
      <c r="N523" t="s">
        <v>174</v>
      </c>
      <c r="O523" t="s">
        <v>11929</v>
      </c>
      <c r="P523" t="s">
        <v>10536</v>
      </c>
      <c r="AI523" t="s">
        <v>11930</v>
      </c>
      <c r="AJ523" t="s">
        <v>11931</v>
      </c>
      <c r="AK523" t="s">
        <v>11932</v>
      </c>
      <c r="AL523">
        <v>86.66</v>
      </c>
      <c r="AN523">
        <v>2005</v>
      </c>
      <c r="AO523" t="s">
        <v>174</v>
      </c>
      <c r="AP523" t="s">
        <v>11933</v>
      </c>
      <c r="AQ523" t="s">
        <v>11934</v>
      </c>
      <c r="AR523" t="s">
        <v>11935</v>
      </c>
      <c r="AS523">
        <v>75.33</v>
      </c>
      <c r="AU523">
        <v>2007</v>
      </c>
      <c r="AV523" t="s">
        <v>170</v>
      </c>
      <c r="BC523" t="s">
        <v>174</v>
      </c>
      <c r="BD523" t="s">
        <v>1909</v>
      </c>
      <c r="BE523" t="s">
        <v>11936</v>
      </c>
      <c r="BF523" t="s">
        <v>1780</v>
      </c>
      <c r="BG523">
        <v>64.03</v>
      </c>
      <c r="BI523">
        <v>2012</v>
      </c>
      <c r="BJ523">
        <v>8</v>
      </c>
      <c r="BL523">
        <v>2</v>
      </c>
      <c r="BN523" t="s">
        <v>174</v>
      </c>
      <c r="BO523" t="s">
        <v>11937</v>
      </c>
      <c r="BP523" t="s">
        <v>11937</v>
      </c>
      <c r="BQ523" t="s">
        <v>11938</v>
      </c>
      <c r="BR523">
        <v>84.71</v>
      </c>
      <c r="BS523">
        <v>8.47</v>
      </c>
      <c r="BT523">
        <v>2015</v>
      </c>
      <c r="BU523">
        <v>24</v>
      </c>
      <c r="BW523">
        <v>35</v>
      </c>
      <c r="BY523" t="s">
        <v>170</v>
      </c>
      <c r="CF523" t="s">
        <v>174</v>
      </c>
      <c r="CG523" t="s">
        <v>11939</v>
      </c>
      <c r="CH523" t="s">
        <v>946</v>
      </c>
      <c r="CI523" t="s">
        <v>193</v>
      </c>
      <c r="CJ523">
        <v>2022</v>
      </c>
      <c r="CL523" t="s">
        <v>170</v>
      </c>
      <c r="CN523" t="s">
        <v>174</v>
      </c>
      <c r="CO523" t="s">
        <v>11940</v>
      </c>
      <c r="CP523" t="s">
        <v>11941</v>
      </c>
      <c r="CQ523" t="s">
        <v>174</v>
      </c>
      <c r="CR523">
        <v>1</v>
      </c>
      <c r="CS523">
        <v>1</v>
      </c>
      <c r="CT523">
        <v>10</v>
      </c>
      <c r="CU523" t="s">
        <v>11942</v>
      </c>
      <c r="CV523" t="s">
        <v>174</v>
      </c>
      <c r="CW523" t="s">
        <v>11943</v>
      </c>
      <c r="CX523" t="s">
        <v>373</v>
      </c>
      <c r="CZ523" t="s">
        <v>170</v>
      </c>
      <c r="DB523" t="s">
        <v>11944</v>
      </c>
      <c r="DC523" t="s">
        <v>11945</v>
      </c>
      <c r="DD523" t="s">
        <v>174</v>
      </c>
      <c r="DE523" t="s">
        <v>11946</v>
      </c>
      <c r="DF523" t="s">
        <v>174</v>
      </c>
      <c r="DG523">
        <v>1</v>
      </c>
      <c r="DH523">
        <v>0</v>
      </c>
      <c r="DI523">
        <v>1</v>
      </c>
      <c r="DJ523" t="s">
        <v>11947</v>
      </c>
      <c r="DK523">
        <v>8</v>
      </c>
      <c r="DL523" t="s">
        <v>170</v>
      </c>
      <c r="DN523" t="s">
        <v>174</v>
      </c>
      <c r="DO523" t="s">
        <v>11948</v>
      </c>
      <c r="DP523" t="s">
        <v>11949</v>
      </c>
      <c r="DQ523" t="str">
        <f>HYPERLINK("https://nconnect.nicmar.ac.in/storage/profile/69a0098ba6640.png","Download")</f>
        <v>0</v>
      </c>
      <c r="DR523" t="str">
        <f>HYPERLINK("https://nconnect.nicmar.ac.in/pdf/658_resume_1772096956.pdf/Y2FyZWVy","View Resume")</f>
        <v>0</v>
      </c>
      <c r="DS523" t="s">
        <v>9401</v>
      </c>
      <c r="DT523" t="s">
        <v>11950</v>
      </c>
      <c r="DU523" t="s">
        <v>211</v>
      </c>
      <c r="DV523" t="s">
        <v>818</v>
      </c>
      <c r="DW523" t="s">
        <v>246</v>
      </c>
      <c r="DX523" t="s">
        <v>647</v>
      </c>
      <c r="DY523" t="s">
        <v>209</v>
      </c>
      <c r="DZ523" t="s">
        <v>649</v>
      </c>
      <c r="EA523" t="s">
        <v>11951</v>
      </c>
      <c r="EB523" t="s">
        <v>11952</v>
      </c>
      <c r="EC523" t="s">
        <v>818</v>
      </c>
      <c r="ED523" t="s">
        <v>207</v>
      </c>
      <c r="EE523" t="s">
        <v>1025</v>
      </c>
      <c r="EF523" t="s">
        <v>5932</v>
      </c>
      <c r="EG523" t="s">
        <v>265</v>
      </c>
      <c r="EH523" t="s">
        <v>11953</v>
      </c>
      <c r="EI523" t="s">
        <v>6236</v>
      </c>
      <c r="EJ523" t="s">
        <v>818</v>
      </c>
      <c r="EK523" t="s">
        <v>207</v>
      </c>
      <c r="EL523" t="s">
        <v>264</v>
      </c>
      <c r="EM523" t="s">
        <v>5425</v>
      </c>
      <c r="EN523" t="s">
        <v>945</v>
      </c>
    </row>
    <row r="524" spans="1:158">
      <c r="A524" t="s">
        <v>5303</v>
      </c>
      <c r="B524" t="s">
        <v>507</v>
      </c>
      <c r="C524" t="s">
        <v>160</v>
      </c>
      <c r="D524" t="s">
        <v>5304</v>
      </c>
      <c r="E524" t="s">
        <v>11923</v>
      </c>
      <c r="F524" t="s">
        <v>11924</v>
      </c>
      <c r="G524">
        <v>7506482420</v>
      </c>
      <c r="H524" t="s">
        <v>271</v>
      </c>
      <c r="I524" t="s">
        <v>11925</v>
      </c>
      <c r="J524" t="s">
        <v>166</v>
      </c>
      <c r="K524" t="s">
        <v>11926</v>
      </c>
      <c r="L524" t="s">
        <v>11927</v>
      </c>
      <c r="M524" t="s">
        <v>11928</v>
      </c>
      <c r="N524" t="s">
        <v>174</v>
      </c>
      <c r="O524" t="s">
        <v>11929</v>
      </c>
      <c r="P524" t="s">
        <v>10536</v>
      </c>
      <c r="AI524" t="s">
        <v>11930</v>
      </c>
      <c r="AJ524" t="s">
        <v>11931</v>
      </c>
      <c r="AK524" t="s">
        <v>11932</v>
      </c>
      <c r="AL524">
        <v>86.66</v>
      </c>
      <c r="AN524">
        <v>2005</v>
      </c>
      <c r="AO524" t="s">
        <v>174</v>
      </c>
      <c r="AP524" t="s">
        <v>11933</v>
      </c>
      <c r="AQ524" t="s">
        <v>11934</v>
      </c>
      <c r="AR524" t="s">
        <v>11935</v>
      </c>
      <c r="AS524">
        <v>75.33</v>
      </c>
      <c r="AU524">
        <v>2007</v>
      </c>
      <c r="AV524" t="s">
        <v>170</v>
      </c>
      <c r="BC524" t="s">
        <v>174</v>
      </c>
      <c r="BD524" t="s">
        <v>1909</v>
      </c>
      <c r="BE524" t="s">
        <v>11936</v>
      </c>
      <c r="BF524" t="s">
        <v>1780</v>
      </c>
      <c r="BG524">
        <v>64.03</v>
      </c>
      <c r="BI524">
        <v>2012</v>
      </c>
      <c r="BJ524">
        <v>8</v>
      </c>
      <c r="BL524">
        <v>2</v>
      </c>
      <c r="BN524" t="s">
        <v>174</v>
      </c>
      <c r="BO524" t="s">
        <v>11937</v>
      </c>
      <c r="BP524" t="s">
        <v>11937</v>
      </c>
      <c r="BQ524" t="s">
        <v>11938</v>
      </c>
      <c r="BR524">
        <v>84.71</v>
      </c>
      <c r="BS524">
        <v>8.47</v>
      </c>
      <c r="BT524">
        <v>2015</v>
      </c>
      <c r="BU524">
        <v>24</v>
      </c>
      <c r="BW524">
        <v>35</v>
      </c>
      <c r="BY524" t="s">
        <v>170</v>
      </c>
      <c r="CF524" t="s">
        <v>174</v>
      </c>
      <c r="CG524" t="s">
        <v>11939</v>
      </c>
      <c r="CH524" t="s">
        <v>946</v>
      </c>
      <c r="CI524" t="s">
        <v>193</v>
      </c>
      <c r="CJ524">
        <v>2022</v>
      </c>
      <c r="CL524" t="s">
        <v>170</v>
      </c>
      <c r="CN524" t="s">
        <v>174</v>
      </c>
      <c r="CO524" t="s">
        <v>11940</v>
      </c>
      <c r="CP524" t="s">
        <v>11941</v>
      </c>
      <c r="CQ524" t="s">
        <v>174</v>
      </c>
      <c r="CR524">
        <v>1</v>
      </c>
      <c r="CS524">
        <v>1</v>
      </c>
      <c r="CT524">
        <v>10</v>
      </c>
      <c r="CU524" t="s">
        <v>11942</v>
      </c>
      <c r="CV524" t="s">
        <v>174</v>
      </c>
      <c r="CW524" t="s">
        <v>11943</v>
      </c>
      <c r="CX524" t="s">
        <v>373</v>
      </c>
      <c r="CZ524" t="s">
        <v>170</v>
      </c>
      <c r="DB524" t="s">
        <v>11944</v>
      </c>
      <c r="DC524" t="s">
        <v>11945</v>
      </c>
      <c r="DD524" t="s">
        <v>174</v>
      </c>
      <c r="DE524" t="s">
        <v>11946</v>
      </c>
      <c r="DF524" t="s">
        <v>174</v>
      </c>
      <c r="DG524">
        <v>1</v>
      </c>
      <c r="DH524">
        <v>0</v>
      </c>
      <c r="DI524">
        <v>1</v>
      </c>
      <c r="DJ524" t="s">
        <v>11947</v>
      </c>
      <c r="DK524">
        <v>8</v>
      </c>
      <c r="DL524" t="s">
        <v>170</v>
      </c>
      <c r="DN524" t="s">
        <v>174</v>
      </c>
      <c r="DO524" t="s">
        <v>11948</v>
      </c>
      <c r="DP524" t="s">
        <v>11954</v>
      </c>
      <c r="DQ524" t="str">
        <f>HYPERLINK("https://nconnect.nicmar.ac.in/storage/profile/69a0098ba6640.png","Download")</f>
        <v>0</v>
      </c>
      <c r="DR524" t="str">
        <f>HYPERLINK("https://nconnect.nicmar.ac.in/pdf/658_resume_1772096956.pdf/Y2FyZWVy","View Resume")</f>
        <v>0</v>
      </c>
      <c r="DS524" t="s">
        <v>9401</v>
      </c>
      <c r="DT524" t="s">
        <v>11950</v>
      </c>
      <c r="DU524" t="s">
        <v>211</v>
      </c>
      <c r="DV524" t="s">
        <v>818</v>
      </c>
      <c r="DW524" t="s">
        <v>246</v>
      </c>
      <c r="DX524" t="s">
        <v>647</v>
      </c>
      <c r="DY524" t="s">
        <v>209</v>
      </c>
      <c r="DZ524" t="s">
        <v>649</v>
      </c>
      <c r="EA524" t="s">
        <v>11951</v>
      </c>
      <c r="EB524" t="s">
        <v>11952</v>
      </c>
      <c r="EC524" t="s">
        <v>818</v>
      </c>
      <c r="ED524" t="s">
        <v>207</v>
      </c>
      <c r="EE524" t="s">
        <v>1025</v>
      </c>
      <c r="EF524" t="s">
        <v>5932</v>
      </c>
      <c r="EG524" t="s">
        <v>265</v>
      </c>
      <c r="EH524" t="s">
        <v>11953</v>
      </c>
      <c r="EI524" t="s">
        <v>6236</v>
      </c>
      <c r="EJ524" t="s">
        <v>818</v>
      </c>
      <c r="EK524" t="s">
        <v>207</v>
      </c>
      <c r="EL524" t="s">
        <v>264</v>
      </c>
      <c r="EM524" t="s">
        <v>5425</v>
      </c>
      <c r="EN524" t="s">
        <v>945</v>
      </c>
    </row>
    <row r="525" spans="1:158">
      <c r="A525" t="s">
        <v>2494</v>
      </c>
      <c r="B525" t="s">
        <v>507</v>
      </c>
      <c r="C525" t="s">
        <v>160</v>
      </c>
      <c r="D525" t="s">
        <v>2495</v>
      </c>
      <c r="E525" t="s">
        <v>11955</v>
      </c>
      <c r="F525" t="s">
        <v>11956</v>
      </c>
      <c r="G525">
        <v>9036882777</v>
      </c>
      <c r="H525" t="s">
        <v>164</v>
      </c>
      <c r="I525" t="s">
        <v>11957</v>
      </c>
      <c r="J525" t="s">
        <v>166</v>
      </c>
      <c r="K525" t="s">
        <v>11958</v>
      </c>
      <c r="L525" t="s">
        <v>11959</v>
      </c>
      <c r="M525" t="s">
        <v>11960</v>
      </c>
      <c r="N525" t="s">
        <v>170</v>
      </c>
      <c r="AI525" t="s">
        <v>11961</v>
      </c>
      <c r="AJ525" t="s">
        <v>11962</v>
      </c>
      <c r="AK525" t="s">
        <v>11963</v>
      </c>
      <c r="AL525">
        <v>70.08</v>
      </c>
      <c r="AN525">
        <v>2000</v>
      </c>
      <c r="AO525" t="s">
        <v>174</v>
      </c>
      <c r="AP525" t="s">
        <v>11964</v>
      </c>
      <c r="AQ525" t="s">
        <v>11965</v>
      </c>
      <c r="AR525" t="s">
        <v>11966</v>
      </c>
      <c r="AS525">
        <v>65.83</v>
      </c>
      <c r="AU525">
        <v>2002</v>
      </c>
      <c r="AV525" t="s">
        <v>174</v>
      </c>
      <c r="AW525" t="s">
        <v>11967</v>
      </c>
      <c r="AX525" t="s">
        <v>11968</v>
      </c>
      <c r="AY525" t="s">
        <v>11969</v>
      </c>
      <c r="AZ525">
        <v>84.26</v>
      </c>
      <c r="BA525">
        <v>8.87</v>
      </c>
      <c r="BB525">
        <v>2012</v>
      </c>
      <c r="BC525" t="s">
        <v>174</v>
      </c>
      <c r="BD525" t="s">
        <v>11970</v>
      </c>
      <c r="BE525" t="s">
        <v>11971</v>
      </c>
      <c r="BF525" t="s">
        <v>11972</v>
      </c>
      <c r="BG525">
        <v>74.82</v>
      </c>
      <c r="BI525">
        <v>2007</v>
      </c>
      <c r="BJ525">
        <v>8</v>
      </c>
      <c r="BL525">
        <v>2</v>
      </c>
      <c r="BN525" t="s">
        <v>174</v>
      </c>
      <c r="BO525" t="s">
        <v>11973</v>
      </c>
      <c r="BP525" t="s">
        <v>11974</v>
      </c>
      <c r="BQ525" t="s">
        <v>11975</v>
      </c>
      <c r="BR525">
        <v>80.12</v>
      </c>
      <c r="BT525">
        <v>2021</v>
      </c>
      <c r="BU525">
        <v>27</v>
      </c>
      <c r="BW525">
        <v>13</v>
      </c>
      <c r="BY525" t="s">
        <v>170</v>
      </c>
      <c r="CF525" t="s">
        <v>170</v>
      </c>
      <c r="CL525" t="s">
        <v>174</v>
      </c>
      <c r="CM525" t="s">
        <v>11976</v>
      </c>
      <c r="CN525" t="s">
        <v>174</v>
      </c>
      <c r="CO525" t="s">
        <v>11977</v>
      </c>
      <c r="CP525" t="s">
        <v>11978</v>
      </c>
      <c r="CQ525" t="s">
        <v>170</v>
      </c>
      <c r="CU525" t="s">
        <v>2079</v>
      </c>
      <c r="CV525" t="s">
        <v>170</v>
      </c>
      <c r="CZ525" t="s">
        <v>170</v>
      </c>
      <c r="DB525" t="s">
        <v>11979</v>
      </c>
      <c r="DC525" t="s">
        <v>11980</v>
      </c>
      <c r="DD525" t="s">
        <v>174</v>
      </c>
      <c r="DE525" t="s">
        <v>11981</v>
      </c>
      <c r="DF525" t="s">
        <v>174</v>
      </c>
      <c r="DG525">
        <v>3</v>
      </c>
      <c r="DH525">
        <v>8</v>
      </c>
      <c r="DI525">
        <v>1</v>
      </c>
      <c r="DJ525">
        <v>4</v>
      </c>
      <c r="DK525">
        <v>7</v>
      </c>
      <c r="DL525" t="s">
        <v>174</v>
      </c>
      <c r="DM525" t="s">
        <v>11982</v>
      </c>
      <c r="DN525" t="s">
        <v>170</v>
      </c>
      <c r="DP525" t="s">
        <v>11983</v>
      </c>
      <c r="DQ525" t="str">
        <f>HYPERLINK("https://nconnect.nicmar.ac.in/storage/profile/699e7cf06ad94.png","Download")</f>
        <v>0</v>
      </c>
      <c r="DR525" t="str">
        <f>HYPERLINK("https://nconnect.nicmar.ac.in/pdf/46_resume_1772080739.pdf/Y2FyZWVy","View Resume")</f>
        <v>0</v>
      </c>
      <c r="DS525" t="s">
        <v>11984</v>
      </c>
      <c r="DT525" t="s">
        <v>11985</v>
      </c>
      <c r="DU525" t="s">
        <v>211</v>
      </c>
      <c r="DV525" t="s">
        <v>11986</v>
      </c>
      <c r="DW525" t="s">
        <v>246</v>
      </c>
      <c r="DX525" t="s">
        <v>1023</v>
      </c>
      <c r="DY525" t="s">
        <v>209</v>
      </c>
      <c r="DZ525" t="s">
        <v>11987</v>
      </c>
      <c r="EA525" t="s">
        <v>11988</v>
      </c>
      <c r="EB525" t="s">
        <v>11018</v>
      </c>
      <c r="EC525" t="s">
        <v>11986</v>
      </c>
      <c r="ED525" t="s">
        <v>207</v>
      </c>
      <c r="EE525" t="s">
        <v>1023</v>
      </c>
      <c r="EF525" t="s">
        <v>1199</v>
      </c>
      <c r="EG525" t="s">
        <v>6877</v>
      </c>
      <c r="EH525" t="s">
        <v>11989</v>
      </c>
      <c r="EI525" t="s">
        <v>6236</v>
      </c>
      <c r="EJ525" t="s">
        <v>7621</v>
      </c>
      <c r="EK525" t="s">
        <v>207</v>
      </c>
      <c r="EL525" t="s">
        <v>334</v>
      </c>
      <c r="EM525" t="s">
        <v>1023</v>
      </c>
      <c r="EN525" t="s">
        <v>990</v>
      </c>
      <c r="EO525" t="s">
        <v>11990</v>
      </c>
      <c r="EP525" t="s">
        <v>1811</v>
      </c>
      <c r="EQ525" t="s">
        <v>818</v>
      </c>
      <c r="ER525" t="s">
        <v>207</v>
      </c>
      <c r="ES525" t="s">
        <v>5386</v>
      </c>
      <c r="ET525" t="s">
        <v>690</v>
      </c>
      <c r="EU525" t="s">
        <v>990</v>
      </c>
      <c r="EV525" t="s">
        <v>11991</v>
      </c>
      <c r="EW525" t="s">
        <v>11992</v>
      </c>
      <c r="EX525" t="s">
        <v>1688</v>
      </c>
      <c r="EY525" t="s">
        <v>207</v>
      </c>
      <c r="EZ525" t="s">
        <v>689</v>
      </c>
      <c r="FA525" t="s">
        <v>6673</v>
      </c>
      <c r="FB525" t="s">
        <v>344</v>
      </c>
    </row>
    <row r="526" spans="1:158">
      <c r="A526" t="s">
        <v>266</v>
      </c>
      <c r="B526" t="s">
        <v>211</v>
      </c>
      <c r="C526" t="s">
        <v>267</v>
      </c>
      <c r="D526" t="s">
        <v>268</v>
      </c>
      <c r="E526" t="s">
        <v>11993</v>
      </c>
      <c r="F526" t="s">
        <v>11994</v>
      </c>
      <c r="G526">
        <v>9175899766</v>
      </c>
      <c r="H526" t="s">
        <v>164</v>
      </c>
      <c r="I526" t="s">
        <v>11995</v>
      </c>
      <c r="J526" t="s">
        <v>166</v>
      </c>
      <c r="K526" t="s">
        <v>1000</v>
      </c>
      <c r="L526" t="s">
        <v>11996</v>
      </c>
      <c r="M526" t="s">
        <v>11997</v>
      </c>
      <c r="N526" t="s">
        <v>174</v>
      </c>
      <c r="O526" t="s">
        <v>11998</v>
      </c>
      <c r="P526" t="s">
        <v>471</v>
      </c>
      <c r="AI526" t="s">
        <v>11999</v>
      </c>
      <c r="AJ526" t="s">
        <v>12000</v>
      </c>
      <c r="AK526" t="s">
        <v>12001</v>
      </c>
      <c r="AL526">
        <v>78.66</v>
      </c>
      <c r="AN526">
        <v>2004</v>
      </c>
      <c r="AO526" t="s">
        <v>174</v>
      </c>
      <c r="AP526" t="s">
        <v>12002</v>
      </c>
      <c r="AQ526" t="s">
        <v>12003</v>
      </c>
      <c r="AR526" t="s">
        <v>6965</v>
      </c>
      <c r="AS526">
        <v>69.83</v>
      </c>
      <c r="AU526">
        <v>2006</v>
      </c>
      <c r="AV526" t="s">
        <v>170</v>
      </c>
      <c r="BC526" t="s">
        <v>174</v>
      </c>
      <c r="BD526" t="s">
        <v>552</v>
      </c>
      <c r="BE526" t="s">
        <v>12004</v>
      </c>
      <c r="BF526" t="s">
        <v>1668</v>
      </c>
      <c r="BG526">
        <v>75.64</v>
      </c>
      <c r="BI526">
        <v>2010</v>
      </c>
      <c r="BJ526">
        <v>19</v>
      </c>
      <c r="BK526" t="s">
        <v>12005</v>
      </c>
      <c r="BL526">
        <v>34</v>
      </c>
      <c r="BN526" t="s">
        <v>174</v>
      </c>
      <c r="BO526" t="s">
        <v>552</v>
      </c>
      <c r="BP526" t="s">
        <v>12004</v>
      </c>
      <c r="BQ526" t="s">
        <v>12006</v>
      </c>
      <c r="BR526">
        <v>71.09</v>
      </c>
      <c r="BT526">
        <v>2013</v>
      </c>
      <c r="BU526">
        <v>31</v>
      </c>
      <c r="BV526" t="s">
        <v>12007</v>
      </c>
      <c r="BW526">
        <v>34</v>
      </c>
      <c r="BY526" t="s">
        <v>174</v>
      </c>
      <c r="BZ526" t="s">
        <v>12008</v>
      </c>
      <c r="CA526" t="s">
        <v>12009</v>
      </c>
      <c r="CB526" t="s">
        <v>12010</v>
      </c>
      <c r="CC526">
        <v>1</v>
      </c>
      <c r="CE526">
        <v>2020</v>
      </c>
      <c r="CF526" t="s">
        <v>174</v>
      </c>
      <c r="CG526" t="s">
        <v>12011</v>
      </c>
      <c r="CH526" t="s">
        <v>12012</v>
      </c>
      <c r="CI526" t="s">
        <v>193</v>
      </c>
      <c r="CJ526">
        <v>2018</v>
      </c>
      <c r="CL526" t="s">
        <v>174</v>
      </c>
      <c r="CN526" t="s">
        <v>170</v>
      </c>
      <c r="CP526" t="s">
        <v>12013</v>
      </c>
      <c r="CQ526" t="s">
        <v>174</v>
      </c>
      <c r="CR526">
        <v>38</v>
      </c>
      <c r="CS526">
        <v>9</v>
      </c>
      <c r="CT526">
        <v>3</v>
      </c>
      <c r="CU526" t="s">
        <v>12014</v>
      </c>
      <c r="CV526" t="s">
        <v>174</v>
      </c>
      <c r="CW526" t="s">
        <v>12015</v>
      </c>
      <c r="CX526" t="s">
        <v>193</v>
      </c>
      <c r="CY526">
        <v>2025</v>
      </c>
      <c r="CZ526" t="s">
        <v>170</v>
      </c>
      <c r="DB526" t="s">
        <v>12016</v>
      </c>
      <c r="DC526" t="s">
        <v>12017</v>
      </c>
      <c r="DD526" t="s">
        <v>174</v>
      </c>
      <c r="DE526" t="s">
        <v>12018</v>
      </c>
      <c r="DF526" t="s">
        <v>174</v>
      </c>
      <c r="DG526" t="s">
        <v>12019</v>
      </c>
      <c r="DH526" t="s">
        <v>3743</v>
      </c>
      <c r="DI526" t="s">
        <v>4303</v>
      </c>
      <c r="DJ526" t="s">
        <v>12020</v>
      </c>
      <c r="DK526">
        <v>6</v>
      </c>
      <c r="DL526" t="s">
        <v>174</v>
      </c>
      <c r="DM526" t="s">
        <v>12021</v>
      </c>
      <c r="DN526" t="s">
        <v>174</v>
      </c>
      <c r="DO526" t="s">
        <v>12022</v>
      </c>
      <c r="DP526" t="s">
        <v>12023</v>
      </c>
      <c r="DQ526" t="str">
        <f>HYPERLINK("https://nconnect.nicmar.ac.in/storage/profile/69a003c8c57d8.png","Download")</f>
        <v>0</v>
      </c>
      <c r="DR526" t="str">
        <f>HYPERLINK("https://nconnect.nicmar.ac.in/pdf/709_resume_1772097212.pdf/Y2FyZWVy","View Resume")</f>
        <v>0</v>
      </c>
      <c r="DS526" t="s">
        <v>2019</v>
      </c>
      <c r="DT526" t="s">
        <v>12024</v>
      </c>
      <c r="DU526" t="s">
        <v>507</v>
      </c>
      <c r="DV526" t="s">
        <v>333</v>
      </c>
      <c r="DW526" t="s">
        <v>246</v>
      </c>
      <c r="DX526" t="s">
        <v>1387</v>
      </c>
      <c r="DY526" t="s">
        <v>209</v>
      </c>
      <c r="DZ526" t="s">
        <v>4212</v>
      </c>
      <c r="EA526" t="s">
        <v>12025</v>
      </c>
      <c r="EB526" t="s">
        <v>211</v>
      </c>
      <c r="EC526" t="s">
        <v>818</v>
      </c>
      <c r="ED526" t="s">
        <v>246</v>
      </c>
      <c r="EE526" t="s">
        <v>4308</v>
      </c>
      <c r="EF526" t="s">
        <v>1387</v>
      </c>
      <c r="EG526" t="s">
        <v>1683</v>
      </c>
      <c r="EH526" t="s">
        <v>12026</v>
      </c>
      <c r="EI526" t="s">
        <v>211</v>
      </c>
      <c r="EJ526" t="s">
        <v>12027</v>
      </c>
      <c r="EK526" t="s">
        <v>246</v>
      </c>
      <c r="EL526" t="s">
        <v>7410</v>
      </c>
      <c r="EM526" t="s">
        <v>4308</v>
      </c>
      <c r="EN526" t="s">
        <v>978</v>
      </c>
      <c r="EO526" t="s">
        <v>12028</v>
      </c>
      <c r="EP526" t="s">
        <v>211</v>
      </c>
      <c r="EQ526" t="s">
        <v>5017</v>
      </c>
      <c r="ER526" t="s">
        <v>246</v>
      </c>
      <c r="ES526" t="s">
        <v>263</v>
      </c>
      <c r="ET526" t="s">
        <v>1243</v>
      </c>
      <c r="EU526" t="s">
        <v>2132</v>
      </c>
      <c r="EV526" t="s">
        <v>12029</v>
      </c>
      <c r="EW526" t="s">
        <v>7260</v>
      </c>
      <c r="EX526" t="s">
        <v>818</v>
      </c>
      <c r="EY526" t="s">
        <v>207</v>
      </c>
      <c r="EZ526" t="s">
        <v>1099</v>
      </c>
      <c r="FA526" t="s">
        <v>2203</v>
      </c>
      <c r="FB526" t="s">
        <v>821</v>
      </c>
    </row>
    <row r="527" spans="1:158">
      <c r="A527" t="s">
        <v>1872</v>
      </c>
      <c r="B527" t="s">
        <v>507</v>
      </c>
      <c r="C527" t="s">
        <v>160</v>
      </c>
      <c r="D527" t="s">
        <v>1873</v>
      </c>
      <c r="E527" t="s">
        <v>12030</v>
      </c>
      <c r="F527" t="s">
        <v>12031</v>
      </c>
      <c r="G527">
        <v>9637173856</v>
      </c>
      <c r="H527" t="s">
        <v>164</v>
      </c>
      <c r="I527" t="s">
        <v>12032</v>
      </c>
      <c r="J527" t="s">
        <v>166</v>
      </c>
      <c r="K527" t="s">
        <v>831</v>
      </c>
      <c r="L527" t="s">
        <v>12033</v>
      </c>
      <c r="M527" t="s">
        <v>12034</v>
      </c>
      <c r="N527" t="s">
        <v>170</v>
      </c>
      <c r="AI527" t="s">
        <v>12035</v>
      </c>
      <c r="AJ527" t="s">
        <v>12036</v>
      </c>
      <c r="AK527" t="s">
        <v>12037</v>
      </c>
      <c r="AL527">
        <v>62</v>
      </c>
      <c r="AN527">
        <v>2002</v>
      </c>
      <c r="AO527" t="s">
        <v>174</v>
      </c>
      <c r="AP527" t="s">
        <v>12038</v>
      </c>
      <c r="AQ527" t="s">
        <v>12036</v>
      </c>
      <c r="AR527" t="s">
        <v>12039</v>
      </c>
      <c r="AS527">
        <v>66</v>
      </c>
      <c r="AU527">
        <v>2004</v>
      </c>
      <c r="AV527" t="s">
        <v>170</v>
      </c>
      <c r="BC527" t="s">
        <v>174</v>
      </c>
      <c r="BD527" t="s">
        <v>12040</v>
      </c>
      <c r="BE527" t="s">
        <v>12041</v>
      </c>
      <c r="BF527" t="s">
        <v>12042</v>
      </c>
      <c r="BG527">
        <v>65</v>
      </c>
      <c r="BI527">
        <v>2008</v>
      </c>
      <c r="BJ527">
        <v>2</v>
      </c>
      <c r="BL527">
        <v>9</v>
      </c>
      <c r="BN527" t="s">
        <v>174</v>
      </c>
      <c r="BO527" t="s">
        <v>12043</v>
      </c>
      <c r="BP527" t="s">
        <v>12044</v>
      </c>
      <c r="BQ527" t="s">
        <v>12045</v>
      </c>
      <c r="BR527">
        <v>65.09</v>
      </c>
      <c r="BS527">
        <v>7.09</v>
      </c>
      <c r="BT527">
        <v>2010</v>
      </c>
      <c r="BU527">
        <v>15</v>
      </c>
      <c r="BW527">
        <v>21</v>
      </c>
      <c r="BY527" t="s">
        <v>170</v>
      </c>
      <c r="CF527" t="s">
        <v>174</v>
      </c>
      <c r="CG527" t="s">
        <v>550</v>
      </c>
      <c r="CH527" t="s">
        <v>12046</v>
      </c>
      <c r="CI527" t="s">
        <v>193</v>
      </c>
      <c r="CJ527">
        <v>2021</v>
      </c>
      <c r="CL527" t="s">
        <v>170</v>
      </c>
      <c r="CN527" t="s">
        <v>170</v>
      </c>
      <c r="CP527" t="s">
        <v>12047</v>
      </c>
      <c r="CQ527" t="s">
        <v>170</v>
      </c>
      <c r="CV527" t="s">
        <v>170</v>
      </c>
      <c r="CZ527" t="s">
        <v>170</v>
      </c>
      <c r="DB527" t="s">
        <v>12048</v>
      </c>
      <c r="DC527" t="s">
        <v>12049</v>
      </c>
      <c r="DD527" t="s">
        <v>174</v>
      </c>
      <c r="DE527" t="s">
        <v>12050</v>
      </c>
      <c r="DF527" t="s">
        <v>174</v>
      </c>
      <c r="DG527">
        <v>3</v>
      </c>
      <c r="DH527">
        <v>1</v>
      </c>
      <c r="DI527">
        <v>0</v>
      </c>
      <c r="DJ527">
        <v>0</v>
      </c>
      <c r="DK527">
        <v>9</v>
      </c>
      <c r="DL527" t="s">
        <v>170</v>
      </c>
      <c r="DN527" t="s">
        <v>170</v>
      </c>
      <c r="DP527" t="s">
        <v>12051</v>
      </c>
      <c r="DQ527" t="str">
        <f>HYPERLINK("https://nconnect.nicmar.ac.in/storage/profile/69a003fee5d53.png","Download")</f>
        <v>0</v>
      </c>
      <c r="DR527" t="str">
        <f>HYPERLINK("https://nconnect.nicmar.ac.in/pdf/708_resume_1772097029.pdf/Y2FyZWVy","View Resume")</f>
        <v>0</v>
      </c>
      <c r="DS527" t="s">
        <v>5006</v>
      </c>
      <c r="DT527" t="s">
        <v>12052</v>
      </c>
      <c r="DU527" t="s">
        <v>1283</v>
      </c>
      <c r="DV527" t="s">
        <v>818</v>
      </c>
      <c r="DW527" t="s">
        <v>246</v>
      </c>
      <c r="DX527" t="s">
        <v>427</v>
      </c>
      <c r="DY527" t="s">
        <v>209</v>
      </c>
      <c r="DZ527" t="s">
        <v>1980</v>
      </c>
      <c r="EA527" t="s">
        <v>12053</v>
      </c>
      <c r="EB527" t="s">
        <v>1283</v>
      </c>
      <c r="EC527" t="s">
        <v>818</v>
      </c>
      <c r="ED527" t="s">
        <v>246</v>
      </c>
      <c r="EE527" t="s">
        <v>5187</v>
      </c>
      <c r="EF527" t="s">
        <v>427</v>
      </c>
      <c r="EG527" t="s">
        <v>429</v>
      </c>
      <c r="EH527" t="s">
        <v>12054</v>
      </c>
      <c r="EI527" t="s">
        <v>1283</v>
      </c>
      <c r="EJ527" t="s">
        <v>2129</v>
      </c>
      <c r="EK527" t="s">
        <v>246</v>
      </c>
      <c r="EL527" t="s">
        <v>1590</v>
      </c>
      <c r="EM527" t="s">
        <v>2926</v>
      </c>
      <c r="EN527" t="s">
        <v>419</v>
      </c>
      <c r="EO527" t="s">
        <v>12055</v>
      </c>
      <c r="EP527" t="s">
        <v>1283</v>
      </c>
      <c r="EQ527" t="s">
        <v>2129</v>
      </c>
      <c r="ER527" t="s">
        <v>246</v>
      </c>
      <c r="ES527" t="s">
        <v>787</v>
      </c>
      <c r="ET527" t="s">
        <v>1022</v>
      </c>
      <c r="EU527" t="s">
        <v>821</v>
      </c>
      <c r="EV527" t="s">
        <v>12056</v>
      </c>
      <c r="EW527" t="s">
        <v>1283</v>
      </c>
      <c r="EX527" t="s">
        <v>12027</v>
      </c>
      <c r="EY527" t="s">
        <v>246</v>
      </c>
      <c r="EZ527" t="s">
        <v>2207</v>
      </c>
      <c r="FA527" t="s">
        <v>792</v>
      </c>
      <c r="FB527" t="s">
        <v>821</v>
      </c>
    </row>
    <row r="528" spans="1:158">
      <c r="A528" t="s">
        <v>1779</v>
      </c>
      <c r="B528" t="s">
        <v>159</v>
      </c>
      <c r="C528" t="s">
        <v>160</v>
      </c>
      <c r="D528" t="s">
        <v>1780</v>
      </c>
      <c r="E528" t="s">
        <v>11923</v>
      </c>
      <c r="F528" t="s">
        <v>11924</v>
      </c>
      <c r="G528">
        <v>7506482420</v>
      </c>
      <c r="H528" t="s">
        <v>271</v>
      </c>
      <c r="I528" t="s">
        <v>11925</v>
      </c>
      <c r="J528" t="s">
        <v>166</v>
      </c>
      <c r="K528" t="s">
        <v>11926</v>
      </c>
      <c r="L528" t="s">
        <v>11927</v>
      </c>
      <c r="M528" t="s">
        <v>11928</v>
      </c>
      <c r="N528" t="s">
        <v>174</v>
      </c>
      <c r="O528" t="s">
        <v>11929</v>
      </c>
      <c r="P528" t="s">
        <v>10536</v>
      </c>
      <c r="AI528" t="s">
        <v>11930</v>
      </c>
      <c r="AJ528" t="s">
        <v>11931</v>
      </c>
      <c r="AK528" t="s">
        <v>11932</v>
      </c>
      <c r="AL528">
        <v>86.66</v>
      </c>
      <c r="AN528">
        <v>2005</v>
      </c>
      <c r="AO528" t="s">
        <v>174</v>
      </c>
      <c r="AP528" t="s">
        <v>11933</v>
      </c>
      <c r="AQ528" t="s">
        <v>11934</v>
      </c>
      <c r="AR528" t="s">
        <v>11935</v>
      </c>
      <c r="AS528">
        <v>75.33</v>
      </c>
      <c r="AU528">
        <v>2007</v>
      </c>
      <c r="AV528" t="s">
        <v>170</v>
      </c>
      <c r="BC528" t="s">
        <v>174</v>
      </c>
      <c r="BD528" t="s">
        <v>1909</v>
      </c>
      <c r="BE528" t="s">
        <v>11936</v>
      </c>
      <c r="BF528" t="s">
        <v>1780</v>
      </c>
      <c r="BG528">
        <v>64.03</v>
      </c>
      <c r="BI528">
        <v>2012</v>
      </c>
      <c r="BJ528">
        <v>8</v>
      </c>
      <c r="BL528">
        <v>2</v>
      </c>
      <c r="BN528" t="s">
        <v>174</v>
      </c>
      <c r="BO528" t="s">
        <v>11937</v>
      </c>
      <c r="BP528" t="s">
        <v>11937</v>
      </c>
      <c r="BQ528" t="s">
        <v>11938</v>
      </c>
      <c r="BR528">
        <v>84.71</v>
      </c>
      <c r="BS528">
        <v>8.47</v>
      </c>
      <c r="BT528">
        <v>2015</v>
      </c>
      <c r="BU528">
        <v>24</v>
      </c>
      <c r="BW528">
        <v>35</v>
      </c>
      <c r="BY528" t="s">
        <v>170</v>
      </c>
      <c r="CF528" t="s">
        <v>174</v>
      </c>
      <c r="CG528" t="s">
        <v>11939</v>
      </c>
      <c r="CH528" t="s">
        <v>946</v>
      </c>
      <c r="CI528" t="s">
        <v>193</v>
      </c>
      <c r="CJ528">
        <v>2022</v>
      </c>
      <c r="CL528" t="s">
        <v>170</v>
      </c>
      <c r="CN528" t="s">
        <v>174</v>
      </c>
      <c r="CO528" t="s">
        <v>11940</v>
      </c>
      <c r="CP528" t="s">
        <v>11941</v>
      </c>
      <c r="CQ528" t="s">
        <v>174</v>
      </c>
      <c r="CR528">
        <v>1</v>
      </c>
      <c r="CS528">
        <v>1</v>
      </c>
      <c r="CT528">
        <v>10</v>
      </c>
      <c r="CU528" t="s">
        <v>11942</v>
      </c>
      <c r="CV528" t="s">
        <v>174</v>
      </c>
      <c r="CW528" t="s">
        <v>11943</v>
      </c>
      <c r="CX528" t="s">
        <v>373</v>
      </c>
      <c r="CZ528" t="s">
        <v>170</v>
      </c>
      <c r="DB528" t="s">
        <v>11944</v>
      </c>
      <c r="DC528" t="s">
        <v>11945</v>
      </c>
      <c r="DD528" t="s">
        <v>174</v>
      </c>
      <c r="DE528" t="s">
        <v>11946</v>
      </c>
      <c r="DF528" t="s">
        <v>174</v>
      </c>
      <c r="DG528">
        <v>1</v>
      </c>
      <c r="DH528">
        <v>0</v>
      </c>
      <c r="DI528">
        <v>1</v>
      </c>
      <c r="DJ528" t="s">
        <v>11947</v>
      </c>
      <c r="DK528">
        <v>8</v>
      </c>
      <c r="DL528" t="s">
        <v>170</v>
      </c>
      <c r="DN528" t="s">
        <v>174</v>
      </c>
      <c r="DO528" t="s">
        <v>11948</v>
      </c>
      <c r="DP528" t="s">
        <v>12051</v>
      </c>
      <c r="DQ528" t="str">
        <f>HYPERLINK("https://nconnect.nicmar.ac.in/storage/profile/69a0098ba6640.png","Download")</f>
        <v>0</v>
      </c>
      <c r="DR528" t="str">
        <f>HYPERLINK("https://nconnect.nicmar.ac.in/pdf/658_resume_1772096956.pdf/Y2FyZWVy","View Resume")</f>
        <v>0</v>
      </c>
      <c r="DS528" t="s">
        <v>9401</v>
      </c>
      <c r="DT528" t="s">
        <v>11950</v>
      </c>
      <c r="DU528" t="s">
        <v>211</v>
      </c>
      <c r="DV528" t="s">
        <v>818</v>
      </c>
      <c r="DW528" t="s">
        <v>246</v>
      </c>
      <c r="DX528" t="s">
        <v>647</v>
      </c>
      <c r="DY528" t="s">
        <v>209</v>
      </c>
      <c r="DZ528" t="s">
        <v>649</v>
      </c>
      <c r="EA528" t="s">
        <v>11951</v>
      </c>
      <c r="EB528" t="s">
        <v>11952</v>
      </c>
      <c r="EC528" t="s">
        <v>818</v>
      </c>
      <c r="ED528" t="s">
        <v>207</v>
      </c>
      <c r="EE528" t="s">
        <v>1025</v>
      </c>
      <c r="EF528" t="s">
        <v>5932</v>
      </c>
      <c r="EG528" t="s">
        <v>265</v>
      </c>
      <c r="EH528" t="s">
        <v>11953</v>
      </c>
      <c r="EI528" t="s">
        <v>6236</v>
      </c>
      <c r="EJ528" t="s">
        <v>818</v>
      </c>
      <c r="EK528" t="s">
        <v>207</v>
      </c>
      <c r="EL528" t="s">
        <v>264</v>
      </c>
      <c r="EM528" t="s">
        <v>5425</v>
      </c>
      <c r="EN528" t="s">
        <v>945</v>
      </c>
    </row>
    <row r="529" spans="1:158">
      <c r="A529" t="s">
        <v>210</v>
      </c>
      <c r="B529" t="s">
        <v>211</v>
      </c>
      <c r="C529" t="s">
        <v>212</v>
      </c>
      <c r="D529" t="s">
        <v>213</v>
      </c>
      <c r="E529" t="s">
        <v>12057</v>
      </c>
      <c r="F529" t="s">
        <v>12058</v>
      </c>
      <c r="G529">
        <v>7086867793</v>
      </c>
      <c r="H529" t="s">
        <v>164</v>
      </c>
      <c r="I529" t="s">
        <v>12059</v>
      </c>
      <c r="J529" t="s">
        <v>166</v>
      </c>
      <c r="K529" t="s">
        <v>12060</v>
      </c>
      <c r="L529" t="s">
        <v>12061</v>
      </c>
      <c r="M529" t="s">
        <v>12062</v>
      </c>
      <c r="N529" t="s">
        <v>170</v>
      </c>
      <c r="AI529" t="s">
        <v>12063</v>
      </c>
      <c r="AJ529" t="s">
        <v>6961</v>
      </c>
      <c r="AK529" t="s">
        <v>12064</v>
      </c>
      <c r="AL529">
        <v>72</v>
      </c>
      <c r="AN529">
        <v>2005</v>
      </c>
      <c r="AO529" t="s">
        <v>174</v>
      </c>
      <c r="AP529" t="s">
        <v>12065</v>
      </c>
      <c r="AQ529" t="s">
        <v>6964</v>
      </c>
      <c r="AR529" t="s">
        <v>438</v>
      </c>
      <c r="AS529">
        <v>49.5</v>
      </c>
      <c r="AU529">
        <v>2007</v>
      </c>
      <c r="AV529" t="s">
        <v>170</v>
      </c>
      <c r="BC529" t="s">
        <v>174</v>
      </c>
      <c r="BD529" t="s">
        <v>12066</v>
      </c>
      <c r="BE529" t="s">
        <v>12067</v>
      </c>
      <c r="BF529" t="s">
        <v>485</v>
      </c>
      <c r="BG529">
        <v>71.8</v>
      </c>
      <c r="BH529">
        <v>7.18</v>
      </c>
      <c r="BI529">
        <v>2011</v>
      </c>
      <c r="BJ529">
        <v>1</v>
      </c>
      <c r="BL529">
        <v>9</v>
      </c>
      <c r="BN529" t="s">
        <v>174</v>
      </c>
      <c r="BO529" t="s">
        <v>12068</v>
      </c>
      <c r="BP529" t="s">
        <v>12069</v>
      </c>
      <c r="BQ529" t="s">
        <v>213</v>
      </c>
      <c r="BR529">
        <v>90</v>
      </c>
      <c r="BS529">
        <v>9.01</v>
      </c>
      <c r="BT529">
        <v>2015</v>
      </c>
      <c r="BU529">
        <v>14</v>
      </c>
      <c r="BW529">
        <v>7</v>
      </c>
      <c r="BY529" t="s">
        <v>170</v>
      </c>
      <c r="CF529" t="s">
        <v>174</v>
      </c>
      <c r="CG529" t="s">
        <v>12070</v>
      </c>
      <c r="CH529" t="s">
        <v>12071</v>
      </c>
      <c r="CI529" t="s">
        <v>193</v>
      </c>
      <c r="CJ529">
        <v>2023</v>
      </c>
      <c r="CL529" t="s">
        <v>170</v>
      </c>
      <c r="CN529" t="s">
        <v>170</v>
      </c>
      <c r="CP529" t="s">
        <v>12072</v>
      </c>
      <c r="CQ529" t="s">
        <v>174</v>
      </c>
      <c r="CR529">
        <v>13</v>
      </c>
      <c r="CS529">
        <v>0</v>
      </c>
      <c r="CT529">
        <v>0</v>
      </c>
      <c r="CU529" t="s">
        <v>12073</v>
      </c>
      <c r="CV529" t="s">
        <v>174</v>
      </c>
      <c r="CW529" t="s">
        <v>12074</v>
      </c>
      <c r="CX529" t="s">
        <v>373</v>
      </c>
      <c r="CZ529" t="s">
        <v>174</v>
      </c>
      <c r="DA529" t="s">
        <v>12075</v>
      </c>
      <c r="DB529" t="s">
        <v>12076</v>
      </c>
      <c r="DC529" t="s">
        <v>2951</v>
      </c>
      <c r="DD529" t="s">
        <v>170</v>
      </c>
      <c r="DF529" t="s">
        <v>170</v>
      </c>
      <c r="DL529" t="s">
        <v>170</v>
      </c>
      <c r="DN529" t="s">
        <v>170</v>
      </c>
      <c r="DP529" t="s">
        <v>12077</v>
      </c>
      <c r="DQ529" t="str">
        <f>HYPERLINK("https://nconnect.nicmar.ac.in/storage/profile/699fd76630415.png","Download")</f>
        <v>0</v>
      </c>
      <c r="DR529" t="str">
        <f>HYPERLINK("https://nconnect.nicmar.ac.in/pdf/696_resume_1772098231.pdf/Y2FyZWVy","View Resume")</f>
        <v>0</v>
      </c>
      <c r="DS529" t="s">
        <v>344</v>
      </c>
      <c r="DT529" t="s">
        <v>12078</v>
      </c>
      <c r="DU529" t="s">
        <v>351</v>
      </c>
      <c r="DV529" t="s">
        <v>12079</v>
      </c>
      <c r="DW529" t="s">
        <v>246</v>
      </c>
      <c r="DX529" t="s">
        <v>2198</v>
      </c>
      <c r="DY529" t="s">
        <v>1022</v>
      </c>
      <c r="DZ529" t="s">
        <v>1388</v>
      </c>
      <c r="EA529" t="s">
        <v>12080</v>
      </c>
      <c r="EB529" t="s">
        <v>9203</v>
      </c>
      <c r="EC529" t="s">
        <v>12081</v>
      </c>
      <c r="ED529" t="s">
        <v>207</v>
      </c>
      <c r="EE529" t="s">
        <v>1022</v>
      </c>
      <c r="EF529" t="s">
        <v>6605</v>
      </c>
      <c r="EG529" t="s">
        <v>460</v>
      </c>
      <c r="EH529" t="s">
        <v>12082</v>
      </c>
      <c r="EI529" t="s">
        <v>12083</v>
      </c>
      <c r="EJ529" t="s">
        <v>12084</v>
      </c>
      <c r="EK529" t="s">
        <v>207</v>
      </c>
      <c r="EL529" t="s">
        <v>904</v>
      </c>
      <c r="EM529" t="s">
        <v>505</v>
      </c>
      <c r="EN529" t="s">
        <v>908</v>
      </c>
    </row>
    <row r="530" spans="1:158">
      <c r="A530" t="s">
        <v>1872</v>
      </c>
      <c r="B530" t="s">
        <v>507</v>
      </c>
      <c r="C530" t="s">
        <v>160</v>
      </c>
      <c r="D530" t="s">
        <v>1873</v>
      </c>
      <c r="E530" t="s">
        <v>12085</v>
      </c>
      <c r="F530" t="s">
        <v>12086</v>
      </c>
      <c r="G530">
        <v>9881866047</v>
      </c>
      <c r="H530" t="s">
        <v>164</v>
      </c>
      <c r="I530" t="s">
        <v>12087</v>
      </c>
      <c r="J530" t="s">
        <v>166</v>
      </c>
      <c r="K530" t="s">
        <v>2378</v>
      </c>
      <c r="L530" t="s">
        <v>12088</v>
      </c>
      <c r="M530" t="s">
        <v>12089</v>
      </c>
      <c r="N530" t="s">
        <v>170</v>
      </c>
      <c r="AI530" t="s">
        <v>12090</v>
      </c>
      <c r="AJ530" t="s">
        <v>12091</v>
      </c>
      <c r="AK530" t="s">
        <v>4987</v>
      </c>
      <c r="AL530">
        <v>74.26</v>
      </c>
      <c r="AN530">
        <v>2004</v>
      </c>
      <c r="AO530" t="s">
        <v>174</v>
      </c>
      <c r="AP530" t="s">
        <v>12090</v>
      </c>
      <c r="AQ530" t="s">
        <v>548</v>
      </c>
      <c r="AR530" t="s">
        <v>438</v>
      </c>
      <c r="AS530">
        <v>63.22</v>
      </c>
      <c r="AU530">
        <v>2006</v>
      </c>
      <c r="AV530" t="s">
        <v>170</v>
      </c>
      <c r="BC530" t="s">
        <v>174</v>
      </c>
      <c r="BD530" t="s">
        <v>4638</v>
      </c>
      <c r="BE530" t="s">
        <v>12092</v>
      </c>
      <c r="BF530" t="s">
        <v>1780</v>
      </c>
      <c r="BG530">
        <v>57</v>
      </c>
      <c r="BI530">
        <v>2011</v>
      </c>
      <c r="BJ530">
        <v>8</v>
      </c>
      <c r="BL530">
        <v>2</v>
      </c>
      <c r="BN530" t="s">
        <v>174</v>
      </c>
      <c r="BO530" t="s">
        <v>12093</v>
      </c>
      <c r="BP530" t="s">
        <v>12094</v>
      </c>
      <c r="BQ530" t="s">
        <v>8137</v>
      </c>
      <c r="BR530">
        <v>61</v>
      </c>
      <c r="BT530">
        <v>2015</v>
      </c>
      <c r="BU530">
        <v>31</v>
      </c>
      <c r="BV530" t="s">
        <v>8137</v>
      </c>
      <c r="BW530">
        <v>2</v>
      </c>
      <c r="BY530" t="s">
        <v>170</v>
      </c>
      <c r="CF530" t="s">
        <v>174</v>
      </c>
      <c r="CG530" t="s">
        <v>12095</v>
      </c>
      <c r="CH530" t="s">
        <v>12096</v>
      </c>
      <c r="CI530" t="s">
        <v>193</v>
      </c>
      <c r="CJ530">
        <v>2023</v>
      </c>
      <c r="CL530" t="s">
        <v>170</v>
      </c>
      <c r="CN530" t="s">
        <v>170</v>
      </c>
      <c r="CP530" t="s">
        <v>12097</v>
      </c>
      <c r="CQ530" t="s">
        <v>174</v>
      </c>
      <c r="CR530" t="s">
        <v>12098</v>
      </c>
      <c r="CS530">
        <v>0</v>
      </c>
      <c r="CT530">
        <v>2</v>
      </c>
      <c r="CU530" t="s">
        <v>12099</v>
      </c>
      <c r="CV530" t="s">
        <v>170</v>
      </c>
      <c r="CZ530" t="s">
        <v>170</v>
      </c>
      <c r="DB530" t="s">
        <v>12100</v>
      </c>
      <c r="DC530" t="s">
        <v>12101</v>
      </c>
      <c r="DD530" t="s">
        <v>170</v>
      </c>
      <c r="DF530" t="s">
        <v>170</v>
      </c>
      <c r="DL530" t="s">
        <v>170</v>
      </c>
      <c r="DN530" t="s">
        <v>170</v>
      </c>
      <c r="DP530" t="s">
        <v>12102</v>
      </c>
      <c r="DQ530" t="str">
        <f>HYPERLINK("https://nconnect.nicmar.ac.in/storage/profile/69a00b3643f0a.png","Download")</f>
        <v>0</v>
      </c>
      <c r="DR530" t="str">
        <f>HYPERLINK("https://nconnect.nicmar.ac.in/pdf/712_resume_1772098782.pdf/Y2FyZWVy","View Resume")</f>
        <v>0</v>
      </c>
      <c r="DS530" t="s">
        <v>7405</v>
      </c>
      <c r="DT530" t="s">
        <v>12103</v>
      </c>
      <c r="DU530" t="s">
        <v>211</v>
      </c>
      <c r="DV530" t="s">
        <v>5504</v>
      </c>
      <c r="DW530" t="s">
        <v>246</v>
      </c>
      <c r="DX530" t="s">
        <v>984</v>
      </c>
      <c r="DY530" t="s">
        <v>209</v>
      </c>
      <c r="DZ530" t="s">
        <v>1683</v>
      </c>
      <c r="EA530" t="s">
        <v>12104</v>
      </c>
      <c r="EB530" t="s">
        <v>211</v>
      </c>
      <c r="EC530" t="s">
        <v>12105</v>
      </c>
      <c r="ED530" t="s">
        <v>246</v>
      </c>
      <c r="EE530" t="s">
        <v>208</v>
      </c>
      <c r="EF530" t="s">
        <v>504</v>
      </c>
      <c r="EG530" t="s">
        <v>1317</v>
      </c>
      <c r="EH530" t="s">
        <v>12106</v>
      </c>
      <c r="EI530" t="s">
        <v>211</v>
      </c>
      <c r="EJ530" t="s">
        <v>12107</v>
      </c>
      <c r="EK530" t="s">
        <v>246</v>
      </c>
      <c r="EL530" t="s">
        <v>2022</v>
      </c>
      <c r="EM530" t="s">
        <v>1726</v>
      </c>
      <c r="EN530" t="s">
        <v>1689</v>
      </c>
      <c r="EO530" t="s">
        <v>12108</v>
      </c>
      <c r="EP530" t="s">
        <v>211</v>
      </c>
      <c r="EQ530" t="s">
        <v>6986</v>
      </c>
      <c r="ER530" t="s">
        <v>246</v>
      </c>
      <c r="ES530" t="s">
        <v>4748</v>
      </c>
      <c r="ET530" t="s">
        <v>2523</v>
      </c>
      <c r="EU530" t="s">
        <v>821</v>
      </c>
    </row>
    <row r="531" spans="1:158">
      <c r="A531" t="s">
        <v>1779</v>
      </c>
      <c r="B531" t="s">
        <v>159</v>
      </c>
      <c r="C531" t="s">
        <v>160</v>
      </c>
      <c r="D531" t="s">
        <v>1780</v>
      </c>
      <c r="E531" t="s">
        <v>12109</v>
      </c>
      <c r="F531" t="s">
        <v>12110</v>
      </c>
      <c r="G531">
        <v>9822732863</v>
      </c>
      <c r="H531" t="s">
        <v>271</v>
      </c>
      <c r="I531" t="s">
        <v>12111</v>
      </c>
      <c r="J531" t="s">
        <v>166</v>
      </c>
      <c r="K531" t="s">
        <v>12112</v>
      </c>
      <c r="L531" t="s">
        <v>12113</v>
      </c>
      <c r="M531" t="s">
        <v>12114</v>
      </c>
      <c r="N531" t="s">
        <v>170</v>
      </c>
      <c r="AI531" t="s">
        <v>12115</v>
      </c>
      <c r="AJ531" t="s">
        <v>12116</v>
      </c>
      <c r="AK531" t="s">
        <v>12117</v>
      </c>
      <c r="AL531">
        <v>76</v>
      </c>
      <c r="AN531">
        <v>1989</v>
      </c>
      <c r="AO531" t="s">
        <v>174</v>
      </c>
      <c r="AP531" t="s">
        <v>12118</v>
      </c>
      <c r="AQ531" t="s">
        <v>12119</v>
      </c>
      <c r="AR531" t="s">
        <v>12120</v>
      </c>
      <c r="AS531">
        <v>65</v>
      </c>
      <c r="AU531">
        <v>1990</v>
      </c>
      <c r="AV531" t="s">
        <v>174</v>
      </c>
      <c r="AW531" t="s">
        <v>12121</v>
      </c>
      <c r="AX531" t="s">
        <v>12122</v>
      </c>
      <c r="AY531" t="s">
        <v>12123</v>
      </c>
      <c r="AZ531">
        <v>68</v>
      </c>
      <c r="BB531">
        <v>2003</v>
      </c>
      <c r="BC531" t="s">
        <v>174</v>
      </c>
      <c r="BD531" t="s">
        <v>12124</v>
      </c>
      <c r="BE531" t="s">
        <v>12125</v>
      </c>
      <c r="BF531" t="s">
        <v>12126</v>
      </c>
      <c r="BG531">
        <v>59</v>
      </c>
      <c r="BI531">
        <v>1996</v>
      </c>
      <c r="BJ531">
        <v>8</v>
      </c>
      <c r="BL531">
        <v>2</v>
      </c>
      <c r="BN531" t="s">
        <v>174</v>
      </c>
      <c r="BO531" t="s">
        <v>12127</v>
      </c>
      <c r="BP531" t="s">
        <v>1427</v>
      </c>
      <c r="BQ531" t="s">
        <v>12128</v>
      </c>
      <c r="BR531">
        <v>67</v>
      </c>
      <c r="BT531">
        <v>2013</v>
      </c>
      <c r="BU531">
        <v>27</v>
      </c>
      <c r="BW531">
        <v>2</v>
      </c>
      <c r="BY531" t="s">
        <v>170</v>
      </c>
      <c r="CF531" t="s">
        <v>174</v>
      </c>
      <c r="CG531" t="s">
        <v>12129</v>
      </c>
      <c r="CH531" t="s">
        <v>12130</v>
      </c>
      <c r="CI531" t="s">
        <v>373</v>
      </c>
      <c r="CK531" t="s">
        <v>170</v>
      </c>
      <c r="CL531" t="s">
        <v>170</v>
      </c>
      <c r="CN531" t="s">
        <v>174</v>
      </c>
      <c r="CO531" t="s">
        <v>12131</v>
      </c>
      <c r="CP531" t="s">
        <v>12132</v>
      </c>
      <c r="CQ531" t="s">
        <v>170</v>
      </c>
      <c r="CV531" t="s">
        <v>170</v>
      </c>
      <c r="CZ531" t="s">
        <v>170</v>
      </c>
      <c r="DB531" t="s">
        <v>12133</v>
      </c>
      <c r="DC531" t="s">
        <v>12134</v>
      </c>
      <c r="DD531" t="s">
        <v>174</v>
      </c>
      <c r="DE531" t="s">
        <v>12135</v>
      </c>
      <c r="DF531" t="s">
        <v>170</v>
      </c>
      <c r="DL531" t="s">
        <v>174</v>
      </c>
      <c r="DM531" t="s">
        <v>12136</v>
      </c>
      <c r="DN531" t="s">
        <v>170</v>
      </c>
      <c r="DP531" t="s">
        <v>12137</v>
      </c>
      <c r="DQ531" t="s">
        <v>202</v>
      </c>
      <c r="DR531" t="str">
        <f>HYPERLINK("https://nconnect.nicmar.ac.in/pdf/711_resume_1772103393.pdf/Y2FyZWVy","View Resume")</f>
        <v>0</v>
      </c>
      <c r="DS531" t="s">
        <v>12138</v>
      </c>
      <c r="DT531" t="s">
        <v>12139</v>
      </c>
      <c r="DU531" t="s">
        <v>12140</v>
      </c>
      <c r="DV531" t="s">
        <v>818</v>
      </c>
      <c r="DW531" t="s">
        <v>246</v>
      </c>
      <c r="DX531" t="s">
        <v>1726</v>
      </c>
      <c r="DY531" t="s">
        <v>258</v>
      </c>
      <c r="DZ531" t="s">
        <v>1388</v>
      </c>
      <c r="EA531" t="s">
        <v>12141</v>
      </c>
      <c r="EB531" t="s">
        <v>12142</v>
      </c>
      <c r="EC531" t="s">
        <v>818</v>
      </c>
      <c r="ED531" t="s">
        <v>246</v>
      </c>
      <c r="EE531" t="s">
        <v>427</v>
      </c>
      <c r="EF531" t="s">
        <v>1722</v>
      </c>
      <c r="EG531" t="s">
        <v>821</v>
      </c>
      <c r="EH531" t="s">
        <v>12143</v>
      </c>
      <c r="EI531" t="s">
        <v>12142</v>
      </c>
      <c r="EJ531" t="s">
        <v>818</v>
      </c>
      <c r="EK531" t="s">
        <v>246</v>
      </c>
      <c r="EL531" t="s">
        <v>1023</v>
      </c>
      <c r="EM531" t="s">
        <v>1588</v>
      </c>
      <c r="EN531" t="s">
        <v>821</v>
      </c>
      <c r="EO531" t="s">
        <v>12144</v>
      </c>
      <c r="EP531" t="s">
        <v>12142</v>
      </c>
      <c r="EQ531" t="s">
        <v>818</v>
      </c>
      <c r="ER531" t="s">
        <v>246</v>
      </c>
      <c r="ES531" t="s">
        <v>578</v>
      </c>
      <c r="ET531" t="s">
        <v>4781</v>
      </c>
      <c r="EU531" t="s">
        <v>945</v>
      </c>
      <c r="EV531" t="s">
        <v>12145</v>
      </c>
      <c r="EW531" t="s">
        <v>8750</v>
      </c>
      <c r="EX531" t="s">
        <v>818</v>
      </c>
      <c r="EY531" t="s">
        <v>246</v>
      </c>
      <c r="EZ531" t="s">
        <v>208</v>
      </c>
      <c r="FA531" t="s">
        <v>1983</v>
      </c>
      <c r="FB531" t="s">
        <v>821</v>
      </c>
    </row>
    <row r="532" spans="1:158">
      <c r="A532" t="s">
        <v>581</v>
      </c>
      <c r="B532" t="s">
        <v>211</v>
      </c>
      <c r="C532" t="s">
        <v>471</v>
      </c>
      <c r="D532" t="s">
        <v>582</v>
      </c>
      <c r="E532" t="s">
        <v>12146</v>
      </c>
      <c r="F532" t="s">
        <v>12147</v>
      </c>
      <c r="G532">
        <v>7560816979</v>
      </c>
      <c r="H532" t="s">
        <v>164</v>
      </c>
      <c r="I532" t="s">
        <v>3690</v>
      </c>
      <c r="J532" t="s">
        <v>217</v>
      </c>
      <c r="K532" t="s">
        <v>12148</v>
      </c>
      <c r="L532" t="s">
        <v>12149</v>
      </c>
      <c r="M532" t="s">
        <v>12150</v>
      </c>
      <c r="N532" t="s">
        <v>170</v>
      </c>
      <c r="AI532" t="s">
        <v>12151</v>
      </c>
      <c r="AJ532" t="s">
        <v>12152</v>
      </c>
      <c r="AK532" t="s">
        <v>12153</v>
      </c>
      <c r="AL532">
        <v>100</v>
      </c>
      <c r="AM532">
        <v>10</v>
      </c>
      <c r="AN532">
        <v>2012</v>
      </c>
      <c r="AO532" t="s">
        <v>174</v>
      </c>
      <c r="AP532" t="s">
        <v>12154</v>
      </c>
      <c r="AQ532" t="s">
        <v>12155</v>
      </c>
      <c r="AR532" t="s">
        <v>12156</v>
      </c>
      <c r="AS532">
        <v>92</v>
      </c>
      <c r="AU532">
        <v>2014</v>
      </c>
      <c r="AV532" t="s">
        <v>170</v>
      </c>
      <c r="BC532" t="s">
        <v>174</v>
      </c>
      <c r="BD532" t="s">
        <v>12157</v>
      </c>
      <c r="BE532" t="s">
        <v>12158</v>
      </c>
      <c r="BF532" t="s">
        <v>12159</v>
      </c>
      <c r="BG532">
        <v>67.4</v>
      </c>
      <c r="BH532">
        <v>6.74</v>
      </c>
      <c r="BI532">
        <v>2019</v>
      </c>
      <c r="BJ532">
        <v>8</v>
      </c>
      <c r="BL532">
        <v>2</v>
      </c>
      <c r="BN532" t="s">
        <v>174</v>
      </c>
      <c r="BO532" t="s">
        <v>11040</v>
      </c>
      <c r="BP532" t="s">
        <v>12160</v>
      </c>
      <c r="BQ532" t="s">
        <v>12161</v>
      </c>
      <c r="BR532">
        <v>95.1</v>
      </c>
      <c r="BS532">
        <v>9.51</v>
      </c>
      <c r="BT532">
        <v>2021</v>
      </c>
      <c r="BU532">
        <v>31</v>
      </c>
      <c r="BV532" t="s">
        <v>12162</v>
      </c>
      <c r="BW532">
        <v>53</v>
      </c>
      <c r="BX532" t="s">
        <v>12163</v>
      </c>
      <c r="BY532" t="s">
        <v>170</v>
      </c>
      <c r="CF532" t="s">
        <v>174</v>
      </c>
      <c r="CG532" t="s">
        <v>12164</v>
      </c>
      <c r="CH532" t="s">
        <v>4176</v>
      </c>
      <c r="CI532" t="s">
        <v>373</v>
      </c>
      <c r="CK532" t="s">
        <v>170</v>
      </c>
      <c r="CL532" t="s">
        <v>174</v>
      </c>
      <c r="CM532" t="s">
        <v>12165</v>
      </c>
      <c r="CN532" t="s">
        <v>174</v>
      </c>
      <c r="CO532" t="s">
        <v>12166</v>
      </c>
      <c r="CP532" t="s">
        <v>12167</v>
      </c>
      <c r="CQ532" t="s">
        <v>174</v>
      </c>
      <c r="CR532">
        <v>7</v>
      </c>
      <c r="CS532">
        <v>0</v>
      </c>
      <c r="CT532">
        <v>2</v>
      </c>
      <c r="CU532" t="s">
        <v>12168</v>
      </c>
      <c r="CV532" t="s">
        <v>174</v>
      </c>
      <c r="CW532" t="s">
        <v>12169</v>
      </c>
      <c r="CX532" t="s">
        <v>373</v>
      </c>
      <c r="CZ532" t="s">
        <v>170</v>
      </c>
      <c r="DB532" t="s">
        <v>12170</v>
      </c>
      <c r="DC532" t="s">
        <v>12171</v>
      </c>
      <c r="DD532" t="s">
        <v>174</v>
      </c>
      <c r="DE532" t="s">
        <v>12172</v>
      </c>
      <c r="DF532" t="s">
        <v>170</v>
      </c>
      <c r="DI532" t="s">
        <v>12173</v>
      </c>
      <c r="DL532" t="s">
        <v>174</v>
      </c>
      <c r="DM532" t="s">
        <v>12174</v>
      </c>
      <c r="DN532" t="s">
        <v>174</v>
      </c>
      <c r="DO532" t="s">
        <v>12175</v>
      </c>
      <c r="DP532" t="s">
        <v>12176</v>
      </c>
      <c r="DQ532" t="str">
        <f>HYPERLINK("https://nconnect.nicmar.ac.in/storage/profile/699d936202e2a.png","Download")</f>
        <v>0</v>
      </c>
      <c r="DR532" t="str">
        <f>HYPERLINK("https://nconnect.nicmar.ac.in/pdf/588_resume_1772100517.pdf/Y2FyZWVy","View Resume")</f>
        <v>0</v>
      </c>
      <c r="DS532" t="s">
        <v>1805</v>
      </c>
      <c r="DT532" t="s">
        <v>12177</v>
      </c>
      <c r="DU532" t="s">
        <v>952</v>
      </c>
      <c r="DV532" t="s">
        <v>1752</v>
      </c>
      <c r="DW532" t="s">
        <v>246</v>
      </c>
      <c r="DX532" t="s">
        <v>1718</v>
      </c>
      <c r="DY532" t="s">
        <v>209</v>
      </c>
      <c r="DZ532" t="s">
        <v>1805</v>
      </c>
    </row>
    <row r="533" spans="1:158">
      <c r="A533" t="s">
        <v>581</v>
      </c>
      <c r="B533" t="s">
        <v>211</v>
      </c>
      <c r="C533" t="s">
        <v>471</v>
      </c>
      <c r="D533" t="s">
        <v>582</v>
      </c>
      <c r="E533" t="s">
        <v>12178</v>
      </c>
      <c r="F533" t="s">
        <v>12179</v>
      </c>
      <c r="G533">
        <v>9039987199</v>
      </c>
      <c r="H533" t="s">
        <v>164</v>
      </c>
      <c r="I533" t="s">
        <v>12180</v>
      </c>
      <c r="J533" t="s">
        <v>217</v>
      </c>
      <c r="K533" t="s">
        <v>797</v>
      </c>
      <c r="L533" t="s">
        <v>12181</v>
      </c>
      <c r="M533" t="s">
        <v>12182</v>
      </c>
      <c r="N533" t="s">
        <v>170</v>
      </c>
      <c r="AI533" t="s">
        <v>12183</v>
      </c>
      <c r="AJ533" t="s">
        <v>12184</v>
      </c>
      <c r="AK533" t="s">
        <v>12185</v>
      </c>
      <c r="AL533">
        <v>70</v>
      </c>
      <c r="AN533">
        <v>2008</v>
      </c>
      <c r="AO533" t="s">
        <v>174</v>
      </c>
      <c r="AP533" t="s">
        <v>12183</v>
      </c>
      <c r="AQ533" t="s">
        <v>12184</v>
      </c>
      <c r="AR533" t="s">
        <v>12186</v>
      </c>
      <c r="AS533">
        <v>60.2</v>
      </c>
      <c r="AU533">
        <v>2010</v>
      </c>
      <c r="AV533" t="s">
        <v>170</v>
      </c>
      <c r="BC533" t="s">
        <v>174</v>
      </c>
      <c r="BD533" t="s">
        <v>628</v>
      </c>
      <c r="BE533" t="s">
        <v>12187</v>
      </c>
      <c r="BF533" t="s">
        <v>12188</v>
      </c>
      <c r="BG533">
        <v>63</v>
      </c>
      <c r="BH533">
        <v>6.3</v>
      </c>
      <c r="BI533">
        <v>2015</v>
      </c>
      <c r="BJ533">
        <v>2</v>
      </c>
      <c r="BL533">
        <v>9</v>
      </c>
      <c r="BN533" t="s">
        <v>174</v>
      </c>
      <c r="BO533" t="s">
        <v>628</v>
      </c>
      <c r="BP533" t="s">
        <v>12189</v>
      </c>
      <c r="BQ533" t="s">
        <v>12190</v>
      </c>
      <c r="BR533">
        <v>75.4</v>
      </c>
      <c r="BS533">
        <v>7.54</v>
      </c>
      <c r="BT533">
        <v>2018</v>
      </c>
      <c r="BU533">
        <v>31</v>
      </c>
      <c r="BV533" t="s">
        <v>12191</v>
      </c>
      <c r="BW533">
        <v>48</v>
      </c>
      <c r="BY533" t="s">
        <v>170</v>
      </c>
      <c r="CF533" t="s">
        <v>174</v>
      </c>
      <c r="CG533" t="s">
        <v>12192</v>
      </c>
      <c r="CH533" t="s">
        <v>12193</v>
      </c>
      <c r="CI533" t="s">
        <v>373</v>
      </c>
      <c r="CK533" t="s">
        <v>174</v>
      </c>
      <c r="CL533" t="s">
        <v>174</v>
      </c>
      <c r="CM533" t="s">
        <v>12194</v>
      </c>
      <c r="CN533" t="s">
        <v>174</v>
      </c>
      <c r="CO533" t="s">
        <v>12195</v>
      </c>
      <c r="CP533" t="s">
        <v>4879</v>
      </c>
      <c r="CQ533" t="s">
        <v>174</v>
      </c>
      <c r="CR533" t="s">
        <v>4998</v>
      </c>
      <c r="CS533">
        <v>4</v>
      </c>
      <c r="CT533">
        <v>7</v>
      </c>
      <c r="CU533" t="s">
        <v>12196</v>
      </c>
      <c r="CV533" t="s">
        <v>170</v>
      </c>
      <c r="CZ533" t="s">
        <v>170</v>
      </c>
      <c r="DC533" t="s">
        <v>12197</v>
      </c>
      <c r="DD533" t="s">
        <v>170</v>
      </c>
      <c r="DF533" t="s">
        <v>174</v>
      </c>
      <c r="DG533">
        <v>10</v>
      </c>
      <c r="DH533">
        <v>0</v>
      </c>
      <c r="DI533">
        <v>3</v>
      </c>
      <c r="DJ533" t="s">
        <v>4998</v>
      </c>
      <c r="DK533" t="s">
        <v>10659</v>
      </c>
      <c r="DL533" t="s">
        <v>170</v>
      </c>
      <c r="DN533" t="s">
        <v>170</v>
      </c>
      <c r="DP533" t="s">
        <v>12198</v>
      </c>
      <c r="DQ533" t="s">
        <v>202</v>
      </c>
      <c r="DR533" t="str">
        <f>HYPERLINK("https://nconnect.nicmar.ac.in/pdf/704_resume_1772102094.pdf/Y2FyZWVy","View Resume")</f>
        <v>0</v>
      </c>
      <c r="DS533" t="s">
        <v>1317</v>
      </c>
      <c r="DT533" t="s">
        <v>12199</v>
      </c>
      <c r="DU533" t="s">
        <v>1283</v>
      </c>
      <c r="DV533" t="s">
        <v>12200</v>
      </c>
      <c r="DW533" t="s">
        <v>246</v>
      </c>
      <c r="DX533" t="s">
        <v>941</v>
      </c>
      <c r="DY533" t="s">
        <v>209</v>
      </c>
      <c r="DZ533" t="s">
        <v>949</v>
      </c>
      <c r="EA533" t="s">
        <v>12199</v>
      </c>
      <c r="EB533" t="s">
        <v>211</v>
      </c>
      <c r="EC533" t="s">
        <v>12200</v>
      </c>
      <c r="ED533" t="s">
        <v>246</v>
      </c>
      <c r="EE533" t="s">
        <v>1319</v>
      </c>
      <c r="EF533" t="s">
        <v>252</v>
      </c>
      <c r="EG533" t="s">
        <v>2054</v>
      </c>
      <c r="EH533" t="s">
        <v>12201</v>
      </c>
      <c r="EI533" t="s">
        <v>6912</v>
      </c>
      <c r="EJ533" t="s">
        <v>8288</v>
      </c>
      <c r="EK533" t="s">
        <v>207</v>
      </c>
      <c r="EL533" t="s">
        <v>824</v>
      </c>
      <c r="EM533" t="s">
        <v>1319</v>
      </c>
      <c r="EN533" t="s">
        <v>344</v>
      </c>
      <c r="EO533" t="s">
        <v>12199</v>
      </c>
      <c r="EP533" t="s">
        <v>211</v>
      </c>
      <c r="EQ533" t="s">
        <v>12200</v>
      </c>
      <c r="ER533" t="s">
        <v>246</v>
      </c>
      <c r="ES533" t="s">
        <v>208</v>
      </c>
      <c r="ET533" t="s">
        <v>384</v>
      </c>
      <c r="EU533" t="s">
        <v>265</v>
      </c>
    </row>
    <row r="534" spans="1:158">
      <c r="A534" t="s">
        <v>1137</v>
      </c>
      <c r="B534" t="s">
        <v>211</v>
      </c>
      <c r="C534" t="s">
        <v>1138</v>
      </c>
      <c r="D534" t="s">
        <v>1139</v>
      </c>
      <c r="E534" t="s">
        <v>12178</v>
      </c>
      <c r="F534" t="s">
        <v>12179</v>
      </c>
      <c r="G534">
        <v>9039987199</v>
      </c>
      <c r="H534" t="s">
        <v>164</v>
      </c>
      <c r="I534" t="s">
        <v>12180</v>
      </c>
      <c r="J534" t="s">
        <v>217</v>
      </c>
      <c r="K534" t="s">
        <v>797</v>
      </c>
      <c r="L534" t="s">
        <v>12181</v>
      </c>
      <c r="M534" t="s">
        <v>12182</v>
      </c>
      <c r="N534" t="s">
        <v>170</v>
      </c>
      <c r="AI534" t="s">
        <v>12183</v>
      </c>
      <c r="AJ534" t="s">
        <v>12184</v>
      </c>
      <c r="AK534" t="s">
        <v>12185</v>
      </c>
      <c r="AL534">
        <v>70</v>
      </c>
      <c r="AN534">
        <v>2008</v>
      </c>
      <c r="AO534" t="s">
        <v>174</v>
      </c>
      <c r="AP534" t="s">
        <v>12183</v>
      </c>
      <c r="AQ534" t="s">
        <v>12184</v>
      </c>
      <c r="AR534" t="s">
        <v>12186</v>
      </c>
      <c r="AS534">
        <v>60.2</v>
      </c>
      <c r="AU534">
        <v>2010</v>
      </c>
      <c r="AV534" t="s">
        <v>170</v>
      </c>
      <c r="BC534" t="s">
        <v>174</v>
      </c>
      <c r="BD534" t="s">
        <v>628</v>
      </c>
      <c r="BE534" t="s">
        <v>12187</v>
      </c>
      <c r="BF534" t="s">
        <v>12188</v>
      </c>
      <c r="BG534">
        <v>63</v>
      </c>
      <c r="BH534">
        <v>6.3</v>
      </c>
      <c r="BI534">
        <v>2015</v>
      </c>
      <c r="BJ534">
        <v>2</v>
      </c>
      <c r="BL534">
        <v>9</v>
      </c>
      <c r="BN534" t="s">
        <v>174</v>
      </c>
      <c r="BO534" t="s">
        <v>628</v>
      </c>
      <c r="BP534" t="s">
        <v>12189</v>
      </c>
      <c r="BQ534" t="s">
        <v>12190</v>
      </c>
      <c r="BR534">
        <v>75.4</v>
      </c>
      <c r="BS534">
        <v>7.54</v>
      </c>
      <c r="BT534">
        <v>2018</v>
      </c>
      <c r="BU534">
        <v>31</v>
      </c>
      <c r="BV534" t="s">
        <v>12191</v>
      </c>
      <c r="BW534">
        <v>48</v>
      </c>
      <c r="BY534" t="s">
        <v>170</v>
      </c>
      <c r="CF534" t="s">
        <v>174</v>
      </c>
      <c r="CG534" t="s">
        <v>12192</v>
      </c>
      <c r="CH534" t="s">
        <v>12193</v>
      </c>
      <c r="CI534" t="s">
        <v>373</v>
      </c>
      <c r="CK534" t="s">
        <v>174</v>
      </c>
      <c r="CL534" t="s">
        <v>174</v>
      </c>
      <c r="CM534" t="s">
        <v>12194</v>
      </c>
      <c r="CN534" t="s">
        <v>174</v>
      </c>
      <c r="CO534" t="s">
        <v>12195</v>
      </c>
      <c r="CP534" t="s">
        <v>4879</v>
      </c>
      <c r="CQ534" t="s">
        <v>174</v>
      </c>
      <c r="CR534" t="s">
        <v>4998</v>
      </c>
      <c r="CS534">
        <v>4</v>
      </c>
      <c r="CT534">
        <v>7</v>
      </c>
      <c r="CU534" t="s">
        <v>12196</v>
      </c>
      <c r="CV534" t="s">
        <v>170</v>
      </c>
      <c r="CZ534" t="s">
        <v>170</v>
      </c>
      <c r="DC534" t="s">
        <v>12197</v>
      </c>
      <c r="DD534" t="s">
        <v>170</v>
      </c>
      <c r="DF534" t="s">
        <v>174</v>
      </c>
      <c r="DG534">
        <v>10</v>
      </c>
      <c r="DH534">
        <v>0</v>
      </c>
      <c r="DI534">
        <v>3</v>
      </c>
      <c r="DJ534" t="s">
        <v>4998</v>
      </c>
      <c r="DK534" t="s">
        <v>10659</v>
      </c>
      <c r="DL534" t="s">
        <v>170</v>
      </c>
      <c r="DN534" t="s">
        <v>170</v>
      </c>
      <c r="DP534" t="s">
        <v>12198</v>
      </c>
      <c r="DQ534" t="s">
        <v>202</v>
      </c>
      <c r="DR534" t="str">
        <f>HYPERLINK("https://nconnect.nicmar.ac.in/pdf/704_resume_1772102094.pdf/Y2FyZWVy","View Resume")</f>
        <v>0</v>
      </c>
      <c r="DS534" t="s">
        <v>1317</v>
      </c>
      <c r="DT534" t="s">
        <v>12199</v>
      </c>
      <c r="DU534" t="s">
        <v>1283</v>
      </c>
      <c r="DV534" t="s">
        <v>12200</v>
      </c>
      <c r="DW534" t="s">
        <v>246</v>
      </c>
      <c r="DX534" t="s">
        <v>941</v>
      </c>
      <c r="DY534" t="s">
        <v>209</v>
      </c>
      <c r="DZ534" t="s">
        <v>949</v>
      </c>
      <c r="EA534" t="s">
        <v>12199</v>
      </c>
      <c r="EB534" t="s">
        <v>211</v>
      </c>
      <c r="EC534" t="s">
        <v>12200</v>
      </c>
      <c r="ED534" t="s">
        <v>246</v>
      </c>
      <c r="EE534" t="s">
        <v>1319</v>
      </c>
      <c r="EF534" t="s">
        <v>252</v>
      </c>
      <c r="EG534" t="s">
        <v>2054</v>
      </c>
      <c r="EH534" t="s">
        <v>12201</v>
      </c>
      <c r="EI534" t="s">
        <v>6912</v>
      </c>
      <c r="EJ534" t="s">
        <v>8288</v>
      </c>
      <c r="EK534" t="s">
        <v>207</v>
      </c>
      <c r="EL534" t="s">
        <v>824</v>
      </c>
      <c r="EM534" t="s">
        <v>1319</v>
      </c>
      <c r="EN534" t="s">
        <v>344</v>
      </c>
      <c r="EO534" t="s">
        <v>12199</v>
      </c>
      <c r="EP534" t="s">
        <v>211</v>
      </c>
      <c r="EQ534" t="s">
        <v>12200</v>
      </c>
      <c r="ER534" t="s">
        <v>246</v>
      </c>
      <c r="ES534" t="s">
        <v>208</v>
      </c>
      <c r="ET534" t="s">
        <v>384</v>
      </c>
      <c r="EU534" t="s">
        <v>265</v>
      </c>
    </row>
    <row r="535" spans="1:158">
      <c r="A535" t="s">
        <v>5303</v>
      </c>
      <c r="B535" t="s">
        <v>507</v>
      </c>
      <c r="C535" t="s">
        <v>160</v>
      </c>
      <c r="D535" t="s">
        <v>5304</v>
      </c>
      <c r="E535" t="s">
        <v>12202</v>
      </c>
      <c r="F535" t="s">
        <v>12203</v>
      </c>
      <c r="G535">
        <v>9498026989</v>
      </c>
      <c r="H535" t="s">
        <v>164</v>
      </c>
      <c r="I535" t="s">
        <v>12204</v>
      </c>
      <c r="J535" t="s">
        <v>166</v>
      </c>
      <c r="K535" t="s">
        <v>12205</v>
      </c>
      <c r="L535" t="s">
        <v>12206</v>
      </c>
      <c r="M535" t="s">
        <v>12207</v>
      </c>
      <c r="N535" t="s">
        <v>170</v>
      </c>
      <c r="AI535" t="s">
        <v>12208</v>
      </c>
      <c r="AJ535" t="s">
        <v>12209</v>
      </c>
      <c r="AK535" t="s">
        <v>12210</v>
      </c>
      <c r="AL535">
        <v>88</v>
      </c>
      <c r="AM535">
        <v>8.8</v>
      </c>
      <c r="AN535">
        <v>2010</v>
      </c>
      <c r="AO535" t="s">
        <v>174</v>
      </c>
      <c r="AP535" t="s">
        <v>12208</v>
      </c>
      <c r="AQ535" t="s">
        <v>12211</v>
      </c>
      <c r="AR535" t="s">
        <v>12212</v>
      </c>
      <c r="AS535">
        <v>83</v>
      </c>
      <c r="AT535">
        <v>8.3</v>
      </c>
      <c r="AU535">
        <v>2012</v>
      </c>
      <c r="AV535" t="s">
        <v>170</v>
      </c>
      <c r="BC535" t="s">
        <v>174</v>
      </c>
      <c r="BD535" t="s">
        <v>12213</v>
      </c>
      <c r="BE535" t="s">
        <v>12214</v>
      </c>
      <c r="BF535" t="s">
        <v>12215</v>
      </c>
      <c r="BG535">
        <v>77</v>
      </c>
      <c r="BH535">
        <v>7.77</v>
      </c>
      <c r="BI535">
        <v>2017</v>
      </c>
      <c r="BJ535">
        <v>8</v>
      </c>
      <c r="BL535">
        <v>2</v>
      </c>
      <c r="BN535" t="s">
        <v>174</v>
      </c>
      <c r="BO535" t="s">
        <v>12216</v>
      </c>
      <c r="BP535" t="s">
        <v>12217</v>
      </c>
      <c r="BQ535" t="s">
        <v>12218</v>
      </c>
      <c r="BR535">
        <v>100</v>
      </c>
      <c r="BS535">
        <v>10</v>
      </c>
      <c r="BT535">
        <v>2025</v>
      </c>
      <c r="BU535">
        <v>31</v>
      </c>
      <c r="BV535" t="s">
        <v>12219</v>
      </c>
      <c r="BW535">
        <v>50</v>
      </c>
      <c r="BY535" t="s">
        <v>170</v>
      </c>
      <c r="CF535" t="s">
        <v>170</v>
      </c>
      <c r="CL535" t="s">
        <v>170</v>
      </c>
      <c r="CN535" t="s">
        <v>170</v>
      </c>
      <c r="CP535" t="s">
        <v>12220</v>
      </c>
      <c r="CQ535" t="s">
        <v>170</v>
      </c>
      <c r="CV535" t="s">
        <v>170</v>
      </c>
      <c r="CZ535" t="s">
        <v>170</v>
      </c>
      <c r="DC535" t="s">
        <v>1492</v>
      </c>
      <c r="DD535" t="s">
        <v>174</v>
      </c>
      <c r="DE535" t="s">
        <v>11018</v>
      </c>
      <c r="DF535" t="s">
        <v>170</v>
      </c>
      <c r="DL535" t="s">
        <v>170</v>
      </c>
      <c r="DN535" t="s">
        <v>174</v>
      </c>
      <c r="DO535" t="s">
        <v>12221</v>
      </c>
      <c r="DP535" t="s">
        <v>12222</v>
      </c>
      <c r="DQ535" t="str">
        <f>HYPERLINK("https://nconnect.nicmar.ac.in/storage/profile/69a01f2dd0e85.png","Download")</f>
        <v>0</v>
      </c>
      <c r="DR535" t="str">
        <f>HYPERLINK("https://nconnect.nicmar.ac.in/pdf/716_resume_1772105249.pdf/Y2FyZWVy","View Resume")</f>
        <v>0</v>
      </c>
      <c r="DS535" t="s">
        <v>5179</v>
      </c>
      <c r="DT535" t="s">
        <v>12223</v>
      </c>
      <c r="DU535" t="s">
        <v>12224</v>
      </c>
      <c r="DV535" t="s">
        <v>12225</v>
      </c>
      <c r="DW535" t="s">
        <v>207</v>
      </c>
      <c r="DX535" t="s">
        <v>981</v>
      </c>
      <c r="DY535" t="s">
        <v>941</v>
      </c>
      <c r="DZ535" t="s">
        <v>460</v>
      </c>
      <c r="EA535" t="s">
        <v>12226</v>
      </c>
      <c r="EB535" t="s">
        <v>12227</v>
      </c>
      <c r="EC535" t="s">
        <v>1812</v>
      </c>
      <c r="ED535" t="s">
        <v>207</v>
      </c>
      <c r="EE535" t="s">
        <v>1719</v>
      </c>
      <c r="EF535" t="s">
        <v>1030</v>
      </c>
      <c r="EG535" t="s">
        <v>2927</v>
      </c>
      <c r="EH535" t="s">
        <v>12228</v>
      </c>
      <c r="EI535" t="s">
        <v>12229</v>
      </c>
      <c r="EJ535" t="s">
        <v>1812</v>
      </c>
      <c r="EK535" t="s">
        <v>207</v>
      </c>
      <c r="EL535" t="s">
        <v>1395</v>
      </c>
      <c r="EM535" t="s">
        <v>3108</v>
      </c>
      <c r="EN535" t="s">
        <v>419</v>
      </c>
      <c r="EO535" t="s">
        <v>12230</v>
      </c>
      <c r="EP535" t="s">
        <v>6241</v>
      </c>
      <c r="EQ535" t="s">
        <v>1812</v>
      </c>
      <c r="ER535" t="s">
        <v>207</v>
      </c>
      <c r="ES535" t="s">
        <v>5182</v>
      </c>
      <c r="ET535" t="s">
        <v>208</v>
      </c>
      <c r="EU535" t="s">
        <v>574</v>
      </c>
      <c r="EV535" t="s">
        <v>12231</v>
      </c>
      <c r="EW535" t="s">
        <v>6241</v>
      </c>
      <c r="EX535" t="s">
        <v>1812</v>
      </c>
      <c r="EY535" t="s">
        <v>207</v>
      </c>
      <c r="EZ535" t="s">
        <v>988</v>
      </c>
      <c r="FA535" t="s">
        <v>5567</v>
      </c>
      <c r="FB535" t="s">
        <v>265</v>
      </c>
    </row>
    <row r="536" spans="1:158">
      <c r="A536" t="s">
        <v>3204</v>
      </c>
      <c r="B536" t="s">
        <v>211</v>
      </c>
      <c r="C536" t="s">
        <v>160</v>
      </c>
      <c r="D536" t="s">
        <v>3205</v>
      </c>
      <c r="E536" t="s">
        <v>12232</v>
      </c>
      <c r="F536" t="s">
        <v>12233</v>
      </c>
      <c r="G536">
        <v>7041002987</v>
      </c>
      <c r="H536" t="s">
        <v>164</v>
      </c>
      <c r="I536" t="s">
        <v>12234</v>
      </c>
      <c r="J536" t="s">
        <v>166</v>
      </c>
      <c r="K536" t="s">
        <v>1600</v>
      </c>
      <c r="L536" t="s">
        <v>12235</v>
      </c>
      <c r="M536" t="s">
        <v>12236</v>
      </c>
      <c r="N536" t="s">
        <v>170</v>
      </c>
      <c r="AI536" t="s">
        <v>12237</v>
      </c>
      <c r="AJ536" t="s">
        <v>12238</v>
      </c>
      <c r="AK536" t="s">
        <v>4090</v>
      </c>
      <c r="AL536">
        <v>69</v>
      </c>
      <c r="AN536">
        <v>1991</v>
      </c>
      <c r="AO536" t="s">
        <v>174</v>
      </c>
      <c r="AP536" t="s">
        <v>12237</v>
      </c>
      <c r="AQ536" t="s">
        <v>12238</v>
      </c>
      <c r="AR536" t="s">
        <v>4090</v>
      </c>
      <c r="AS536">
        <v>64</v>
      </c>
      <c r="AU536">
        <v>1993</v>
      </c>
      <c r="AV536" t="s">
        <v>170</v>
      </c>
      <c r="BC536" t="s">
        <v>174</v>
      </c>
      <c r="BD536" t="s">
        <v>12239</v>
      </c>
      <c r="BE536" t="s">
        <v>12240</v>
      </c>
      <c r="BF536" t="s">
        <v>485</v>
      </c>
      <c r="BG536">
        <v>64</v>
      </c>
      <c r="BI536">
        <v>1998</v>
      </c>
      <c r="BJ536">
        <v>2</v>
      </c>
      <c r="BL536">
        <v>9</v>
      </c>
      <c r="BN536" t="s">
        <v>174</v>
      </c>
      <c r="BO536" t="s">
        <v>10000</v>
      </c>
      <c r="BP536" t="s">
        <v>12241</v>
      </c>
      <c r="BQ536" t="s">
        <v>3615</v>
      </c>
      <c r="BR536">
        <v>70</v>
      </c>
      <c r="BS536">
        <v>7.71</v>
      </c>
      <c r="BT536">
        <v>2012</v>
      </c>
      <c r="BU536">
        <v>16</v>
      </c>
      <c r="BW536">
        <v>49</v>
      </c>
      <c r="BY536" t="s">
        <v>170</v>
      </c>
      <c r="CF536" t="s">
        <v>174</v>
      </c>
      <c r="CG536" t="s">
        <v>12242</v>
      </c>
      <c r="CH536" t="s">
        <v>6095</v>
      </c>
      <c r="CI536" t="s">
        <v>193</v>
      </c>
      <c r="CJ536">
        <v>2020</v>
      </c>
      <c r="CL536" t="s">
        <v>170</v>
      </c>
      <c r="CN536" t="s">
        <v>170</v>
      </c>
      <c r="CP536" t="s">
        <v>12243</v>
      </c>
      <c r="CQ536" t="s">
        <v>174</v>
      </c>
      <c r="CR536">
        <v>2</v>
      </c>
      <c r="CS536">
        <v>20</v>
      </c>
      <c r="CT536">
        <v>110</v>
      </c>
      <c r="CU536" t="s">
        <v>12244</v>
      </c>
      <c r="CV536" t="s">
        <v>174</v>
      </c>
      <c r="CW536" t="s">
        <v>12245</v>
      </c>
      <c r="CX536" t="s">
        <v>193</v>
      </c>
      <c r="CY536">
        <v>2021</v>
      </c>
      <c r="CZ536" t="s">
        <v>174</v>
      </c>
      <c r="DA536" t="s">
        <v>12246</v>
      </c>
      <c r="DC536" t="s">
        <v>6734</v>
      </c>
      <c r="DD536" t="s">
        <v>174</v>
      </c>
      <c r="DE536" t="s">
        <v>12247</v>
      </c>
      <c r="DF536" t="s">
        <v>174</v>
      </c>
      <c r="DG536">
        <v>11</v>
      </c>
      <c r="DH536">
        <v>0</v>
      </c>
      <c r="DI536">
        <v>4</v>
      </c>
      <c r="DJ536" t="s">
        <v>2106</v>
      </c>
      <c r="DK536">
        <v>10</v>
      </c>
      <c r="DL536" t="s">
        <v>174</v>
      </c>
      <c r="DM536" t="s">
        <v>12248</v>
      </c>
      <c r="DN536" t="s">
        <v>174</v>
      </c>
      <c r="DO536" t="s">
        <v>12249</v>
      </c>
      <c r="DP536" t="s">
        <v>12250</v>
      </c>
      <c r="DQ536" t="str">
        <f>HYPERLINK("https://nconnect.nicmar.ac.in/storage/profile/69a02ac964297.png","Download")</f>
        <v>0</v>
      </c>
      <c r="DR536" t="str">
        <f>HYPERLINK("https://nconnect.nicmar.ac.in/pdf/717_resume_1772105808.pdf/Y2FyZWVy","View Resume")</f>
        <v>0</v>
      </c>
      <c r="DS536" t="s">
        <v>12251</v>
      </c>
      <c r="DT536" t="s">
        <v>12252</v>
      </c>
      <c r="DU536" t="s">
        <v>507</v>
      </c>
      <c r="DV536" t="s">
        <v>12253</v>
      </c>
      <c r="DW536" t="s">
        <v>246</v>
      </c>
      <c r="DX536" t="s">
        <v>1544</v>
      </c>
      <c r="DY536" t="s">
        <v>209</v>
      </c>
      <c r="DZ536" t="s">
        <v>4129</v>
      </c>
      <c r="EA536" t="s">
        <v>10181</v>
      </c>
      <c r="EB536" t="s">
        <v>211</v>
      </c>
      <c r="EC536" t="s">
        <v>12254</v>
      </c>
      <c r="ED536" t="s">
        <v>246</v>
      </c>
      <c r="EE536" t="s">
        <v>12255</v>
      </c>
      <c r="EF536" t="s">
        <v>1544</v>
      </c>
      <c r="EG536" t="s">
        <v>12256</v>
      </c>
      <c r="EH536" t="s">
        <v>12257</v>
      </c>
      <c r="EI536" t="s">
        <v>12258</v>
      </c>
      <c r="EJ536" t="s">
        <v>12254</v>
      </c>
      <c r="EK536" t="s">
        <v>207</v>
      </c>
      <c r="EL536" t="s">
        <v>12259</v>
      </c>
      <c r="EM536" t="s">
        <v>12260</v>
      </c>
      <c r="EN536" t="s">
        <v>6827</v>
      </c>
      <c r="EO536" t="s">
        <v>12261</v>
      </c>
      <c r="EP536" t="s">
        <v>12262</v>
      </c>
      <c r="EQ536" t="s">
        <v>12254</v>
      </c>
      <c r="ER536" t="s">
        <v>207</v>
      </c>
      <c r="ES536" t="s">
        <v>12263</v>
      </c>
      <c r="ET536" t="s">
        <v>12264</v>
      </c>
      <c r="EU536" t="s">
        <v>821</v>
      </c>
    </row>
    <row r="537" spans="1:158">
      <c r="A537" t="s">
        <v>539</v>
      </c>
      <c r="B537" t="s">
        <v>159</v>
      </c>
      <c r="C537" t="s">
        <v>471</v>
      </c>
      <c r="D537" t="s">
        <v>540</v>
      </c>
      <c r="E537" t="s">
        <v>12232</v>
      </c>
      <c r="F537" t="s">
        <v>12233</v>
      </c>
      <c r="G537">
        <v>7041002987</v>
      </c>
      <c r="H537" t="s">
        <v>164</v>
      </c>
      <c r="I537" t="s">
        <v>12234</v>
      </c>
      <c r="J537" t="s">
        <v>166</v>
      </c>
      <c r="K537" t="s">
        <v>1600</v>
      </c>
      <c r="L537" t="s">
        <v>12235</v>
      </c>
      <c r="M537" t="s">
        <v>12236</v>
      </c>
      <c r="N537" t="s">
        <v>170</v>
      </c>
      <c r="AI537" t="s">
        <v>12237</v>
      </c>
      <c r="AJ537" t="s">
        <v>12238</v>
      </c>
      <c r="AK537" t="s">
        <v>4090</v>
      </c>
      <c r="AL537">
        <v>69</v>
      </c>
      <c r="AN537">
        <v>1991</v>
      </c>
      <c r="AO537" t="s">
        <v>174</v>
      </c>
      <c r="AP537" t="s">
        <v>12237</v>
      </c>
      <c r="AQ537" t="s">
        <v>12238</v>
      </c>
      <c r="AR537" t="s">
        <v>4090</v>
      </c>
      <c r="AS537">
        <v>64</v>
      </c>
      <c r="AU537">
        <v>1993</v>
      </c>
      <c r="AV537" t="s">
        <v>170</v>
      </c>
      <c r="BC537" t="s">
        <v>174</v>
      </c>
      <c r="BD537" t="s">
        <v>12239</v>
      </c>
      <c r="BE537" t="s">
        <v>12240</v>
      </c>
      <c r="BF537" t="s">
        <v>485</v>
      </c>
      <c r="BG537">
        <v>64</v>
      </c>
      <c r="BI537">
        <v>1998</v>
      </c>
      <c r="BJ537">
        <v>2</v>
      </c>
      <c r="BL537">
        <v>9</v>
      </c>
      <c r="BN537" t="s">
        <v>174</v>
      </c>
      <c r="BO537" t="s">
        <v>10000</v>
      </c>
      <c r="BP537" t="s">
        <v>12241</v>
      </c>
      <c r="BQ537" t="s">
        <v>3615</v>
      </c>
      <c r="BR537">
        <v>70</v>
      </c>
      <c r="BS537">
        <v>7.71</v>
      </c>
      <c r="BT537">
        <v>2012</v>
      </c>
      <c r="BU537">
        <v>16</v>
      </c>
      <c r="BW537">
        <v>49</v>
      </c>
      <c r="BY537" t="s">
        <v>170</v>
      </c>
      <c r="CF537" t="s">
        <v>174</v>
      </c>
      <c r="CG537" t="s">
        <v>12242</v>
      </c>
      <c r="CH537" t="s">
        <v>6095</v>
      </c>
      <c r="CI537" t="s">
        <v>193</v>
      </c>
      <c r="CJ537">
        <v>2020</v>
      </c>
      <c r="CL537" t="s">
        <v>170</v>
      </c>
      <c r="CN537" t="s">
        <v>170</v>
      </c>
      <c r="CP537" t="s">
        <v>12243</v>
      </c>
      <c r="CQ537" t="s">
        <v>174</v>
      </c>
      <c r="CR537">
        <v>2</v>
      </c>
      <c r="CS537">
        <v>20</v>
      </c>
      <c r="CT537">
        <v>110</v>
      </c>
      <c r="CU537" t="s">
        <v>12244</v>
      </c>
      <c r="CV537" t="s">
        <v>174</v>
      </c>
      <c r="CW537" t="s">
        <v>12245</v>
      </c>
      <c r="CX537" t="s">
        <v>193</v>
      </c>
      <c r="CY537">
        <v>2021</v>
      </c>
      <c r="CZ537" t="s">
        <v>174</v>
      </c>
      <c r="DA537" t="s">
        <v>12246</v>
      </c>
      <c r="DC537" t="s">
        <v>6734</v>
      </c>
      <c r="DD537" t="s">
        <v>174</v>
      </c>
      <c r="DE537" t="s">
        <v>12247</v>
      </c>
      <c r="DF537" t="s">
        <v>174</v>
      </c>
      <c r="DG537">
        <v>11</v>
      </c>
      <c r="DH537">
        <v>0</v>
      </c>
      <c r="DI537">
        <v>4</v>
      </c>
      <c r="DJ537" t="s">
        <v>2106</v>
      </c>
      <c r="DK537">
        <v>10</v>
      </c>
      <c r="DL537" t="s">
        <v>174</v>
      </c>
      <c r="DM537" t="s">
        <v>12248</v>
      </c>
      <c r="DN537" t="s">
        <v>174</v>
      </c>
      <c r="DO537" t="s">
        <v>12249</v>
      </c>
      <c r="DP537" t="s">
        <v>12265</v>
      </c>
      <c r="DQ537" t="str">
        <f>HYPERLINK("https://nconnect.nicmar.ac.in/storage/profile/69a02ac964297.png","Download")</f>
        <v>0</v>
      </c>
      <c r="DR537" t="str">
        <f>HYPERLINK("https://nconnect.nicmar.ac.in/pdf/717_resume_1772105808.pdf/Y2FyZWVy","View Resume")</f>
        <v>0</v>
      </c>
      <c r="DS537" t="s">
        <v>12251</v>
      </c>
      <c r="DT537" t="s">
        <v>12252</v>
      </c>
      <c r="DU537" t="s">
        <v>507</v>
      </c>
      <c r="DV537" t="s">
        <v>12253</v>
      </c>
      <c r="DW537" t="s">
        <v>246</v>
      </c>
      <c r="DX537" t="s">
        <v>1544</v>
      </c>
      <c r="DY537" t="s">
        <v>209</v>
      </c>
      <c r="DZ537" t="s">
        <v>4129</v>
      </c>
      <c r="EA537" t="s">
        <v>10181</v>
      </c>
      <c r="EB537" t="s">
        <v>211</v>
      </c>
      <c r="EC537" t="s">
        <v>12254</v>
      </c>
      <c r="ED537" t="s">
        <v>246</v>
      </c>
      <c r="EE537" t="s">
        <v>12255</v>
      </c>
      <c r="EF537" t="s">
        <v>1544</v>
      </c>
      <c r="EG537" t="s">
        <v>12256</v>
      </c>
      <c r="EH537" t="s">
        <v>12257</v>
      </c>
      <c r="EI537" t="s">
        <v>12258</v>
      </c>
      <c r="EJ537" t="s">
        <v>12254</v>
      </c>
      <c r="EK537" t="s">
        <v>207</v>
      </c>
      <c r="EL537" t="s">
        <v>12259</v>
      </c>
      <c r="EM537" t="s">
        <v>12260</v>
      </c>
      <c r="EN537" t="s">
        <v>6827</v>
      </c>
      <c r="EO537" t="s">
        <v>12261</v>
      </c>
      <c r="EP537" t="s">
        <v>12262</v>
      </c>
      <c r="EQ537" t="s">
        <v>12254</v>
      </c>
      <c r="ER537" t="s">
        <v>207</v>
      </c>
      <c r="ES537" t="s">
        <v>12263</v>
      </c>
      <c r="ET537" t="s">
        <v>12264</v>
      </c>
      <c r="EU537" t="s">
        <v>821</v>
      </c>
    </row>
    <row r="538" spans="1:158">
      <c r="A538" t="s">
        <v>2251</v>
      </c>
      <c r="B538" t="s">
        <v>159</v>
      </c>
      <c r="C538" t="s">
        <v>212</v>
      </c>
      <c r="D538" t="s">
        <v>2252</v>
      </c>
      <c r="E538" t="s">
        <v>12232</v>
      </c>
      <c r="F538" t="s">
        <v>12233</v>
      </c>
      <c r="G538">
        <v>7041002987</v>
      </c>
      <c r="H538" t="s">
        <v>164</v>
      </c>
      <c r="I538" t="s">
        <v>12234</v>
      </c>
      <c r="J538" t="s">
        <v>166</v>
      </c>
      <c r="K538" t="s">
        <v>1600</v>
      </c>
      <c r="L538" t="s">
        <v>12235</v>
      </c>
      <c r="M538" t="s">
        <v>12236</v>
      </c>
      <c r="N538" t="s">
        <v>170</v>
      </c>
      <c r="AI538" t="s">
        <v>12237</v>
      </c>
      <c r="AJ538" t="s">
        <v>12238</v>
      </c>
      <c r="AK538" t="s">
        <v>4090</v>
      </c>
      <c r="AL538">
        <v>69</v>
      </c>
      <c r="AN538">
        <v>1991</v>
      </c>
      <c r="AO538" t="s">
        <v>174</v>
      </c>
      <c r="AP538" t="s">
        <v>12237</v>
      </c>
      <c r="AQ538" t="s">
        <v>12238</v>
      </c>
      <c r="AR538" t="s">
        <v>4090</v>
      </c>
      <c r="AS538">
        <v>64</v>
      </c>
      <c r="AU538">
        <v>1993</v>
      </c>
      <c r="AV538" t="s">
        <v>170</v>
      </c>
      <c r="BC538" t="s">
        <v>174</v>
      </c>
      <c r="BD538" t="s">
        <v>12239</v>
      </c>
      <c r="BE538" t="s">
        <v>12240</v>
      </c>
      <c r="BF538" t="s">
        <v>485</v>
      </c>
      <c r="BG538">
        <v>64</v>
      </c>
      <c r="BI538">
        <v>1998</v>
      </c>
      <c r="BJ538">
        <v>2</v>
      </c>
      <c r="BL538">
        <v>9</v>
      </c>
      <c r="BN538" t="s">
        <v>174</v>
      </c>
      <c r="BO538" t="s">
        <v>10000</v>
      </c>
      <c r="BP538" t="s">
        <v>12241</v>
      </c>
      <c r="BQ538" t="s">
        <v>3615</v>
      </c>
      <c r="BR538">
        <v>70</v>
      </c>
      <c r="BS538">
        <v>7.71</v>
      </c>
      <c r="BT538">
        <v>2012</v>
      </c>
      <c r="BU538">
        <v>16</v>
      </c>
      <c r="BW538">
        <v>49</v>
      </c>
      <c r="BY538" t="s">
        <v>170</v>
      </c>
      <c r="CF538" t="s">
        <v>174</v>
      </c>
      <c r="CG538" t="s">
        <v>12242</v>
      </c>
      <c r="CH538" t="s">
        <v>6095</v>
      </c>
      <c r="CI538" t="s">
        <v>193</v>
      </c>
      <c r="CJ538">
        <v>2020</v>
      </c>
      <c r="CL538" t="s">
        <v>170</v>
      </c>
      <c r="CN538" t="s">
        <v>170</v>
      </c>
      <c r="CP538" t="s">
        <v>12243</v>
      </c>
      <c r="CQ538" t="s">
        <v>174</v>
      </c>
      <c r="CR538">
        <v>2</v>
      </c>
      <c r="CS538">
        <v>20</v>
      </c>
      <c r="CT538">
        <v>110</v>
      </c>
      <c r="CU538" t="s">
        <v>12244</v>
      </c>
      <c r="CV538" t="s">
        <v>174</v>
      </c>
      <c r="CW538" t="s">
        <v>12245</v>
      </c>
      <c r="CX538" t="s">
        <v>193</v>
      </c>
      <c r="CY538">
        <v>2021</v>
      </c>
      <c r="CZ538" t="s">
        <v>174</v>
      </c>
      <c r="DA538" t="s">
        <v>12246</v>
      </c>
      <c r="DC538" t="s">
        <v>6734</v>
      </c>
      <c r="DD538" t="s">
        <v>174</v>
      </c>
      <c r="DE538" t="s">
        <v>12247</v>
      </c>
      <c r="DF538" t="s">
        <v>174</v>
      </c>
      <c r="DG538">
        <v>11</v>
      </c>
      <c r="DH538">
        <v>0</v>
      </c>
      <c r="DI538">
        <v>4</v>
      </c>
      <c r="DJ538" t="s">
        <v>2106</v>
      </c>
      <c r="DK538">
        <v>10</v>
      </c>
      <c r="DL538" t="s">
        <v>174</v>
      </c>
      <c r="DM538" t="s">
        <v>12248</v>
      </c>
      <c r="DN538" t="s">
        <v>174</v>
      </c>
      <c r="DO538" t="s">
        <v>12249</v>
      </c>
      <c r="DP538" t="s">
        <v>12266</v>
      </c>
      <c r="DQ538" t="str">
        <f>HYPERLINK("https://nconnect.nicmar.ac.in/storage/profile/69a02ac964297.png","Download")</f>
        <v>0</v>
      </c>
      <c r="DR538" t="str">
        <f>HYPERLINK("https://nconnect.nicmar.ac.in/pdf/717_resume_1772105808.pdf/Y2FyZWVy","View Resume")</f>
        <v>0</v>
      </c>
      <c r="DS538" t="s">
        <v>12251</v>
      </c>
      <c r="DT538" t="s">
        <v>12252</v>
      </c>
      <c r="DU538" t="s">
        <v>507</v>
      </c>
      <c r="DV538" t="s">
        <v>12253</v>
      </c>
      <c r="DW538" t="s">
        <v>246</v>
      </c>
      <c r="DX538" t="s">
        <v>1544</v>
      </c>
      <c r="DY538" t="s">
        <v>209</v>
      </c>
      <c r="DZ538" t="s">
        <v>4129</v>
      </c>
      <c r="EA538" t="s">
        <v>10181</v>
      </c>
      <c r="EB538" t="s">
        <v>211</v>
      </c>
      <c r="EC538" t="s">
        <v>12254</v>
      </c>
      <c r="ED538" t="s">
        <v>246</v>
      </c>
      <c r="EE538" t="s">
        <v>12255</v>
      </c>
      <c r="EF538" t="s">
        <v>1544</v>
      </c>
      <c r="EG538" t="s">
        <v>12256</v>
      </c>
      <c r="EH538" t="s">
        <v>12257</v>
      </c>
      <c r="EI538" t="s">
        <v>12258</v>
      </c>
      <c r="EJ538" t="s">
        <v>12254</v>
      </c>
      <c r="EK538" t="s">
        <v>207</v>
      </c>
      <c r="EL538" t="s">
        <v>12259</v>
      </c>
      <c r="EM538" t="s">
        <v>12260</v>
      </c>
      <c r="EN538" t="s">
        <v>6827</v>
      </c>
      <c r="EO538" t="s">
        <v>12261</v>
      </c>
      <c r="EP538" t="s">
        <v>12262</v>
      </c>
      <c r="EQ538" t="s">
        <v>12254</v>
      </c>
      <c r="ER538" t="s">
        <v>207</v>
      </c>
      <c r="ES538" t="s">
        <v>12263</v>
      </c>
      <c r="ET538" t="s">
        <v>12264</v>
      </c>
      <c r="EU538" t="s">
        <v>821</v>
      </c>
    </row>
    <row r="539" spans="1:158">
      <c r="A539" t="s">
        <v>793</v>
      </c>
      <c r="B539" t="s">
        <v>211</v>
      </c>
      <c r="C539" t="s">
        <v>267</v>
      </c>
      <c r="D539" t="s">
        <v>508</v>
      </c>
      <c r="E539" t="s">
        <v>12267</v>
      </c>
      <c r="F539" t="s">
        <v>12268</v>
      </c>
      <c r="G539">
        <v>9836531836</v>
      </c>
      <c r="H539" t="s">
        <v>164</v>
      </c>
      <c r="I539" t="s">
        <v>12269</v>
      </c>
      <c r="J539" t="s">
        <v>217</v>
      </c>
      <c r="K539" t="s">
        <v>762</v>
      </c>
      <c r="L539" t="s">
        <v>12270</v>
      </c>
      <c r="M539" t="s">
        <v>12271</v>
      </c>
      <c r="N539" t="s">
        <v>170</v>
      </c>
      <c r="AI539" t="s">
        <v>12272</v>
      </c>
      <c r="AJ539" t="s">
        <v>12273</v>
      </c>
      <c r="AK539" t="s">
        <v>12274</v>
      </c>
      <c r="AL539">
        <v>57</v>
      </c>
      <c r="AN539">
        <v>1991</v>
      </c>
      <c r="AO539" t="s">
        <v>174</v>
      </c>
      <c r="AP539" t="s">
        <v>12275</v>
      </c>
      <c r="AQ539" t="s">
        <v>12276</v>
      </c>
      <c r="AR539" t="s">
        <v>12277</v>
      </c>
      <c r="AS539">
        <v>59.1</v>
      </c>
      <c r="AU539">
        <v>1993</v>
      </c>
      <c r="AV539" t="s">
        <v>174</v>
      </c>
      <c r="AW539" t="s">
        <v>12278</v>
      </c>
      <c r="AX539" t="s">
        <v>12279</v>
      </c>
      <c r="AY539" t="s">
        <v>12280</v>
      </c>
      <c r="AZ539">
        <v>80</v>
      </c>
      <c r="BB539">
        <v>1998</v>
      </c>
      <c r="BC539" t="s">
        <v>174</v>
      </c>
      <c r="BD539" t="s">
        <v>12281</v>
      </c>
      <c r="BE539" t="s">
        <v>12282</v>
      </c>
      <c r="BF539" t="s">
        <v>12283</v>
      </c>
      <c r="BG539">
        <v>56</v>
      </c>
      <c r="BI539">
        <v>1995</v>
      </c>
      <c r="BJ539">
        <v>19</v>
      </c>
      <c r="BK539" t="s">
        <v>2299</v>
      </c>
      <c r="BL539">
        <v>24</v>
      </c>
      <c r="BN539" t="s">
        <v>174</v>
      </c>
      <c r="BO539" t="s">
        <v>12284</v>
      </c>
      <c r="BP539" t="s">
        <v>12285</v>
      </c>
      <c r="BQ539" t="s">
        <v>12286</v>
      </c>
      <c r="BR539">
        <v>69</v>
      </c>
      <c r="BT539">
        <v>2016</v>
      </c>
      <c r="BU539">
        <v>31</v>
      </c>
      <c r="BV539" t="s">
        <v>528</v>
      </c>
      <c r="BW539">
        <v>23</v>
      </c>
      <c r="BY539" t="s">
        <v>170</v>
      </c>
      <c r="CF539" t="s">
        <v>174</v>
      </c>
      <c r="CG539" t="s">
        <v>527</v>
      </c>
      <c r="CH539" t="s">
        <v>12287</v>
      </c>
      <c r="CI539" t="s">
        <v>373</v>
      </c>
      <c r="CJ539">
        <v>2026</v>
      </c>
      <c r="CL539" t="s">
        <v>174</v>
      </c>
      <c r="CM539" t="s">
        <v>12288</v>
      </c>
      <c r="CN539" t="s">
        <v>174</v>
      </c>
      <c r="CO539" t="s">
        <v>12289</v>
      </c>
      <c r="CP539" t="s">
        <v>12290</v>
      </c>
      <c r="CQ539" t="s">
        <v>174</v>
      </c>
      <c r="CR539" t="s">
        <v>376</v>
      </c>
      <c r="CS539" t="s">
        <v>2624</v>
      </c>
      <c r="CT539">
        <v>0</v>
      </c>
      <c r="CU539" t="s">
        <v>12291</v>
      </c>
      <c r="CV539" t="s">
        <v>170</v>
      </c>
      <c r="CZ539" t="s">
        <v>170</v>
      </c>
      <c r="DB539" t="s">
        <v>12292</v>
      </c>
      <c r="DC539" t="s">
        <v>6734</v>
      </c>
      <c r="DD539" t="s">
        <v>174</v>
      </c>
      <c r="DE539" t="s">
        <v>12293</v>
      </c>
      <c r="DF539" t="s">
        <v>170</v>
      </c>
      <c r="DL539" t="s">
        <v>174</v>
      </c>
      <c r="DM539" t="s">
        <v>12294</v>
      </c>
      <c r="DN539" t="s">
        <v>170</v>
      </c>
      <c r="DP539" t="s">
        <v>12295</v>
      </c>
      <c r="DQ539" t="s">
        <v>202</v>
      </c>
      <c r="DR539" t="str">
        <f>HYPERLINK("https://nconnect.nicmar.ac.in/pdf/586_resume_1772108047.pdf/Y2FyZWVy","View Resume")</f>
        <v>0</v>
      </c>
      <c r="DS539" t="s">
        <v>985</v>
      </c>
      <c r="DT539" t="s">
        <v>12296</v>
      </c>
      <c r="DU539" t="s">
        <v>12297</v>
      </c>
      <c r="DV539" t="s">
        <v>12298</v>
      </c>
      <c r="DW539" t="s">
        <v>246</v>
      </c>
      <c r="DX539" t="s">
        <v>1502</v>
      </c>
      <c r="DY539" t="s">
        <v>209</v>
      </c>
      <c r="DZ539" t="s">
        <v>985</v>
      </c>
    </row>
    <row r="540" spans="1:158">
      <c r="A540" t="s">
        <v>5429</v>
      </c>
      <c r="B540" t="s">
        <v>5430</v>
      </c>
      <c r="C540" t="s">
        <v>471</v>
      </c>
      <c r="D540" t="s">
        <v>472</v>
      </c>
      <c r="E540" t="s">
        <v>12299</v>
      </c>
      <c r="F540" t="s">
        <v>12300</v>
      </c>
      <c r="G540">
        <v>7981500347</v>
      </c>
      <c r="H540" t="s">
        <v>164</v>
      </c>
      <c r="I540" t="s">
        <v>12301</v>
      </c>
      <c r="J540" t="s">
        <v>217</v>
      </c>
      <c r="K540" t="s">
        <v>218</v>
      </c>
      <c r="L540" t="s">
        <v>12302</v>
      </c>
      <c r="M540" t="s">
        <v>12303</v>
      </c>
      <c r="N540" t="s">
        <v>170</v>
      </c>
      <c r="AI540" t="s">
        <v>12304</v>
      </c>
      <c r="AJ540" t="s">
        <v>12305</v>
      </c>
      <c r="AK540" t="s">
        <v>12306</v>
      </c>
      <c r="AL540">
        <v>67.3</v>
      </c>
      <c r="AN540">
        <v>2008</v>
      </c>
      <c r="AO540" t="s">
        <v>174</v>
      </c>
      <c r="AP540" t="s">
        <v>12307</v>
      </c>
      <c r="AQ540" t="s">
        <v>12308</v>
      </c>
      <c r="AR540" t="s">
        <v>7271</v>
      </c>
      <c r="AS540">
        <v>71.7</v>
      </c>
      <c r="AU540">
        <v>2010</v>
      </c>
      <c r="AV540" t="s">
        <v>170</v>
      </c>
      <c r="BC540" t="s">
        <v>174</v>
      </c>
      <c r="BD540" t="s">
        <v>1829</v>
      </c>
      <c r="BE540" t="s">
        <v>12309</v>
      </c>
      <c r="BF540" t="s">
        <v>485</v>
      </c>
      <c r="BG540">
        <v>69.08</v>
      </c>
      <c r="BI540">
        <v>2014</v>
      </c>
      <c r="BJ540">
        <v>1</v>
      </c>
      <c r="BL540">
        <v>15</v>
      </c>
      <c r="BN540" t="s">
        <v>174</v>
      </c>
      <c r="BO540" t="s">
        <v>5960</v>
      </c>
      <c r="BP540" t="s">
        <v>12310</v>
      </c>
      <c r="BQ540" t="s">
        <v>2102</v>
      </c>
      <c r="BR540">
        <v>6.75</v>
      </c>
      <c r="BT540">
        <v>2016</v>
      </c>
      <c r="BU540">
        <v>12</v>
      </c>
      <c r="BW540">
        <v>15</v>
      </c>
      <c r="BY540" t="s">
        <v>170</v>
      </c>
      <c r="CF540" t="s">
        <v>174</v>
      </c>
      <c r="CG540" t="s">
        <v>12311</v>
      </c>
      <c r="CH540" t="s">
        <v>2271</v>
      </c>
      <c r="CI540" t="s">
        <v>193</v>
      </c>
      <c r="CJ540">
        <v>2025</v>
      </c>
      <c r="CL540" t="s">
        <v>174</v>
      </c>
      <c r="CM540" t="s">
        <v>12312</v>
      </c>
      <c r="CN540" t="s">
        <v>174</v>
      </c>
      <c r="CO540" t="s">
        <v>12313</v>
      </c>
      <c r="CP540" t="s">
        <v>12314</v>
      </c>
      <c r="CQ540" t="s">
        <v>174</v>
      </c>
      <c r="CR540">
        <v>2</v>
      </c>
      <c r="CS540">
        <v>2</v>
      </c>
      <c r="CT540">
        <v>4</v>
      </c>
      <c r="CU540" t="s">
        <v>12315</v>
      </c>
      <c r="CV540" t="s">
        <v>170</v>
      </c>
      <c r="CZ540" t="s">
        <v>170</v>
      </c>
      <c r="DB540" t="s">
        <v>12316</v>
      </c>
      <c r="DC540" t="s">
        <v>12317</v>
      </c>
      <c r="DD540" t="s">
        <v>174</v>
      </c>
      <c r="DE540" t="s">
        <v>12318</v>
      </c>
      <c r="DF540" t="s">
        <v>174</v>
      </c>
      <c r="DG540">
        <v>2</v>
      </c>
      <c r="DH540">
        <v>0</v>
      </c>
      <c r="DI540">
        <v>2</v>
      </c>
      <c r="DJ540">
        <v>0</v>
      </c>
      <c r="DK540">
        <v>8</v>
      </c>
      <c r="DL540" t="s">
        <v>174</v>
      </c>
      <c r="DM540" t="s">
        <v>12319</v>
      </c>
      <c r="DN540" t="s">
        <v>170</v>
      </c>
      <c r="DP540" t="s">
        <v>12320</v>
      </c>
      <c r="DQ540" t="str">
        <f>HYPERLINK("https://nconnect.nicmar.ac.in/storage/profile/69a0047f30a64.png","Download")</f>
        <v>0</v>
      </c>
      <c r="DR540" t="str">
        <f>HYPERLINK("https://nconnect.nicmar.ac.in/pdf/710_resume_1772110270.pdf/Y2FyZWVy","View Resume")</f>
        <v>0</v>
      </c>
      <c r="DS540" t="s">
        <v>2691</v>
      </c>
      <c r="DT540" t="s">
        <v>12321</v>
      </c>
      <c r="DU540" t="s">
        <v>255</v>
      </c>
      <c r="DV540" t="s">
        <v>3198</v>
      </c>
      <c r="DW540" t="s">
        <v>246</v>
      </c>
      <c r="DX540" t="s">
        <v>2523</v>
      </c>
      <c r="DY540" t="s">
        <v>1347</v>
      </c>
      <c r="DZ540" t="s">
        <v>344</v>
      </c>
      <c r="EA540" t="s">
        <v>12322</v>
      </c>
      <c r="EB540" t="s">
        <v>255</v>
      </c>
      <c r="EC540" t="s">
        <v>12323</v>
      </c>
      <c r="ED540" t="s">
        <v>246</v>
      </c>
      <c r="EE540" t="s">
        <v>1725</v>
      </c>
      <c r="EF540" t="s">
        <v>4832</v>
      </c>
      <c r="EG540" t="s">
        <v>355</v>
      </c>
      <c r="EH540" t="s">
        <v>12324</v>
      </c>
      <c r="EI540" t="s">
        <v>12325</v>
      </c>
      <c r="EJ540" t="s">
        <v>8392</v>
      </c>
      <c r="EK540" t="s">
        <v>246</v>
      </c>
      <c r="EL540" t="s">
        <v>981</v>
      </c>
      <c r="EM540" t="s">
        <v>209</v>
      </c>
      <c r="EN540" t="s">
        <v>908</v>
      </c>
    </row>
    <row r="541" spans="1:158">
      <c r="A541" t="s">
        <v>584</v>
      </c>
      <c r="B541" t="s">
        <v>211</v>
      </c>
      <c r="C541" t="s">
        <v>471</v>
      </c>
      <c r="D541" t="s">
        <v>585</v>
      </c>
      <c r="E541" t="s">
        <v>12299</v>
      </c>
      <c r="F541" t="s">
        <v>12300</v>
      </c>
      <c r="G541">
        <v>7981500347</v>
      </c>
      <c r="H541" t="s">
        <v>164</v>
      </c>
      <c r="I541" t="s">
        <v>12301</v>
      </c>
      <c r="J541" t="s">
        <v>217</v>
      </c>
      <c r="K541" t="s">
        <v>218</v>
      </c>
      <c r="L541" t="s">
        <v>12302</v>
      </c>
      <c r="M541" t="s">
        <v>12303</v>
      </c>
      <c r="N541" t="s">
        <v>170</v>
      </c>
      <c r="AI541" t="s">
        <v>12304</v>
      </c>
      <c r="AJ541" t="s">
        <v>12305</v>
      </c>
      <c r="AK541" t="s">
        <v>12306</v>
      </c>
      <c r="AL541">
        <v>67.3</v>
      </c>
      <c r="AN541">
        <v>2008</v>
      </c>
      <c r="AO541" t="s">
        <v>174</v>
      </c>
      <c r="AP541" t="s">
        <v>12307</v>
      </c>
      <c r="AQ541" t="s">
        <v>12308</v>
      </c>
      <c r="AR541" t="s">
        <v>7271</v>
      </c>
      <c r="AS541">
        <v>71.7</v>
      </c>
      <c r="AU541">
        <v>2010</v>
      </c>
      <c r="AV541" t="s">
        <v>170</v>
      </c>
      <c r="BC541" t="s">
        <v>174</v>
      </c>
      <c r="BD541" t="s">
        <v>1829</v>
      </c>
      <c r="BE541" t="s">
        <v>12309</v>
      </c>
      <c r="BF541" t="s">
        <v>485</v>
      </c>
      <c r="BG541">
        <v>69.08</v>
      </c>
      <c r="BI541">
        <v>2014</v>
      </c>
      <c r="BJ541">
        <v>1</v>
      </c>
      <c r="BL541">
        <v>15</v>
      </c>
      <c r="BN541" t="s">
        <v>174</v>
      </c>
      <c r="BO541" t="s">
        <v>5960</v>
      </c>
      <c r="BP541" t="s">
        <v>12310</v>
      </c>
      <c r="BQ541" t="s">
        <v>2102</v>
      </c>
      <c r="BR541">
        <v>6.75</v>
      </c>
      <c r="BT541">
        <v>2016</v>
      </c>
      <c r="BU541">
        <v>12</v>
      </c>
      <c r="BW541">
        <v>15</v>
      </c>
      <c r="BY541" t="s">
        <v>170</v>
      </c>
      <c r="CF541" t="s">
        <v>174</v>
      </c>
      <c r="CG541" t="s">
        <v>12311</v>
      </c>
      <c r="CH541" t="s">
        <v>2271</v>
      </c>
      <c r="CI541" t="s">
        <v>193</v>
      </c>
      <c r="CJ541">
        <v>2025</v>
      </c>
      <c r="CL541" t="s">
        <v>174</v>
      </c>
      <c r="CM541" t="s">
        <v>12312</v>
      </c>
      <c r="CN541" t="s">
        <v>174</v>
      </c>
      <c r="CO541" t="s">
        <v>12313</v>
      </c>
      <c r="CP541" t="s">
        <v>12314</v>
      </c>
      <c r="CQ541" t="s">
        <v>174</v>
      </c>
      <c r="CR541">
        <v>2</v>
      </c>
      <c r="CS541">
        <v>2</v>
      </c>
      <c r="CT541">
        <v>4</v>
      </c>
      <c r="CU541" t="s">
        <v>12315</v>
      </c>
      <c r="CV541" t="s">
        <v>170</v>
      </c>
      <c r="CZ541" t="s">
        <v>170</v>
      </c>
      <c r="DB541" t="s">
        <v>12316</v>
      </c>
      <c r="DC541" t="s">
        <v>12317</v>
      </c>
      <c r="DD541" t="s">
        <v>174</v>
      </c>
      <c r="DE541" t="s">
        <v>12318</v>
      </c>
      <c r="DF541" t="s">
        <v>174</v>
      </c>
      <c r="DG541">
        <v>2</v>
      </c>
      <c r="DH541">
        <v>0</v>
      </c>
      <c r="DI541">
        <v>2</v>
      </c>
      <c r="DJ541">
        <v>0</v>
      </c>
      <c r="DK541">
        <v>8</v>
      </c>
      <c r="DL541" t="s">
        <v>174</v>
      </c>
      <c r="DM541" t="s">
        <v>12319</v>
      </c>
      <c r="DN541" t="s">
        <v>170</v>
      </c>
      <c r="DP541" t="s">
        <v>12326</v>
      </c>
      <c r="DQ541" t="str">
        <f>HYPERLINK("https://nconnect.nicmar.ac.in/storage/profile/69a0047f30a64.png","Download")</f>
        <v>0</v>
      </c>
      <c r="DR541" t="str">
        <f>HYPERLINK("https://nconnect.nicmar.ac.in/pdf/710_resume_1772110270.pdf/Y2FyZWVy","View Resume")</f>
        <v>0</v>
      </c>
      <c r="DS541" t="s">
        <v>2691</v>
      </c>
      <c r="DT541" t="s">
        <v>12321</v>
      </c>
      <c r="DU541" t="s">
        <v>255</v>
      </c>
      <c r="DV541" t="s">
        <v>3198</v>
      </c>
      <c r="DW541" t="s">
        <v>246</v>
      </c>
      <c r="DX541" t="s">
        <v>2523</v>
      </c>
      <c r="DY541" t="s">
        <v>1347</v>
      </c>
      <c r="DZ541" t="s">
        <v>344</v>
      </c>
      <c r="EA541" t="s">
        <v>12322</v>
      </c>
      <c r="EB541" t="s">
        <v>255</v>
      </c>
      <c r="EC541" t="s">
        <v>12323</v>
      </c>
      <c r="ED541" t="s">
        <v>246</v>
      </c>
      <c r="EE541" t="s">
        <v>1725</v>
      </c>
      <c r="EF541" t="s">
        <v>4832</v>
      </c>
      <c r="EG541" t="s">
        <v>355</v>
      </c>
      <c r="EH541" t="s">
        <v>12324</v>
      </c>
      <c r="EI541" t="s">
        <v>12325</v>
      </c>
      <c r="EJ541" t="s">
        <v>8392</v>
      </c>
      <c r="EK541" t="s">
        <v>246</v>
      </c>
      <c r="EL541" t="s">
        <v>981</v>
      </c>
      <c r="EM541" t="s">
        <v>209</v>
      </c>
      <c r="EN541" t="s">
        <v>908</v>
      </c>
    </row>
    <row r="542" spans="1:158">
      <c r="A542" t="s">
        <v>3911</v>
      </c>
      <c r="B542" t="s">
        <v>211</v>
      </c>
      <c r="C542" t="s">
        <v>471</v>
      </c>
      <c r="D542" t="s">
        <v>3912</v>
      </c>
      <c r="E542" t="s">
        <v>12299</v>
      </c>
      <c r="F542" t="s">
        <v>12300</v>
      </c>
      <c r="G542">
        <v>7981500347</v>
      </c>
      <c r="H542" t="s">
        <v>164</v>
      </c>
      <c r="I542" t="s">
        <v>12301</v>
      </c>
      <c r="J542" t="s">
        <v>217</v>
      </c>
      <c r="K542" t="s">
        <v>218</v>
      </c>
      <c r="L542" t="s">
        <v>12302</v>
      </c>
      <c r="M542" t="s">
        <v>12303</v>
      </c>
      <c r="N542" t="s">
        <v>170</v>
      </c>
      <c r="AI542" t="s">
        <v>12304</v>
      </c>
      <c r="AJ542" t="s">
        <v>12305</v>
      </c>
      <c r="AK542" t="s">
        <v>12306</v>
      </c>
      <c r="AL542">
        <v>67.3</v>
      </c>
      <c r="AN542">
        <v>2008</v>
      </c>
      <c r="AO542" t="s">
        <v>174</v>
      </c>
      <c r="AP542" t="s">
        <v>12307</v>
      </c>
      <c r="AQ542" t="s">
        <v>12308</v>
      </c>
      <c r="AR542" t="s">
        <v>7271</v>
      </c>
      <c r="AS542">
        <v>71.7</v>
      </c>
      <c r="AU542">
        <v>2010</v>
      </c>
      <c r="AV542" t="s">
        <v>170</v>
      </c>
      <c r="BC542" t="s">
        <v>174</v>
      </c>
      <c r="BD542" t="s">
        <v>1829</v>
      </c>
      <c r="BE542" t="s">
        <v>12309</v>
      </c>
      <c r="BF542" t="s">
        <v>485</v>
      </c>
      <c r="BG542">
        <v>69.08</v>
      </c>
      <c r="BI542">
        <v>2014</v>
      </c>
      <c r="BJ542">
        <v>1</v>
      </c>
      <c r="BL542">
        <v>15</v>
      </c>
      <c r="BN542" t="s">
        <v>174</v>
      </c>
      <c r="BO542" t="s">
        <v>5960</v>
      </c>
      <c r="BP542" t="s">
        <v>12310</v>
      </c>
      <c r="BQ542" t="s">
        <v>2102</v>
      </c>
      <c r="BR542">
        <v>6.75</v>
      </c>
      <c r="BT542">
        <v>2016</v>
      </c>
      <c r="BU542">
        <v>12</v>
      </c>
      <c r="BW542">
        <v>15</v>
      </c>
      <c r="BY542" t="s">
        <v>170</v>
      </c>
      <c r="CF542" t="s">
        <v>174</v>
      </c>
      <c r="CG542" t="s">
        <v>12311</v>
      </c>
      <c r="CH542" t="s">
        <v>2271</v>
      </c>
      <c r="CI542" t="s">
        <v>193</v>
      </c>
      <c r="CJ542">
        <v>2025</v>
      </c>
      <c r="CL542" t="s">
        <v>174</v>
      </c>
      <c r="CM542" t="s">
        <v>12312</v>
      </c>
      <c r="CN542" t="s">
        <v>174</v>
      </c>
      <c r="CO542" t="s">
        <v>12313</v>
      </c>
      <c r="CP542" t="s">
        <v>12314</v>
      </c>
      <c r="CQ542" t="s">
        <v>174</v>
      </c>
      <c r="CR542">
        <v>2</v>
      </c>
      <c r="CS542">
        <v>2</v>
      </c>
      <c r="CT542">
        <v>4</v>
      </c>
      <c r="CU542" t="s">
        <v>12315</v>
      </c>
      <c r="CV542" t="s">
        <v>170</v>
      </c>
      <c r="CZ542" t="s">
        <v>170</v>
      </c>
      <c r="DB542" t="s">
        <v>12316</v>
      </c>
      <c r="DC542" t="s">
        <v>12317</v>
      </c>
      <c r="DD542" t="s">
        <v>174</v>
      </c>
      <c r="DE542" t="s">
        <v>12318</v>
      </c>
      <c r="DF542" t="s">
        <v>174</v>
      </c>
      <c r="DG542">
        <v>2</v>
      </c>
      <c r="DH542">
        <v>0</v>
      </c>
      <c r="DI542">
        <v>2</v>
      </c>
      <c r="DJ542">
        <v>0</v>
      </c>
      <c r="DK542">
        <v>8</v>
      </c>
      <c r="DL542" t="s">
        <v>174</v>
      </c>
      <c r="DM542" t="s">
        <v>12319</v>
      </c>
      <c r="DN542" t="s">
        <v>170</v>
      </c>
      <c r="DP542" t="s">
        <v>12326</v>
      </c>
      <c r="DQ542" t="str">
        <f>HYPERLINK("https://nconnect.nicmar.ac.in/storage/profile/69a0047f30a64.png","Download")</f>
        <v>0</v>
      </c>
      <c r="DR542" t="str">
        <f>HYPERLINK("https://nconnect.nicmar.ac.in/pdf/710_resume_1772110270.pdf/Y2FyZWVy","View Resume")</f>
        <v>0</v>
      </c>
      <c r="DS542" t="s">
        <v>2691</v>
      </c>
      <c r="DT542" t="s">
        <v>12321</v>
      </c>
      <c r="DU542" t="s">
        <v>255</v>
      </c>
      <c r="DV542" t="s">
        <v>3198</v>
      </c>
      <c r="DW542" t="s">
        <v>246</v>
      </c>
      <c r="DX542" t="s">
        <v>2523</v>
      </c>
      <c r="DY542" t="s">
        <v>1347</v>
      </c>
      <c r="DZ542" t="s">
        <v>344</v>
      </c>
      <c r="EA542" t="s">
        <v>12322</v>
      </c>
      <c r="EB542" t="s">
        <v>255</v>
      </c>
      <c r="EC542" t="s">
        <v>12323</v>
      </c>
      <c r="ED542" t="s">
        <v>246</v>
      </c>
      <c r="EE542" t="s">
        <v>1725</v>
      </c>
      <c r="EF542" t="s">
        <v>4832</v>
      </c>
      <c r="EG542" t="s">
        <v>355</v>
      </c>
      <c r="EH542" t="s">
        <v>12324</v>
      </c>
      <c r="EI542" t="s">
        <v>12325</v>
      </c>
      <c r="EJ542" t="s">
        <v>8392</v>
      </c>
      <c r="EK542" t="s">
        <v>246</v>
      </c>
      <c r="EL542" t="s">
        <v>981</v>
      </c>
      <c r="EM542" t="s">
        <v>209</v>
      </c>
      <c r="EN542" t="s">
        <v>908</v>
      </c>
    </row>
    <row r="543" spans="1:158">
      <c r="A543" t="s">
        <v>581</v>
      </c>
      <c r="B543" t="s">
        <v>211</v>
      </c>
      <c r="C543" t="s">
        <v>471</v>
      </c>
      <c r="D543" t="s">
        <v>582</v>
      </c>
      <c r="E543" t="s">
        <v>12299</v>
      </c>
      <c r="F543" t="s">
        <v>12300</v>
      </c>
      <c r="G543">
        <v>7981500347</v>
      </c>
      <c r="H543" t="s">
        <v>164</v>
      </c>
      <c r="I543" t="s">
        <v>12301</v>
      </c>
      <c r="J543" t="s">
        <v>217</v>
      </c>
      <c r="K543" t="s">
        <v>218</v>
      </c>
      <c r="L543" t="s">
        <v>12302</v>
      </c>
      <c r="M543" t="s">
        <v>12303</v>
      </c>
      <c r="N543" t="s">
        <v>170</v>
      </c>
      <c r="AI543" t="s">
        <v>12304</v>
      </c>
      <c r="AJ543" t="s">
        <v>12305</v>
      </c>
      <c r="AK543" t="s">
        <v>12306</v>
      </c>
      <c r="AL543">
        <v>67.3</v>
      </c>
      <c r="AN543">
        <v>2008</v>
      </c>
      <c r="AO543" t="s">
        <v>174</v>
      </c>
      <c r="AP543" t="s">
        <v>12307</v>
      </c>
      <c r="AQ543" t="s">
        <v>12308</v>
      </c>
      <c r="AR543" t="s">
        <v>7271</v>
      </c>
      <c r="AS543">
        <v>71.7</v>
      </c>
      <c r="AU543">
        <v>2010</v>
      </c>
      <c r="AV543" t="s">
        <v>170</v>
      </c>
      <c r="BC543" t="s">
        <v>174</v>
      </c>
      <c r="BD543" t="s">
        <v>1829</v>
      </c>
      <c r="BE543" t="s">
        <v>12309</v>
      </c>
      <c r="BF543" t="s">
        <v>485</v>
      </c>
      <c r="BG543">
        <v>69.08</v>
      </c>
      <c r="BI543">
        <v>2014</v>
      </c>
      <c r="BJ543">
        <v>1</v>
      </c>
      <c r="BL543">
        <v>15</v>
      </c>
      <c r="BN543" t="s">
        <v>174</v>
      </c>
      <c r="BO543" t="s">
        <v>5960</v>
      </c>
      <c r="BP543" t="s">
        <v>12310</v>
      </c>
      <c r="BQ543" t="s">
        <v>2102</v>
      </c>
      <c r="BR543">
        <v>6.75</v>
      </c>
      <c r="BT543">
        <v>2016</v>
      </c>
      <c r="BU543">
        <v>12</v>
      </c>
      <c r="BW543">
        <v>15</v>
      </c>
      <c r="BY543" t="s">
        <v>170</v>
      </c>
      <c r="CF543" t="s">
        <v>174</v>
      </c>
      <c r="CG543" t="s">
        <v>12311</v>
      </c>
      <c r="CH543" t="s">
        <v>2271</v>
      </c>
      <c r="CI543" t="s">
        <v>193</v>
      </c>
      <c r="CJ543">
        <v>2025</v>
      </c>
      <c r="CL543" t="s">
        <v>174</v>
      </c>
      <c r="CM543" t="s">
        <v>12312</v>
      </c>
      <c r="CN543" t="s">
        <v>174</v>
      </c>
      <c r="CO543" t="s">
        <v>12313</v>
      </c>
      <c r="CP543" t="s">
        <v>12314</v>
      </c>
      <c r="CQ543" t="s">
        <v>174</v>
      </c>
      <c r="CR543">
        <v>2</v>
      </c>
      <c r="CS543">
        <v>2</v>
      </c>
      <c r="CT543">
        <v>4</v>
      </c>
      <c r="CU543" t="s">
        <v>12315</v>
      </c>
      <c r="CV543" t="s">
        <v>170</v>
      </c>
      <c r="CZ543" t="s">
        <v>170</v>
      </c>
      <c r="DB543" t="s">
        <v>12316</v>
      </c>
      <c r="DC543" t="s">
        <v>12317</v>
      </c>
      <c r="DD543" t="s">
        <v>174</v>
      </c>
      <c r="DE543" t="s">
        <v>12318</v>
      </c>
      <c r="DF543" t="s">
        <v>174</v>
      </c>
      <c r="DG543">
        <v>2</v>
      </c>
      <c r="DH543">
        <v>0</v>
      </c>
      <c r="DI543">
        <v>2</v>
      </c>
      <c r="DJ543">
        <v>0</v>
      </c>
      <c r="DK543">
        <v>8</v>
      </c>
      <c r="DL543" t="s">
        <v>174</v>
      </c>
      <c r="DM543" t="s">
        <v>12319</v>
      </c>
      <c r="DN543" t="s">
        <v>170</v>
      </c>
      <c r="DP543" t="s">
        <v>12326</v>
      </c>
      <c r="DQ543" t="str">
        <f>HYPERLINK("https://nconnect.nicmar.ac.in/storage/profile/69a0047f30a64.png","Download")</f>
        <v>0</v>
      </c>
      <c r="DR543" t="str">
        <f>HYPERLINK("https://nconnect.nicmar.ac.in/pdf/710_resume_1772110270.pdf/Y2FyZWVy","View Resume")</f>
        <v>0</v>
      </c>
      <c r="DS543" t="s">
        <v>2691</v>
      </c>
      <c r="DT543" t="s">
        <v>12321</v>
      </c>
      <c r="DU543" t="s">
        <v>255</v>
      </c>
      <c r="DV543" t="s">
        <v>3198</v>
      </c>
      <c r="DW543" t="s">
        <v>246</v>
      </c>
      <c r="DX543" t="s">
        <v>2523</v>
      </c>
      <c r="DY543" t="s">
        <v>1347</v>
      </c>
      <c r="DZ543" t="s">
        <v>344</v>
      </c>
      <c r="EA543" t="s">
        <v>12322</v>
      </c>
      <c r="EB543" t="s">
        <v>255</v>
      </c>
      <c r="EC543" t="s">
        <v>12323</v>
      </c>
      <c r="ED543" t="s">
        <v>246</v>
      </c>
      <c r="EE543" t="s">
        <v>1725</v>
      </c>
      <c r="EF543" t="s">
        <v>4832</v>
      </c>
      <c r="EG543" t="s">
        <v>355</v>
      </c>
      <c r="EH543" t="s">
        <v>12324</v>
      </c>
      <c r="EI543" t="s">
        <v>12325</v>
      </c>
      <c r="EJ543" t="s">
        <v>8392</v>
      </c>
      <c r="EK543" t="s">
        <v>246</v>
      </c>
      <c r="EL543" t="s">
        <v>981</v>
      </c>
      <c r="EM543" t="s">
        <v>209</v>
      </c>
      <c r="EN543" t="s">
        <v>908</v>
      </c>
    </row>
    <row r="544" spans="1:158">
      <c r="A544" t="s">
        <v>158</v>
      </c>
      <c r="B544" t="s">
        <v>159</v>
      </c>
      <c r="C544" t="s">
        <v>160</v>
      </c>
      <c r="D544" t="s">
        <v>161</v>
      </c>
      <c r="E544" t="s">
        <v>12299</v>
      </c>
      <c r="F544" t="s">
        <v>12300</v>
      </c>
      <c r="G544">
        <v>7981500347</v>
      </c>
      <c r="H544" t="s">
        <v>164</v>
      </c>
      <c r="I544" t="s">
        <v>12301</v>
      </c>
      <c r="J544" t="s">
        <v>217</v>
      </c>
      <c r="K544" t="s">
        <v>218</v>
      </c>
      <c r="L544" t="s">
        <v>12302</v>
      </c>
      <c r="M544" t="s">
        <v>12303</v>
      </c>
      <c r="N544" t="s">
        <v>170</v>
      </c>
      <c r="AI544" t="s">
        <v>12304</v>
      </c>
      <c r="AJ544" t="s">
        <v>12305</v>
      </c>
      <c r="AK544" t="s">
        <v>12306</v>
      </c>
      <c r="AL544">
        <v>67.3</v>
      </c>
      <c r="AN544">
        <v>2008</v>
      </c>
      <c r="AO544" t="s">
        <v>174</v>
      </c>
      <c r="AP544" t="s">
        <v>12307</v>
      </c>
      <c r="AQ544" t="s">
        <v>12308</v>
      </c>
      <c r="AR544" t="s">
        <v>7271</v>
      </c>
      <c r="AS544">
        <v>71.7</v>
      </c>
      <c r="AU544">
        <v>2010</v>
      </c>
      <c r="AV544" t="s">
        <v>170</v>
      </c>
      <c r="BC544" t="s">
        <v>174</v>
      </c>
      <c r="BD544" t="s">
        <v>1829</v>
      </c>
      <c r="BE544" t="s">
        <v>12309</v>
      </c>
      <c r="BF544" t="s">
        <v>485</v>
      </c>
      <c r="BG544">
        <v>69.08</v>
      </c>
      <c r="BI544">
        <v>2014</v>
      </c>
      <c r="BJ544">
        <v>1</v>
      </c>
      <c r="BL544">
        <v>15</v>
      </c>
      <c r="BN544" t="s">
        <v>174</v>
      </c>
      <c r="BO544" t="s">
        <v>5960</v>
      </c>
      <c r="BP544" t="s">
        <v>12310</v>
      </c>
      <c r="BQ544" t="s">
        <v>2102</v>
      </c>
      <c r="BR544">
        <v>6.75</v>
      </c>
      <c r="BT544">
        <v>2016</v>
      </c>
      <c r="BU544">
        <v>12</v>
      </c>
      <c r="BW544">
        <v>15</v>
      </c>
      <c r="BY544" t="s">
        <v>170</v>
      </c>
      <c r="CF544" t="s">
        <v>174</v>
      </c>
      <c r="CG544" t="s">
        <v>12311</v>
      </c>
      <c r="CH544" t="s">
        <v>2271</v>
      </c>
      <c r="CI544" t="s">
        <v>193</v>
      </c>
      <c r="CJ544">
        <v>2025</v>
      </c>
      <c r="CL544" t="s">
        <v>174</v>
      </c>
      <c r="CM544" t="s">
        <v>12312</v>
      </c>
      <c r="CN544" t="s">
        <v>174</v>
      </c>
      <c r="CO544" t="s">
        <v>12313</v>
      </c>
      <c r="CP544" t="s">
        <v>12314</v>
      </c>
      <c r="CQ544" t="s">
        <v>174</v>
      </c>
      <c r="CR544">
        <v>2</v>
      </c>
      <c r="CS544">
        <v>2</v>
      </c>
      <c r="CT544">
        <v>4</v>
      </c>
      <c r="CU544" t="s">
        <v>12315</v>
      </c>
      <c r="CV544" t="s">
        <v>170</v>
      </c>
      <c r="CZ544" t="s">
        <v>170</v>
      </c>
      <c r="DB544" t="s">
        <v>12316</v>
      </c>
      <c r="DC544" t="s">
        <v>12317</v>
      </c>
      <c r="DD544" t="s">
        <v>174</v>
      </c>
      <c r="DE544" t="s">
        <v>12318</v>
      </c>
      <c r="DF544" t="s">
        <v>174</v>
      </c>
      <c r="DG544">
        <v>2</v>
      </c>
      <c r="DH544">
        <v>0</v>
      </c>
      <c r="DI544">
        <v>2</v>
      </c>
      <c r="DJ544">
        <v>0</v>
      </c>
      <c r="DK544">
        <v>8</v>
      </c>
      <c r="DL544" t="s">
        <v>174</v>
      </c>
      <c r="DM544" t="s">
        <v>12319</v>
      </c>
      <c r="DN544" t="s">
        <v>170</v>
      </c>
      <c r="DP544" t="s">
        <v>12327</v>
      </c>
      <c r="DQ544" t="str">
        <f>HYPERLINK("https://nconnect.nicmar.ac.in/storage/profile/69a0047f30a64.png","Download")</f>
        <v>0</v>
      </c>
      <c r="DR544" t="str">
        <f>HYPERLINK("https://nconnect.nicmar.ac.in/pdf/710_resume_1772110270.pdf/Y2FyZWVy","View Resume")</f>
        <v>0</v>
      </c>
      <c r="DS544" t="s">
        <v>2691</v>
      </c>
      <c r="DT544" t="s">
        <v>12321</v>
      </c>
      <c r="DU544" t="s">
        <v>255</v>
      </c>
      <c r="DV544" t="s">
        <v>3198</v>
      </c>
      <c r="DW544" t="s">
        <v>246</v>
      </c>
      <c r="DX544" t="s">
        <v>2523</v>
      </c>
      <c r="DY544" t="s">
        <v>1347</v>
      </c>
      <c r="DZ544" t="s">
        <v>344</v>
      </c>
      <c r="EA544" t="s">
        <v>12322</v>
      </c>
      <c r="EB544" t="s">
        <v>255</v>
      </c>
      <c r="EC544" t="s">
        <v>12323</v>
      </c>
      <c r="ED544" t="s">
        <v>246</v>
      </c>
      <c r="EE544" t="s">
        <v>1725</v>
      </c>
      <c r="EF544" t="s">
        <v>4832</v>
      </c>
      <c r="EG544" t="s">
        <v>355</v>
      </c>
      <c r="EH544" t="s">
        <v>12324</v>
      </c>
      <c r="EI544" t="s">
        <v>12325</v>
      </c>
      <c r="EJ544" t="s">
        <v>8392</v>
      </c>
      <c r="EK544" t="s">
        <v>246</v>
      </c>
      <c r="EL544" t="s">
        <v>981</v>
      </c>
      <c r="EM544" t="s">
        <v>209</v>
      </c>
      <c r="EN544" t="s">
        <v>908</v>
      </c>
    </row>
    <row r="545" spans="1:158">
      <c r="A545" t="s">
        <v>2494</v>
      </c>
      <c r="B545" t="s">
        <v>507</v>
      </c>
      <c r="C545" t="s">
        <v>160</v>
      </c>
      <c r="D545" t="s">
        <v>2495</v>
      </c>
      <c r="E545" t="s">
        <v>12299</v>
      </c>
      <c r="F545" t="s">
        <v>12300</v>
      </c>
      <c r="G545">
        <v>7981500347</v>
      </c>
      <c r="H545" t="s">
        <v>164</v>
      </c>
      <c r="I545" t="s">
        <v>12301</v>
      </c>
      <c r="J545" t="s">
        <v>217</v>
      </c>
      <c r="K545" t="s">
        <v>218</v>
      </c>
      <c r="L545" t="s">
        <v>12302</v>
      </c>
      <c r="M545" t="s">
        <v>12303</v>
      </c>
      <c r="N545" t="s">
        <v>170</v>
      </c>
      <c r="AI545" t="s">
        <v>12304</v>
      </c>
      <c r="AJ545" t="s">
        <v>12305</v>
      </c>
      <c r="AK545" t="s">
        <v>12306</v>
      </c>
      <c r="AL545">
        <v>67.3</v>
      </c>
      <c r="AN545">
        <v>2008</v>
      </c>
      <c r="AO545" t="s">
        <v>174</v>
      </c>
      <c r="AP545" t="s">
        <v>12307</v>
      </c>
      <c r="AQ545" t="s">
        <v>12308</v>
      </c>
      <c r="AR545" t="s">
        <v>7271</v>
      </c>
      <c r="AS545">
        <v>71.7</v>
      </c>
      <c r="AU545">
        <v>2010</v>
      </c>
      <c r="AV545" t="s">
        <v>170</v>
      </c>
      <c r="BC545" t="s">
        <v>174</v>
      </c>
      <c r="BD545" t="s">
        <v>1829</v>
      </c>
      <c r="BE545" t="s">
        <v>12309</v>
      </c>
      <c r="BF545" t="s">
        <v>485</v>
      </c>
      <c r="BG545">
        <v>69.08</v>
      </c>
      <c r="BI545">
        <v>2014</v>
      </c>
      <c r="BJ545">
        <v>1</v>
      </c>
      <c r="BL545">
        <v>15</v>
      </c>
      <c r="BN545" t="s">
        <v>174</v>
      </c>
      <c r="BO545" t="s">
        <v>5960</v>
      </c>
      <c r="BP545" t="s">
        <v>12310</v>
      </c>
      <c r="BQ545" t="s">
        <v>2102</v>
      </c>
      <c r="BR545">
        <v>6.75</v>
      </c>
      <c r="BT545">
        <v>2016</v>
      </c>
      <c r="BU545">
        <v>12</v>
      </c>
      <c r="BW545">
        <v>15</v>
      </c>
      <c r="BY545" t="s">
        <v>170</v>
      </c>
      <c r="CF545" t="s">
        <v>174</v>
      </c>
      <c r="CG545" t="s">
        <v>12311</v>
      </c>
      <c r="CH545" t="s">
        <v>2271</v>
      </c>
      <c r="CI545" t="s">
        <v>193</v>
      </c>
      <c r="CJ545">
        <v>2025</v>
      </c>
      <c r="CL545" t="s">
        <v>174</v>
      </c>
      <c r="CM545" t="s">
        <v>12312</v>
      </c>
      <c r="CN545" t="s">
        <v>174</v>
      </c>
      <c r="CO545" t="s">
        <v>12313</v>
      </c>
      <c r="CP545" t="s">
        <v>12314</v>
      </c>
      <c r="CQ545" t="s">
        <v>174</v>
      </c>
      <c r="CR545">
        <v>2</v>
      </c>
      <c r="CS545">
        <v>2</v>
      </c>
      <c r="CT545">
        <v>4</v>
      </c>
      <c r="CU545" t="s">
        <v>12315</v>
      </c>
      <c r="CV545" t="s">
        <v>170</v>
      </c>
      <c r="CZ545" t="s">
        <v>170</v>
      </c>
      <c r="DB545" t="s">
        <v>12316</v>
      </c>
      <c r="DC545" t="s">
        <v>12317</v>
      </c>
      <c r="DD545" t="s">
        <v>174</v>
      </c>
      <c r="DE545" t="s">
        <v>12318</v>
      </c>
      <c r="DF545" t="s">
        <v>174</v>
      </c>
      <c r="DG545">
        <v>2</v>
      </c>
      <c r="DH545">
        <v>0</v>
      </c>
      <c r="DI545">
        <v>2</v>
      </c>
      <c r="DJ545">
        <v>0</v>
      </c>
      <c r="DK545">
        <v>8</v>
      </c>
      <c r="DL545" t="s">
        <v>174</v>
      </c>
      <c r="DM545" t="s">
        <v>12319</v>
      </c>
      <c r="DN545" t="s">
        <v>170</v>
      </c>
      <c r="DP545" t="s">
        <v>12327</v>
      </c>
      <c r="DQ545" t="str">
        <f>HYPERLINK("https://nconnect.nicmar.ac.in/storage/profile/69a0047f30a64.png","Download")</f>
        <v>0</v>
      </c>
      <c r="DR545" t="str">
        <f>HYPERLINK("https://nconnect.nicmar.ac.in/pdf/710_resume_1772110270.pdf/Y2FyZWVy","View Resume")</f>
        <v>0</v>
      </c>
      <c r="DS545" t="s">
        <v>2691</v>
      </c>
      <c r="DT545" t="s">
        <v>12321</v>
      </c>
      <c r="DU545" t="s">
        <v>255</v>
      </c>
      <c r="DV545" t="s">
        <v>3198</v>
      </c>
      <c r="DW545" t="s">
        <v>246</v>
      </c>
      <c r="DX545" t="s">
        <v>2523</v>
      </c>
      <c r="DY545" t="s">
        <v>1347</v>
      </c>
      <c r="DZ545" t="s">
        <v>344</v>
      </c>
      <c r="EA545" t="s">
        <v>12322</v>
      </c>
      <c r="EB545" t="s">
        <v>255</v>
      </c>
      <c r="EC545" t="s">
        <v>12323</v>
      </c>
      <c r="ED545" t="s">
        <v>246</v>
      </c>
      <c r="EE545" t="s">
        <v>1725</v>
      </c>
      <c r="EF545" t="s">
        <v>4832</v>
      </c>
      <c r="EG545" t="s">
        <v>355</v>
      </c>
      <c r="EH545" t="s">
        <v>12324</v>
      </c>
      <c r="EI545" t="s">
        <v>12325</v>
      </c>
      <c r="EJ545" t="s">
        <v>8392</v>
      </c>
      <c r="EK545" t="s">
        <v>246</v>
      </c>
      <c r="EL545" t="s">
        <v>981</v>
      </c>
      <c r="EM545" t="s">
        <v>209</v>
      </c>
      <c r="EN545" t="s">
        <v>908</v>
      </c>
    </row>
    <row r="546" spans="1:158">
      <c r="A546" t="s">
        <v>581</v>
      </c>
      <c r="B546" t="s">
        <v>211</v>
      </c>
      <c r="C546" t="s">
        <v>471</v>
      </c>
      <c r="D546" t="s">
        <v>582</v>
      </c>
      <c r="E546" t="s">
        <v>12328</v>
      </c>
      <c r="F546" t="s">
        <v>12329</v>
      </c>
      <c r="G546">
        <v>8208539798</v>
      </c>
      <c r="H546" t="s">
        <v>271</v>
      </c>
      <c r="I546" t="s">
        <v>12330</v>
      </c>
      <c r="J546" t="s">
        <v>166</v>
      </c>
      <c r="K546" t="s">
        <v>12331</v>
      </c>
      <c r="L546" t="s">
        <v>12332</v>
      </c>
      <c r="M546" t="s">
        <v>12333</v>
      </c>
      <c r="N546" t="s">
        <v>170</v>
      </c>
      <c r="AI546" t="s">
        <v>12334</v>
      </c>
      <c r="AJ546" t="s">
        <v>12335</v>
      </c>
      <c r="AK546" t="s">
        <v>12336</v>
      </c>
      <c r="AL546">
        <v>90.91</v>
      </c>
      <c r="AN546">
        <v>2009</v>
      </c>
      <c r="AO546" t="s">
        <v>174</v>
      </c>
      <c r="AP546" t="s">
        <v>12337</v>
      </c>
      <c r="AQ546" t="s">
        <v>12335</v>
      </c>
      <c r="AR546" t="s">
        <v>12338</v>
      </c>
      <c r="AS546">
        <v>76.83</v>
      </c>
      <c r="AU546">
        <v>2011</v>
      </c>
      <c r="AV546" t="s">
        <v>170</v>
      </c>
      <c r="BC546" t="s">
        <v>174</v>
      </c>
      <c r="BD546" t="s">
        <v>4118</v>
      </c>
      <c r="BE546" t="s">
        <v>12339</v>
      </c>
      <c r="BF546" t="s">
        <v>3701</v>
      </c>
      <c r="BG546">
        <v>76.67</v>
      </c>
      <c r="BI546">
        <v>2015</v>
      </c>
      <c r="BJ546">
        <v>2</v>
      </c>
      <c r="BL546">
        <v>9</v>
      </c>
      <c r="BN546" t="s">
        <v>174</v>
      </c>
      <c r="BO546" t="s">
        <v>4118</v>
      </c>
      <c r="BP546" t="s">
        <v>12340</v>
      </c>
      <c r="BQ546" t="s">
        <v>12341</v>
      </c>
      <c r="BR546">
        <v>73.6</v>
      </c>
      <c r="BS546">
        <v>7.36</v>
      </c>
      <c r="BT546">
        <v>2018</v>
      </c>
      <c r="BU546">
        <v>14</v>
      </c>
      <c r="BW546">
        <v>47</v>
      </c>
      <c r="BY546" t="s">
        <v>170</v>
      </c>
      <c r="CF546" t="s">
        <v>174</v>
      </c>
      <c r="CG546" t="s">
        <v>12342</v>
      </c>
      <c r="CH546" t="s">
        <v>12343</v>
      </c>
      <c r="CI546" t="s">
        <v>373</v>
      </c>
      <c r="CK546" t="s">
        <v>170</v>
      </c>
      <c r="CL546" t="s">
        <v>174</v>
      </c>
      <c r="CM546" t="s">
        <v>12344</v>
      </c>
      <c r="CN546" t="s">
        <v>174</v>
      </c>
      <c r="CO546" t="s">
        <v>12345</v>
      </c>
      <c r="CP546" t="s">
        <v>12346</v>
      </c>
      <c r="CQ546" t="s">
        <v>174</v>
      </c>
      <c r="CR546">
        <v>0</v>
      </c>
      <c r="CS546">
        <v>1</v>
      </c>
      <c r="CT546">
        <v>2</v>
      </c>
      <c r="CV546" t="s">
        <v>170</v>
      </c>
      <c r="CZ546" t="s">
        <v>170</v>
      </c>
      <c r="DB546" t="s">
        <v>12347</v>
      </c>
      <c r="DC546" t="s">
        <v>3621</v>
      </c>
      <c r="DD546" t="s">
        <v>174</v>
      </c>
      <c r="DE546" t="s">
        <v>12348</v>
      </c>
      <c r="DF546" t="s">
        <v>174</v>
      </c>
      <c r="DG546">
        <v>5</v>
      </c>
      <c r="DH546">
        <v>0</v>
      </c>
      <c r="DI546">
        <v>1</v>
      </c>
      <c r="DJ546">
        <v>0</v>
      </c>
      <c r="DK546">
        <v>8</v>
      </c>
      <c r="DL546" t="s">
        <v>170</v>
      </c>
      <c r="DN546" t="s">
        <v>170</v>
      </c>
      <c r="DP546" t="s">
        <v>12349</v>
      </c>
      <c r="DQ546" t="str">
        <f>HYPERLINK("https://nconnect.nicmar.ac.in/storage/profile/69a050720cb0e.png","Download")</f>
        <v>0</v>
      </c>
      <c r="DR546" t="str">
        <f>HYPERLINK("https://nconnect.nicmar.ac.in/pdf/718_resume_1772113765.pdf/Y2FyZWVy","View Resume")</f>
        <v>0</v>
      </c>
      <c r="DS546" t="s">
        <v>6211</v>
      </c>
      <c r="DT546" t="s">
        <v>11442</v>
      </c>
      <c r="DU546" t="s">
        <v>2087</v>
      </c>
      <c r="DV546" t="s">
        <v>818</v>
      </c>
      <c r="DW546" t="s">
        <v>246</v>
      </c>
      <c r="DX546" t="s">
        <v>423</v>
      </c>
      <c r="DY546" t="s">
        <v>209</v>
      </c>
      <c r="DZ546" t="s">
        <v>344</v>
      </c>
      <c r="EA546" t="s">
        <v>12350</v>
      </c>
      <c r="EB546" t="s">
        <v>2087</v>
      </c>
      <c r="EC546" t="s">
        <v>818</v>
      </c>
      <c r="ED546" t="s">
        <v>246</v>
      </c>
      <c r="EE546" t="s">
        <v>1808</v>
      </c>
      <c r="EF546" t="s">
        <v>904</v>
      </c>
      <c r="EG546" t="s">
        <v>570</v>
      </c>
      <c r="EH546" t="s">
        <v>12351</v>
      </c>
      <c r="EI546" t="s">
        <v>2087</v>
      </c>
      <c r="EJ546" t="s">
        <v>12352</v>
      </c>
      <c r="EK546" t="s">
        <v>246</v>
      </c>
      <c r="EL546" t="s">
        <v>1025</v>
      </c>
      <c r="EM546" t="s">
        <v>1808</v>
      </c>
      <c r="EN546" t="s">
        <v>1206</v>
      </c>
    </row>
    <row r="547" spans="1:158">
      <c r="A547" t="s">
        <v>210</v>
      </c>
      <c r="B547" t="s">
        <v>211</v>
      </c>
      <c r="C547" t="s">
        <v>212</v>
      </c>
      <c r="D547" t="s">
        <v>213</v>
      </c>
      <c r="E547" t="s">
        <v>12328</v>
      </c>
      <c r="F547" t="s">
        <v>12329</v>
      </c>
      <c r="G547">
        <v>8208539798</v>
      </c>
      <c r="H547" t="s">
        <v>271</v>
      </c>
      <c r="I547" t="s">
        <v>12330</v>
      </c>
      <c r="J547" t="s">
        <v>166</v>
      </c>
      <c r="K547" t="s">
        <v>12331</v>
      </c>
      <c r="L547" t="s">
        <v>12332</v>
      </c>
      <c r="M547" t="s">
        <v>12333</v>
      </c>
      <c r="N547" t="s">
        <v>170</v>
      </c>
      <c r="AI547" t="s">
        <v>12334</v>
      </c>
      <c r="AJ547" t="s">
        <v>12335</v>
      </c>
      <c r="AK547" t="s">
        <v>12336</v>
      </c>
      <c r="AL547">
        <v>90.91</v>
      </c>
      <c r="AN547">
        <v>2009</v>
      </c>
      <c r="AO547" t="s">
        <v>174</v>
      </c>
      <c r="AP547" t="s">
        <v>12337</v>
      </c>
      <c r="AQ547" t="s">
        <v>12335</v>
      </c>
      <c r="AR547" t="s">
        <v>12338</v>
      </c>
      <c r="AS547">
        <v>76.83</v>
      </c>
      <c r="AU547">
        <v>2011</v>
      </c>
      <c r="AV547" t="s">
        <v>170</v>
      </c>
      <c r="BC547" t="s">
        <v>174</v>
      </c>
      <c r="BD547" t="s">
        <v>4118</v>
      </c>
      <c r="BE547" t="s">
        <v>12339</v>
      </c>
      <c r="BF547" t="s">
        <v>3701</v>
      </c>
      <c r="BG547">
        <v>76.67</v>
      </c>
      <c r="BI547">
        <v>2015</v>
      </c>
      <c r="BJ547">
        <v>2</v>
      </c>
      <c r="BL547">
        <v>9</v>
      </c>
      <c r="BN547" t="s">
        <v>174</v>
      </c>
      <c r="BO547" t="s">
        <v>4118</v>
      </c>
      <c r="BP547" t="s">
        <v>12340</v>
      </c>
      <c r="BQ547" t="s">
        <v>12341</v>
      </c>
      <c r="BR547">
        <v>73.6</v>
      </c>
      <c r="BS547">
        <v>7.36</v>
      </c>
      <c r="BT547">
        <v>2018</v>
      </c>
      <c r="BU547">
        <v>14</v>
      </c>
      <c r="BW547">
        <v>47</v>
      </c>
      <c r="BY547" t="s">
        <v>170</v>
      </c>
      <c r="CF547" t="s">
        <v>174</v>
      </c>
      <c r="CG547" t="s">
        <v>12342</v>
      </c>
      <c r="CH547" t="s">
        <v>12343</v>
      </c>
      <c r="CI547" t="s">
        <v>373</v>
      </c>
      <c r="CK547" t="s">
        <v>170</v>
      </c>
      <c r="CL547" t="s">
        <v>174</v>
      </c>
      <c r="CM547" t="s">
        <v>12344</v>
      </c>
      <c r="CN547" t="s">
        <v>174</v>
      </c>
      <c r="CO547" t="s">
        <v>12345</v>
      </c>
      <c r="CP547" t="s">
        <v>12346</v>
      </c>
      <c r="CQ547" t="s">
        <v>174</v>
      </c>
      <c r="CR547">
        <v>0</v>
      </c>
      <c r="CS547">
        <v>1</v>
      </c>
      <c r="CT547">
        <v>2</v>
      </c>
      <c r="CV547" t="s">
        <v>170</v>
      </c>
      <c r="CZ547" t="s">
        <v>170</v>
      </c>
      <c r="DB547" t="s">
        <v>12347</v>
      </c>
      <c r="DC547" t="s">
        <v>3621</v>
      </c>
      <c r="DD547" t="s">
        <v>174</v>
      </c>
      <c r="DE547" t="s">
        <v>12348</v>
      </c>
      <c r="DF547" t="s">
        <v>174</v>
      </c>
      <c r="DG547">
        <v>5</v>
      </c>
      <c r="DH547">
        <v>0</v>
      </c>
      <c r="DI547">
        <v>1</v>
      </c>
      <c r="DJ547">
        <v>0</v>
      </c>
      <c r="DK547">
        <v>8</v>
      </c>
      <c r="DL547" t="s">
        <v>170</v>
      </c>
      <c r="DN547" t="s">
        <v>170</v>
      </c>
      <c r="DP547" t="s">
        <v>12353</v>
      </c>
      <c r="DQ547" t="str">
        <f>HYPERLINK("https://nconnect.nicmar.ac.in/storage/profile/69a050720cb0e.png","Download")</f>
        <v>0</v>
      </c>
      <c r="DR547" t="str">
        <f>HYPERLINK("https://nconnect.nicmar.ac.in/pdf/718_resume_1772113765.pdf/Y2FyZWVy","View Resume")</f>
        <v>0</v>
      </c>
      <c r="DS547" t="s">
        <v>6211</v>
      </c>
      <c r="DT547" t="s">
        <v>11442</v>
      </c>
      <c r="DU547" t="s">
        <v>2087</v>
      </c>
      <c r="DV547" t="s">
        <v>818</v>
      </c>
      <c r="DW547" t="s">
        <v>246</v>
      </c>
      <c r="DX547" t="s">
        <v>423</v>
      </c>
      <c r="DY547" t="s">
        <v>209</v>
      </c>
      <c r="DZ547" t="s">
        <v>344</v>
      </c>
      <c r="EA547" t="s">
        <v>12350</v>
      </c>
      <c r="EB547" t="s">
        <v>2087</v>
      </c>
      <c r="EC547" t="s">
        <v>818</v>
      </c>
      <c r="ED547" t="s">
        <v>246</v>
      </c>
      <c r="EE547" t="s">
        <v>1808</v>
      </c>
      <c r="EF547" t="s">
        <v>904</v>
      </c>
      <c r="EG547" t="s">
        <v>570</v>
      </c>
      <c r="EH547" t="s">
        <v>12351</v>
      </c>
      <c r="EI547" t="s">
        <v>2087</v>
      </c>
      <c r="EJ547" t="s">
        <v>12352</v>
      </c>
      <c r="EK547" t="s">
        <v>246</v>
      </c>
      <c r="EL547" t="s">
        <v>1025</v>
      </c>
      <c r="EM547" t="s">
        <v>1808</v>
      </c>
      <c r="EN547" t="s">
        <v>1206</v>
      </c>
    </row>
    <row r="548" spans="1:158">
      <c r="A548" t="s">
        <v>2251</v>
      </c>
      <c r="B548" t="s">
        <v>159</v>
      </c>
      <c r="C548" t="s">
        <v>212</v>
      </c>
      <c r="D548" t="s">
        <v>2252</v>
      </c>
      <c r="E548" t="s">
        <v>12328</v>
      </c>
      <c r="F548" t="s">
        <v>12329</v>
      </c>
      <c r="G548">
        <v>8208539798</v>
      </c>
      <c r="H548" t="s">
        <v>271</v>
      </c>
      <c r="I548" t="s">
        <v>12330</v>
      </c>
      <c r="J548" t="s">
        <v>166</v>
      </c>
      <c r="K548" t="s">
        <v>12331</v>
      </c>
      <c r="L548" t="s">
        <v>12332</v>
      </c>
      <c r="M548" t="s">
        <v>12333</v>
      </c>
      <c r="N548" t="s">
        <v>170</v>
      </c>
      <c r="AI548" t="s">
        <v>12334</v>
      </c>
      <c r="AJ548" t="s">
        <v>12335</v>
      </c>
      <c r="AK548" t="s">
        <v>12336</v>
      </c>
      <c r="AL548">
        <v>90.91</v>
      </c>
      <c r="AN548">
        <v>2009</v>
      </c>
      <c r="AO548" t="s">
        <v>174</v>
      </c>
      <c r="AP548" t="s">
        <v>12337</v>
      </c>
      <c r="AQ548" t="s">
        <v>12335</v>
      </c>
      <c r="AR548" t="s">
        <v>12338</v>
      </c>
      <c r="AS548">
        <v>76.83</v>
      </c>
      <c r="AU548">
        <v>2011</v>
      </c>
      <c r="AV548" t="s">
        <v>170</v>
      </c>
      <c r="BC548" t="s">
        <v>174</v>
      </c>
      <c r="BD548" t="s">
        <v>4118</v>
      </c>
      <c r="BE548" t="s">
        <v>12339</v>
      </c>
      <c r="BF548" t="s">
        <v>3701</v>
      </c>
      <c r="BG548">
        <v>76.67</v>
      </c>
      <c r="BI548">
        <v>2015</v>
      </c>
      <c r="BJ548">
        <v>2</v>
      </c>
      <c r="BL548">
        <v>9</v>
      </c>
      <c r="BN548" t="s">
        <v>174</v>
      </c>
      <c r="BO548" t="s">
        <v>4118</v>
      </c>
      <c r="BP548" t="s">
        <v>12340</v>
      </c>
      <c r="BQ548" t="s">
        <v>12341</v>
      </c>
      <c r="BR548">
        <v>73.6</v>
      </c>
      <c r="BS548">
        <v>7.36</v>
      </c>
      <c r="BT548">
        <v>2018</v>
      </c>
      <c r="BU548">
        <v>14</v>
      </c>
      <c r="BW548">
        <v>47</v>
      </c>
      <c r="BY548" t="s">
        <v>170</v>
      </c>
      <c r="CF548" t="s">
        <v>174</v>
      </c>
      <c r="CG548" t="s">
        <v>12342</v>
      </c>
      <c r="CH548" t="s">
        <v>12343</v>
      </c>
      <c r="CI548" t="s">
        <v>373</v>
      </c>
      <c r="CK548" t="s">
        <v>170</v>
      </c>
      <c r="CL548" t="s">
        <v>174</v>
      </c>
      <c r="CM548" t="s">
        <v>12344</v>
      </c>
      <c r="CN548" t="s">
        <v>174</v>
      </c>
      <c r="CO548" t="s">
        <v>12345</v>
      </c>
      <c r="CP548" t="s">
        <v>12346</v>
      </c>
      <c r="CQ548" t="s">
        <v>174</v>
      </c>
      <c r="CR548">
        <v>0</v>
      </c>
      <c r="CS548">
        <v>1</v>
      </c>
      <c r="CT548">
        <v>2</v>
      </c>
      <c r="CV548" t="s">
        <v>170</v>
      </c>
      <c r="CZ548" t="s">
        <v>170</v>
      </c>
      <c r="DB548" t="s">
        <v>12347</v>
      </c>
      <c r="DC548" t="s">
        <v>3621</v>
      </c>
      <c r="DD548" t="s">
        <v>174</v>
      </c>
      <c r="DE548" t="s">
        <v>12348</v>
      </c>
      <c r="DF548" t="s">
        <v>174</v>
      </c>
      <c r="DG548">
        <v>5</v>
      </c>
      <c r="DH548">
        <v>0</v>
      </c>
      <c r="DI548">
        <v>1</v>
      </c>
      <c r="DJ548">
        <v>0</v>
      </c>
      <c r="DK548">
        <v>8</v>
      </c>
      <c r="DL548" t="s">
        <v>170</v>
      </c>
      <c r="DN548" t="s">
        <v>170</v>
      </c>
      <c r="DP548" t="s">
        <v>12354</v>
      </c>
      <c r="DQ548" t="str">
        <f>HYPERLINK("https://nconnect.nicmar.ac.in/storage/profile/69a050720cb0e.png","Download")</f>
        <v>0</v>
      </c>
      <c r="DR548" t="str">
        <f>HYPERLINK("https://nconnect.nicmar.ac.in/pdf/718_resume_1772113765.pdf/Y2FyZWVy","View Resume")</f>
        <v>0</v>
      </c>
      <c r="DS548" t="s">
        <v>6211</v>
      </c>
      <c r="DT548" t="s">
        <v>11442</v>
      </c>
      <c r="DU548" t="s">
        <v>2087</v>
      </c>
      <c r="DV548" t="s">
        <v>818</v>
      </c>
      <c r="DW548" t="s">
        <v>246</v>
      </c>
      <c r="DX548" t="s">
        <v>423</v>
      </c>
      <c r="DY548" t="s">
        <v>209</v>
      </c>
      <c r="DZ548" t="s">
        <v>344</v>
      </c>
      <c r="EA548" t="s">
        <v>12350</v>
      </c>
      <c r="EB548" t="s">
        <v>2087</v>
      </c>
      <c r="EC548" t="s">
        <v>818</v>
      </c>
      <c r="ED548" t="s">
        <v>246</v>
      </c>
      <c r="EE548" t="s">
        <v>1808</v>
      </c>
      <c r="EF548" t="s">
        <v>904</v>
      </c>
      <c r="EG548" t="s">
        <v>570</v>
      </c>
      <c r="EH548" t="s">
        <v>12351</v>
      </c>
      <c r="EI548" t="s">
        <v>2087</v>
      </c>
      <c r="EJ548" t="s">
        <v>12352</v>
      </c>
      <c r="EK548" t="s">
        <v>246</v>
      </c>
      <c r="EL548" t="s">
        <v>1025</v>
      </c>
      <c r="EM548" t="s">
        <v>1808</v>
      </c>
      <c r="EN548" t="s">
        <v>1206</v>
      </c>
    </row>
    <row r="549" spans="1:158">
      <c r="A549" t="s">
        <v>2494</v>
      </c>
      <c r="B549" t="s">
        <v>507</v>
      </c>
      <c r="C549" t="s">
        <v>160</v>
      </c>
      <c r="D549" t="s">
        <v>2495</v>
      </c>
      <c r="E549" t="s">
        <v>12328</v>
      </c>
      <c r="F549" t="s">
        <v>12329</v>
      </c>
      <c r="G549">
        <v>8208539798</v>
      </c>
      <c r="H549" t="s">
        <v>271</v>
      </c>
      <c r="I549" t="s">
        <v>12330</v>
      </c>
      <c r="J549" t="s">
        <v>166</v>
      </c>
      <c r="K549" t="s">
        <v>12331</v>
      </c>
      <c r="L549" t="s">
        <v>12332</v>
      </c>
      <c r="M549" t="s">
        <v>12333</v>
      </c>
      <c r="N549" t="s">
        <v>170</v>
      </c>
      <c r="AI549" t="s">
        <v>12334</v>
      </c>
      <c r="AJ549" t="s">
        <v>12335</v>
      </c>
      <c r="AK549" t="s">
        <v>12336</v>
      </c>
      <c r="AL549">
        <v>90.91</v>
      </c>
      <c r="AN549">
        <v>2009</v>
      </c>
      <c r="AO549" t="s">
        <v>174</v>
      </c>
      <c r="AP549" t="s">
        <v>12337</v>
      </c>
      <c r="AQ549" t="s">
        <v>12335</v>
      </c>
      <c r="AR549" t="s">
        <v>12338</v>
      </c>
      <c r="AS549">
        <v>76.83</v>
      </c>
      <c r="AU549">
        <v>2011</v>
      </c>
      <c r="AV549" t="s">
        <v>170</v>
      </c>
      <c r="BC549" t="s">
        <v>174</v>
      </c>
      <c r="BD549" t="s">
        <v>4118</v>
      </c>
      <c r="BE549" t="s">
        <v>12339</v>
      </c>
      <c r="BF549" t="s">
        <v>3701</v>
      </c>
      <c r="BG549">
        <v>76.67</v>
      </c>
      <c r="BI549">
        <v>2015</v>
      </c>
      <c r="BJ549">
        <v>2</v>
      </c>
      <c r="BL549">
        <v>9</v>
      </c>
      <c r="BN549" t="s">
        <v>174</v>
      </c>
      <c r="BO549" t="s">
        <v>4118</v>
      </c>
      <c r="BP549" t="s">
        <v>12340</v>
      </c>
      <c r="BQ549" t="s">
        <v>12341</v>
      </c>
      <c r="BR549">
        <v>73.6</v>
      </c>
      <c r="BS549">
        <v>7.36</v>
      </c>
      <c r="BT549">
        <v>2018</v>
      </c>
      <c r="BU549">
        <v>14</v>
      </c>
      <c r="BW549">
        <v>47</v>
      </c>
      <c r="BY549" t="s">
        <v>170</v>
      </c>
      <c r="CF549" t="s">
        <v>174</v>
      </c>
      <c r="CG549" t="s">
        <v>12342</v>
      </c>
      <c r="CH549" t="s">
        <v>12343</v>
      </c>
      <c r="CI549" t="s">
        <v>373</v>
      </c>
      <c r="CK549" t="s">
        <v>170</v>
      </c>
      <c r="CL549" t="s">
        <v>174</v>
      </c>
      <c r="CM549" t="s">
        <v>12344</v>
      </c>
      <c r="CN549" t="s">
        <v>174</v>
      </c>
      <c r="CO549" t="s">
        <v>12345</v>
      </c>
      <c r="CP549" t="s">
        <v>12346</v>
      </c>
      <c r="CQ549" t="s">
        <v>174</v>
      </c>
      <c r="CR549">
        <v>0</v>
      </c>
      <c r="CS549">
        <v>1</v>
      </c>
      <c r="CT549">
        <v>2</v>
      </c>
      <c r="CV549" t="s">
        <v>170</v>
      </c>
      <c r="CZ549" t="s">
        <v>170</v>
      </c>
      <c r="DB549" t="s">
        <v>12347</v>
      </c>
      <c r="DC549" t="s">
        <v>3621</v>
      </c>
      <c r="DD549" t="s">
        <v>174</v>
      </c>
      <c r="DE549" t="s">
        <v>12348</v>
      </c>
      <c r="DF549" t="s">
        <v>174</v>
      </c>
      <c r="DG549">
        <v>5</v>
      </c>
      <c r="DH549">
        <v>0</v>
      </c>
      <c r="DI549">
        <v>1</v>
      </c>
      <c r="DJ549">
        <v>0</v>
      </c>
      <c r="DK549">
        <v>8</v>
      </c>
      <c r="DL549" t="s">
        <v>170</v>
      </c>
      <c r="DN549" t="s">
        <v>170</v>
      </c>
      <c r="DP549" t="s">
        <v>12354</v>
      </c>
      <c r="DQ549" t="str">
        <f>HYPERLINK("https://nconnect.nicmar.ac.in/storage/profile/69a050720cb0e.png","Download")</f>
        <v>0</v>
      </c>
      <c r="DR549" t="str">
        <f>HYPERLINK("https://nconnect.nicmar.ac.in/pdf/718_resume_1772113765.pdf/Y2FyZWVy","View Resume")</f>
        <v>0</v>
      </c>
      <c r="DS549" t="s">
        <v>6211</v>
      </c>
      <c r="DT549" t="s">
        <v>11442</v>
      </c>
      <c r="DU549" t="s">
        <v>2087</v>
      </c>
      <c r="DV549" t="s">
        <v>818</v>
      </c>
      <c r="DW549" t="s">
        <v>246</v>
      </c>
      <c r="DX549" t="s">
        <v>423</v>
      </c>
      <c r="DY549" t="s">
        <v>209</v>
      </c>
      <c r="DZ549" t="s">
        <v>344</v>
      </c>
      <c r="EA549" t="s">
        <v>12350</v>
      </c>
      <c r="EB549" t="s">
        <v>2087</v>
      </c>
      <c r="EC549" t="s">
        <v>818</v>
      </c>
      <c r="ED549" t="s">
        <v>246</v>
      </c>
      <c r="EE549" t="s">
        <v>1808</v>
      </c>
      <c r="EF549" t="s">
        <v>904</v>
      </c>
      <c r="EG549" t="s">
        <v>570</v>
      </c>
      <c r="EH549" t="s">
        <v>12351</v>
      </c>
      <c r="EI549" t="s">
        <v>2087</v>
      </c>
      <c r="EJ549" t="s">
        <v>12352</v>
      </c>
      <c r="EK549" t="s">
        <v>246</v>
      </c>
      <c r="EL549" t="s">
        <v>1025</v>
      </c>
      <c r="EM549" t="s">
        <v>1808</v>
      </c>
      <c r="EN549" t="s">
        <v>1206</v>
      </c>
    </row>
    <row r="550" spans="1:158">
      <c r="A550" t="s">
        <v>293</v>
      </c>
      <c r="B550" t="s">
        <v>211</v>
      </c>
      <c r="C550" t="s">
        <v>212</v>
      </c>
      <c r="D550" t="s">
        <v>294</v>
      </c>
      <c r="E550" t="s">
        <v>12355</v>
      </c>
      <c r="F550" t="s">
        <v>12356</v>
      </c>
      <c r="G550">
        <v>8668608867</v>
      </c>
      <c r="H550" t="s">
        <v>164</v>
      </c>
      <c r="I550" t="s">
        <v>12357</v>
      </c>
      <c r="J550" t="s">
        <v>166</v>
      </c>
      <c r="K550" t="s">
        <v>831</v>
      </c>
      <c r="L550" t="s">
        <v>12358</v>
      </c>
      <c r="M550" t="s">
        <v>12359</v>
      </c>
      <c r="N550" t="s">
        <v>170</v>
      </c>
      <c r="AI550" t="s">
        <v>12360</v>
      </c>
      <c r="AJ550" t="s">
        <v>12361</v>
      </c>
      <c r="AK550" t="s">
        <v>12362</v>
      </c>
      <c r="AL550">
        <v>83</v>
      </c>
      <c r="AN550">
        <v>1994</v>
      </c>
      <c r="AO550" t="s">
        <v>174</v>
      </c>
      <c r="AP550" t="s">
        <v>12363</v>
      </c>
      <c r="AQ550" t="s">
        <v>12364</v>
      </c>
      <c r="AR550" t="s">
        <v>12365</v>
      </c>
      <c r="AS550">
        <v>67</v>
      </c>
      <c r="AU550">
        <v>1996</v>
      </c>
      <c r="AV550" t="s">
        <v>170</v>
      </c>
      <c r="BC550" t="s">
        <v>174</v>
      </c>
      <c r="BD550" t="s">
        <v>12366</v>
      </c>
      <c r="BE550" t="s">
        <v>2892</v>
      </c>
      <c r="BF550" t="s">
        <v>442</v>
      </c>
      <c r="BG550">
        <v>81</v>
      </c>
      <c r="BI550">
        <v>1999</v>
      </c>
      <c r="BJ550">
        <v>19</v>
      </c>
      <c r="BK550" t="s">
        <v>2157</v>
      </c>
      <c r="BL550">
        <v>53</v>
      </c>
      <c r="BM550" t="s">
        <v>442</v>
      </c>
      <c r="BN550" t="s">
        <v>174</v>
      </c>
      <c r="BO550" t="s">
        <v>4638</v>
      </c>
      <c r="BP550" t="s">
        <v>12367</v>
      </c>
      <c r="BQ550" t="s">
        <v>442</v>
      </c>
      <c r="BR550">
        <v>78</v>
      </c>
      <c r="BT550">
        <v>2001</v>
      </c>
      <c r="BU550">
        <v>31</v>
      </c>
      <c r="BV550" t="s">
        <v>2161</v>
      </c>
      <c r="BW550">
        <v>53</v>
      </c>
      <c r="BX550" t="s">
        <v>442</v>
      </c>
      <c r="BY550" t="s">
        <v>170</v>
      </c>
      <c r="CF550" t="s">
        <v>170</v>
      </c>
      <c r="CL550" t="s">
        <v>174</v>
      </c>
      <c r="CM550" t="s">
        <v>12368</v>
      </c>
      <c r="CN550" t="s">
        <v>174</v>
      </c>
      <c r="CO550" t="s">
        <v>12369</v>
      </c>
      <c r="CP550" t="s">
        <v>721</v>
      </c>
      <c r="CQ550" t="s">
        <v>170</v>
      </c>
      <c r="CV550" t="s">
        <v>170</v>
      </c>
      <c r="CZ550" t="s">
        <v>170</v>
      </c>
      <c r="DB550" t="s">
        <v>12370</v>
      </c>
      <c r="DC550" t="s">
        <v>12371</v>
      </c>
      <c r="DD550" t="s">
        <v>174</v>
      </c>
      <c r="DE550" t="s">
        <v>12372</v>
      </c>
      <c r="DF550" t="s">
        <v>170</v>
      </c>
      <c r="DL550" t="s">
        <v>170</v>
      </c>
      <c r="DN550" t="s">
        <v>170</v>
      </c>
      <c r="DP550" t="s">
        <v>12373</v>
      </c>
      <c r="DQ550" t="s">
        <v>202</v>
      </c>
      <c r="DR550" t="str">
        <f>HYPERLINK("https://nconnect.nicmar.ac.in/pdf/721_resume_1772115540.pdf/Y2FyZWVy","View Resume")</f>
        <v>0</v>
      </c>
      <c r="DS550" t="s">
        <v>265</v>
      </c>
      <c r="DT550" t="s">
        <v>12374</v>
      </c>
      <c r="DU550" t="s">
        <v>12375</v>
      </c>
      <c r="DV550" t="s">
        <v>9455</v>
      </c>
      <c r="DW550" t="s">
        <v>207</v>
      </c>
      <c r="DX550" t="s">
        <v>463</v>
      </c>
      <c r="DY550" t="s">
        <v>209</v>
      </c>
      <c r="DZ550" t="s">
        <v>265</v>
      </c>
    </row>
    <row r="551" spans="1:158">
      <c r="A551" t="s">
        <v>1348</v>
      </c>
      <c r="B551" t="s">
        <v>211</v>
      </c>
      <c r="C551" t="s">
        <v>267</v>
      </c>
      <c r="D551" t="s">
        <v>1349</v>
      </c>
      <c r="E551" t="s">
        <v>12376</v>
      </c>
      <c r="F551" t="s">
        <v>12377</v>
      </c>
      <c r="G551">
        <v>9970617006</v>
      </c>
      <c r="H551" t="s">
        <v>164</v>
      </c>
      <c r="I551" t="s">
        <v>12378</v>
      </c>
      <c r="J551" t="s">
        <v>166</v>
      </c>
      <c r="K551" t="s">
        <v>218</v>
      </c>
      <c r="L551" t="s">
        <v>12379</v>
      </c>
      <c r="M551" t="s">
        <v>12380</v>
      </c>
      <c r="N551" t="s">
        <v>170</v>
      </c>
      <c r="AI551" t="s">
        <v>12381</v>
      </c>
      <c r="AJ551" t="s">
        <v>2384</v>
      </c>
      <c r="AK551" t="s">
        <v>438</v>
      </c>
      <c r="AL551">
        <v>57</v>
      </c>
      <c r="AN551">
        <v>2002</v>
      </c>
      <c r="AO551" t="s">
        <v>174</v>
      </c>
      <c r="AP551" t="s">
        <v>12382</v>
      </c>
      <c r="AQ551" t="s">
        <v>2384</v>
      </c>
      <c r="AR551" t="s">
        <v>9050</v>
      </c>
      <c r="AS551">
        <v>71</v>
      </c>
      <c r="AU551">
        <v>2004</v>
      </c>
      <c r="AV551" t="s">
        <v>170</v>
      </c>
      <c r="BC551" t="s">
        <v>174</v>
      </c>
      <c r="BD551" t="s">
        <v>12383</v>
      </c>
      <c r="BE551" t="s">
        <v>12382</v>
      </c>
      <c r="BF551" t="s">
        <v>1704</v>
      </c>
      <c r="BG551">
        <v>63.5</v>
      </c>
      <c r="BI551">
        <v>2007</v>
      </c>
      <c r="BJ551">
        <v>19</v>
      </c>
      <c r="BK551" t="s">
        <v>1364</v>
      </c>
      <c r="BL551">
        <v>17</v>
      </c>
      <c r="BN551" t="s">
        <v>174</v>
      </c>
      <c r="BO551" t="s">
        <v>4955</v>
      </c>
      <c r="BP551" t="s">
        <v>12384</v>
      </c>
      <c r="BQ551" t="s">
        <v>527</v>
      </c>
      <c r="BR551">
        <v>63</v>
      </c>
      <c r="BT551">
        <v>2011</v>
      </c>
      <c r="BU551">
        <v>31</v>
      </c>
      <c r="BV551" t="s">
        <v>528</v>
      </c>
      <c r="BW551">
        <v>23</v>
      </c>
      <c r="BY551" t="s">
        <v>174</v>
      </c>
      <c r="BZ551" t="s">
        <v>4955</v>
      </c>
      <c r="CA551" t="s">
        <v>12385</v>
      </c>
      <c r="CB551" t="s">
        <v>12386</v>
      </c>
      <c r="CC551">
        <v>70.5</v>
      </c>
      <c r="CE551">
        <v>2009</v>
      </c>
      <c r="CF551" t="s">
        <v>174</v>
      </c>
      <c r="CG551" t="s">
        <v>1704</v>
      </c>
      <c r="CH551" t="s">
        <v>4955</v>
      </c>
      <c r="CI551" t="s">
        <v>193</v>
      </c>
      <c r="CJ551">
        <v>2025</v>
      </c>
      <c r="CL551" t="s">
        <v>174</v>
      </c>
      <c r="CM551" t="s">
        <v>12387</v>
      </c>
      <c r="CN551" t="s">
        <v>174</v>
      </c>
      <c r="CO551" t="s">
        <v>12388</v>
      </c>
      <c r="CP551" t="s">
        <v>12389</v>
      </c>
      <c r="CQ551" t="s">
        <v>174</v>
      </c>
      <c r="CR551">
        <v>1</v>
      </c>
      <c r="CS551">
        <v>1</v>
      </c>
      <c r="CT551">
        <v>5</v>
      </c>
      <c r="CU551" t="s">
        <v>12390</v>
      </c>
      <c r="CV551" t="s">
        <v>170</v>
      </c>
      <c r="CZ551" t="s">
        <v>170</v>
      </c>
      <c r="DC551" t="s">
        <v>12391</v>
      </c>
      <c r="DD551" t="s">
        <v>174</v>
      </c>
      <c r="DE551" t="s">
        <v>12392</v>
      </c>
      <c r="DF551" t="s">
        <v>174</v>
      </c>
      <c r="DG551" t="s">
        <v>12393</v>
      </c>
      <c r="DH551" t="s">
        <v>12394</v>
      </c>
      <c r="DI551" t="s">
        <v>12395</v>
      </c>
      <c r="DJ551" t="s">
        <v>12396</v>
      </c>
      <c r="DK551">
        <v>92</v>
      </c>
      <c r="DL551" t="s">
        <v>174</v>
      </c>
      <c r="DM551" t="s">
        <v>12397</v>
      </c>
      <c r="DN551" t="s">
        <v>174</v>
      </c>
      <c r="DO551" t="s">
        <v>12398</v>
      </c>
      <c r="DP551" t="s">
        <v>12399</v>
      </c>
      <c r="DQ551" t="str">
        <f>HYPERLINK("https://nconnect.nicmar.ac.in/storage/profile/69980837d795b.png","Download")</f>
        <v>0</v>
      </c>
      <c r="DR551" t="str">
        <f>HYPERLINK("https://nconnect.nicmar.ac.in/pdf/328_resume_1772122725.pdf/Y2FyZWVy","View Resume")</f>
        <v>0</v>
      </c>
      <c r="DS551" t="s">
        <v>10363</v>
      </c>
      <c r="DT551" t="s">
        <v>12400</v>
      </c>
      <c r="DU551" t="s">
        <v>12401</v>
      </c>
      <c r="DV551" t="s">
        <v>818</v>
      </c>
      <c r="DW551" t="s">
        <v>246</v>
      </c>
      <c r="DX551" t="s">
        <v>981</v>
      </c>
      <c r="DY551" t="s">
        <v>209</v>
      </c>
      <c r="DZ551" t="s">
        <v>908</v>
      </c>
      <c r="EA551" t="s">
        <v>12402</v>
      </c>
      <c r="EB551" t="s">
        <v>211</v>
      </c>
      <c r="EC551" t="s">
        <v>818</v>
      </c>
      <c r="ED551" t="s">
        <v>246</v>
      </c>
      <c r="EE551" t="s">
        <v>569</v>
      </c>
      <c r="EF551" t="s">
        <v>981</v>
      </c>
      <c r="EG551" t="s">
        <v>4377</v>
      </c>
      <c r="EH551" t="s">
        <v>12403</v>
      </c>
      <c r="EI551" t="s">
        <v>211</v>
      </c>
      <c r="EJ551" t="s">
        <v>818</v>
      </c>
      <c r="EK551" t="s">
        <v>246</v>
      </c>
      <c r="EL551" t="s">
        <v>2141</v>
      </c>
      <c r="EM551" t="s">
        <v>3629</v>
      </c>
      <c r="EN551" t="s">
        <v>12404</v>
      </c>
      <c r="EO551" t="s">
        <v>12400</v>
      </c>
      <c r="EP551" t="s">
        <v>211</v>
      </c>
      <c r="EQ551" t="s">
        <v>818</v>
      </c>
      <c r="ER551" t="s">
        <v>246</v>
      </c>
      <c r="ES551" t="s">
        <v>1726</v>
      </c>
      <c r="ET551" t="s">
        <v>383</v>
      </c>
      <c r="EU551" t="s">
        <v>248</v>
      </c>
      <c r="EV551" t="s">
        <v>12405</v>
      </c>
      <c r="EW551" t="s">
        <v>12406</v>
      </c>
      <c r="EX551" t="s">
        <v>2129</v>
      </c>
      <c r="EY551" t="s">
        <v>207</v>
      </c>
      <c r="EZ551" t="s">
        <v>787</v>
      </c>
      <c r="FA551" t="s">
        <v>2141</v>
      </c>
      <c r="FB551" t="s">
        <v>265</v>
      </c>
    </row>
    <row r="552" spans="1:158">
      <c r="A552" t="s">
        <v>793</v>
      </c>
      <c r="B552" t="s">
        <v>211</v>
      </c>
      <c r="C552" t="s">
        <v>267</v>
      </c>
      <c r="D552" t="s">
        <v>508</v>
      </c>
      <c r="E552" t="s">
        <v>12376</v>
      </c>
      <c r="F552" t="s">
        <v>12377</v>
      </c>
      <c r="G552">
        <v>9970617006</v>
      </c>
      <c r="H552" t="s">
        <v>164</v>
      </c>
      <c r="I552" t="s">
        <v>12378</v>
      </c>
      <c r="J552" t="s">
        <v>166</v>
      </c>
      <c r="K552" t="s">
        <v>218</v>
      </c>
      <c r="L552" t="s">
        <v>12379</v>
      </c>
      <c r="M552" t="s">
        <v>12380</v>
      </c>
      <c r="N552" t="s">
        <v>170</v>
      </c>
      <c r="AI552" t="s">
        <v>12381</v>
      </c>
      <c r="AJ552" t="s">
        <v>2384</v>
      </c>
      <c r="AK552" t="s">
        <v>438</v>
      </c>
      <c r="AL552">
        <v>57</v>
      </c>
      <c r="AN552">
        <v>2002</v>
      </c>
      <c r="AO552" t="s">
        <v>174</v>
      </c>
      <c r="AP552" t="s">
        <v>12382</v>
      </c>
      <c r="AQ552" t="s">
        <v>2384</v>
      </c>
      <c r="AR552" t="s">
        <v>9050</v>
      </c>
      <c r="AS552">
        <v>71</v>
      </c>
      <c r="AU552">
        <v>2004</v>
      </c>
      <c r="AV552" t="s">
        <v>170</v>
      </c>
      <c r="BC552" t="s">
        <v>174</v>
      </c>
      <c r="BD552" t="s">
        <v>12383</v>
      </c>
      <c r="BE552" t="s">
        <v>12382</v>
      </c>
      <c r="BF552" t="s">
        <v>1704</v>
      </c>
      <c r="BG552">
        <v>63.5</v>
      </c>
      <c r="BI552">
        <v>2007</v>
      </c>
      <c r="BJ552">
        <v>19</v>
      </c>
      <c r="BK552" t="s">
        <v>1364</v>
      </c>
      <c r="BL552">
        <v>17</v>
      </c>
      <c r="BN552" t="s">
        <v>174</v>
      </c>
      <c r="BO552" t="s">
        <v>4955</v>
      </c>
      <c r="BP552" t="s">
        <v>12384</v>
      </c>
      <c r="BQ552" t="s">
        <v>527</v>
      </c>
      <c r="BR552">
        <v>63</v>
      </c>
      <c r="BT552">
        <v>2011</v>
      </c>
      <c r="BU552">
        <v>31</v>
      </c>
      <c r="BV552" t="s">
        <v>528</v>
      </c>
      <c r="BW552">
        <v>23</v>
      </c>
      <c r="BY552" t="s">
        <v>174</v>
      </c>
      <c r="BZ552" t="s">
        <v>4955</v>
      </c>
      <c r="CA552" t="s">
        <v>12385</v>
      </c>
      <c r="CB552" t="s">
        <v>12386</v>
      </c>
      <c r="CC552">
        <v>70.5</v>
      </c>
      <c r="CE552">
        <v>2009</v>
      </c>
      <c r="CF552" t="s">
        <v>174</v>
      </c>
      <c r="CG552" t="s">
        <v>1704</v>
      </c>
      <c r="CH552" t="s">
        <v>4955</v>
      </c>
      <c r="CI552" t="s">
        <v>193</v>
      </c>
      <c r="CJ552">
        <v>2025</v>
      </c>
      <c r="CL552" t="s">
        <v>174</v>
      </c>
      <c r="CM552" t="s">
        <v>12387</v>
      </c>
      <c r="CN552" t="s">
        <v>174</v>
      </c>
      <c r="CO552" t="s">
        <v>12388</v>
      </c>
      <c r="CP552" t="s">
        <v>12389</v>
      </c>
      <c r="CQ552" t="s">
        <v>174</v>
      </c>
      <c r="CR552">
        <v>1</v>
      </c>
      <c r="CS552">
        <v>1</v>
      </c>
      <c r="CT552">
        <v>5</v>
      </c>
      <c r="CU552" t="s">
        <v>12390</v>
      </c>
      <c r="CV552" t="s">
        <v>170</v>
      </c>
      <c r="CZ552" t="s">
        <v>170</v>
      </c>
      <c r="DC552" t="s">
        <v>12391</v>
      </c>
      <c r="DD552" t="s">
        <v>174</v>
      </c>
      <c r="DE552" t="s">
        <v>12392</v>
      </c>
      <c r="DF552" t="s">
        <v>174</v>
      </c>
      <c r="DG552" t="s">
        <v>12393</v>
      </c>
      <c r="DH552" t="s">
        <v>12394</v>
      </c>
      <c r="DI552" t="s">
        <v>12395</v>
      </c>
      <c r="DJ552" t="s">
        <v>12396</v>
      </c>
      <c r="DK552">
        <v>92</v>
      </c>
      <c r="DL552" t="s">
        <v>174</v>
      </c>
      <c r="DM552" t="s">
        <v>12397</v>
      </c>
      <c r="DN552" t="s">
        <v>174</v>
      </c>
      <c r="DO552" t="s">
        <v>12398</v>
      </c>
      <c r="DP552" t="s">
        <v>12399</v>
      </c>
      <c r="DQ552" t="str">
        <f>HYPERLINK("https://nconnect.nicmar.ac.in/storage/profile/69980837d795b.png","Download")</f>
        <v>0</v>
      </c>
      <c r="DR552" t="str">
        <f>HYPERLINK("https://nconnect.nicmar.ac.in/pdf/328_resume_1772122725.pdf/Y2FyZWVy","View Resume")</f>
        <v>0</v>
      </c>
      <c r="DS552" t="s">
        <v>10363</v>
      </c>
      <c r="DT552" t="s">
        <v>12400</v>
      </c>
      <c r="DU552" t="s">
        <v>12401</v>
      </c>
      <c r="DV552" t="s">
        <v>818</v>
      </c>
      <c r="DW552" t="s">
        <v>246</v>
      </c>
      <c r="DX552" t="s">
        <v>981</v>
      </c>
      <c r="DY552" t="s">
        <v>209</v>
      </c>
      <c r="DZ552" t="s">
        <v>908</v>
      </c>
      <c r="EA552" t="s">
        <v>12402</v>
      </c>
      <c r="EB552" t="s">
        <v>211</v>
      </c>
      <c r="EC552" t="s">
        <v>818</v>
      </c>
      <c r="ED552" t="s">
        <v>246</v>
      </c>
      <c r="EE552" t="s">
        <v>569</v>
      </c>
      <c r="EF552" t="s">
        <v>981</v>
      </c>
      <c r="EG552" t="s">
        <v>4377</v>
      </c>
      <c r="EH552" t="s">
        <v>12403</v>
      </c>
      <c r="EI552" t="s">
        <v>211</v>
      </c>
      <c r="EJ552" t="s">
        <v>818</v>
      </c>
      <c r="EK552" t="s">
        <v>246</v>
      </c>
      <c r="EL552" t="s">
        <v>2141</v>
      </c>
      <c r="EM552" t="s">
        <v>3629</v>
      </c>
      <c r="EN552" t="s">
        <v>12404</v>
      </c>
      <c r="EO552" t="s">
        <v>12400</v>
      </c>
      <c r="EP552" t="s">
        <v>211</v>
      </c>
      <c r="EQ552" t="s">
        <v>818</v>
      </c>
      <c r="ER552" t="s">
        <v>246</v>
      </c>
      <c r="ES552" t="s">
        <v>1726</v>
      </c>
      <c r="ET552" t="s">
        <v>383</v>
      </c>
      <c r="EU552" t="s">
        <v>248</v>
      </c>
      <c r="EV552" t="s">
        <v>12405</v>
      </c>
      <c r="EW552" t="s">
        <v>12406</v>
      </c>
      <c r="EX552" t="s">
        <v>2129</v>
      </c>
      <c r="EY552" t="s">
        <v>207</v>
      </c>
      <c r="EZ552" t="s">
        <v>787</v>
      </c>
      <c r="FA552" t="s">
        <v>2141</v>
      </c>
      <c r="FB552" t="s">
        <v>265</v>
      </c>
    </row>
    <row r="553" spans="1:158">
      <c r="A553" t="s">
        <v>295</v>
      </c>
      <c r="B553" t="s">
        <v>211</v>
      </c>
      <c r="C553" t="s">
        <v>267</v>
      </c>
      <c r="D553" t="s">
        <v>296</v>
      </c>
      <c r="E553" t="s">
        <v>12407</v>
      </c>
      <c r="F553" t="s">
        <v>12408</v>
      </c>
      <c r="G553">
        <v>9860440839</v>
      </c>
      <c r="H553" t="s">
        <v>164</v>
      </c>
      <c r="I553" t="s">
        <v>12409</v>
      </c>
      <c r="J553" t="s">
        <v>166</v>
      </c>
      <c r="K553" t="s">
        <v>12410</v>
      </c>
      <c r="L553" t="s">
        <v>12411</v>
      </c>
      <c r="M553" t="s">
        <v>12412</v>
      </c>
      <c r="N553" t="s">
        <v>174</v>
      </c>
      <c r="O553" t="s">
        <v>12413</v>
      </c>
      <c r="P553" t="s">
        <v>12414</v>
      </c>
      <c r="AI553" t="s">
        <v>12415</v>
      </c>
      <c r="AJ553" t="s">
        <v>12416</v>
      </c>
      <c r="AK553" t="s">
        <v>12417</v>
      </c>
      <c r="AL553">
        <v>65.2</v>
      </c>
      <c r="AN553">
        <v>2000</v>
      </c>
      <c r="AO553" t="s">
        <v>174</v>
      </c>
      <c r="AP553" t="s">
        <v>12418</v>
      </c>
      <c r="AQ553" t="s">
        <v>12416</v>
      </c>
      <c r="AR553" t="s">
        <v>12419</v>
      </c>
      <c r="AS553">
        <v>72.33</v>
      </c>
      <c r="AU553">
        <v>2002</v>
      </c>
      <c r="AV553" t="s">
        <v>170</v>
      </c>
      <c r="BC553" t="s">
        <v>174</v>
      </c>
      <c r="BD553" t="s">
        <v>12420</v>
      </c>
      <c r="BE553" t="s">
        <v>12421</v>
      </c>
      <c r="BF553" t="s">
        <v>12422</v>
      </c>
      <c r="BG553">
        <v>65.25</v>
      </c>
      <c r="BI553">
        <v>2007</v>
      </c>
      <c r="BJ553">
        <v>19</v>
      </c>
      <c r="BK553" t="s">
        <v>4117</v>
      </c>
      <c r="BL553">
        <v>53</v>
      </c>
      <c r="BM553" t="s">
        <v>12423</v>
      </c>
      <c r="BN553" t="s">
        <v>174</v>
      </c>
      <c r="BO553" t="s">
        <v>12424</v>
      </c>
      <c r="BP553" t="s">
        <v>12425</v>
      </c>
      <c r="BQ553" t="s">
        <v>296</v>
      </c>
      <c r="BR553">
        <v>69.16</v>
      </c>
      <c r="BT553">
        <v>2009</v>
      </c>
      <c r="BU553">
        <v>31</v>
      </c>
      <c r="BV553" t="s">
        <v>528</v>
      </c>
      <c r="BW553">
        <v>33</v>
      </c>
      <c r="BY553" t="s">
        <v>170</v>
      </c>
      <c r="CF553" t="s">
        <v>174</v>
      </c>
      <c r="CG553" t="s">
        <v>6974</v>
      </c>
      <c r="CH553" t="s">
        <v>12426</v>
      </c>
      <c r="CI553" t="s">
        <v>193</v>
      </c>
      <c r="CJ553">
        <v>2022</v>
      </c>
      <c r="CL553" t="s">
        <v>174</v>
      </c>
      <c r="CM553" t="s">
        <v>12427</v>
      </c>
      <c r="CN553" t="s">
        <v>174</v>
      </c>
      <c r="CO553" t="s">
        <v>12428</v>
      </c>
      <c r="CP553" t="s">
        <v>669</v>
      </c>
      <c r="CQ553" t="s">
        <v>174</v>
      </c>
      <c r="CR553" t="s">
        <v>678</v>
      </c>
      <c r="CS553" t="s">
        <v>6100</v>
      </c>
      <c r="CT553">
        <v>13</v>
      </c>
      <c r="CU553" t="s">
        <v>12429</v>
      </c>
      <c r="CV553" t="s">
        <v>170</v>
      </c>
      <c r="CZ553" t="s">
        <v>170</v>
      </c>
      <c r="DB553" t="s">
        <v>12430</v>
      </c>
      <c r="DC553" t="s">
        <v>12431</v>
      </c>
      <c r="DD553" t="s">
        <v>174</v>
      </c>
      <c r="DE553" t="s">
        <v>12432</v>
      </c>
      <c r="DF553" t="s">
        <v>174</v>
      </c>
      <c r="DG553" t="s">
        <v>12433</v>
      </c>
      <c r="DH553" t="s">
        <v>12434</v>
      </c>
      <c r="DI553" t="s">
        <v>378</v>
      </c>
      <c r="DJ553" t="s">
        <v>12435</v>
      </c>
      <c r="DK553">
        <v>8</v>
      </c>
      <c r="DL553" t="s">
        <v>170</v>
      </c>
      <c r="DN553" t="s">
        <v>170</v>
      </c>
      <c r="DP553" t="s">
        <v>12436</v>
      </c>
      <c r="DQ553" t="str">
        <f>HYPERLINK("https://nconnect.nicmar.ac.in/storage/profile/69a0821edd175.png","Download")</f>
        <v>0</v>
      </c>
      <c r="DR553" t="str">
        <f>HYPERLINK("https://nconnect.nicmar.ac.in/pdf/719_resume_1772126829.pdf/Y2FyZWVy","View Resume")</f>
        <v>0</v>
      </c>
      <c r="DS553" t="s">
        <v>12437</v>
      </c>
      <c r="DT553" t="s">
        <v>1029</v>
      </c>
      <c r="DU553" t="s">
        <v>12438</v>
      </c>
      <c r="DV553" t="s">
        <v>1427</v>
      </c>
      <c r="DW553" t="s">
        <v>246</v>
      </c>
      <c r="DX553" t="s">
        <v>418</v>
      </c>
      <c r="DY553" t="s">
        <v>209</v>
      </c>
      <c r="DZ553" t="s">
        <v>865</v>
      </c>
      <c r="EA553" t="s">
        <v>12439</v>
      </c>
      <c r="EB553" t="s">
        <v>1283</v>
      </c>
      <c r="EC553" t="s">
        <v>1427</v>
      </c>
      <c r="ED553" t="s">
        <v>246</v>
      </c>
      <c r="EE553" t="s">
        <v>258</v>
      </c>
      <c r="EF553" t="s">
        <v>418</v>
      </c>
      <c r="EG553" t="s">
        <v>1216</v>
      </c>
      <c r="EH553" t="s">
        <v>12440</v>
      </c>
      <c r="EI553" t="s">
        <v>1283</v>
      </c>
      <c r="EJ553" t="s">
        <v>1427</v>
      </c>
      <c r="EK553" t="s">
        <v>246</v>
      </c>
      <c r="EL553" t="s">
        <v>6603</v>
      </c>
      <c r="EM553" t="s">
        <v>258</v>
      </c>
      <c r="EN553" t="s">
        <v>6450</v>
      </c>
      <c r="EO553" t="s">
        <v>12441</v>
      </c>
      <c r="EP553" t="s">
        <v>1283</v>
      </c>
      <c r="EQ553" t="s">
        <v>1427</v>
      </c>
      <c r="ER553" t="s">
        <v>246</v>
      </c>
      <c r="ES553" t="s">
        <v>2198</v>
      </c>
      <c r="ET553" t="s">
        <v>6603</v>
      </c>
      <c r="EU553" t="s">
        <v>501</v>
      </c>
      <c r="EV553" t="s">
        <v>12442</v>
      </c>
      <c r="EW553" t="s">
        <v>1283</v>
      </c>
      <c r="EX553" t="s">
        <v>12443</v>
      </c>
      <c r="EY553" t="s">
        <v>246</v>
      </c>
      <c r="EZ553" t="s">
        <v>5386</v>
      </c>
      <c r="FA553" t="s">
        <v>2198</v>
      </c>
      <c r="FB553" t="s">
        <v>3196</v>
      </c>
    </row>
    <row r="554" spans="1:158">
      <c r="A554" t="s">
        <v>793</v>
      </c>
      <c r="B554" t="s">
        <v>211</v>
      </c>
      <c r="C554" t="s">
        <v>267</v>
      </c>
      <c r="D554" t="s">
        <v>508</v>
      </c>
      <c r="E554" t="s">
        <v>12444</v>
      </c>
      <c r="F554" t="s">
        <v>12445</v>
      </c>
      <c r="G554">
        <v>9049417976</v>
      </c>
      <c r="H554" t="s">
        <v>271</v>
      </c>
      <c r="I554" t="s">
        <v>12446</v>
      </c>
      <c r="J554" t="s">
        <v>166</v>
      </c>
      <c r="K554" t="s">
        <v>797</v>
      </c>
      <c r="L554" t="s">
        <v>12447</v>
      </c>
      <c r="M554" t="s">
        <v>12448</v>
      </c>
      <c r="N554" t="s">
        <v>170</v>
      </c>
      <c r="AI554" t="s">
        <v>12449</v>
      </c>
      <c r="AJ554" t="s">
        <v>12450</v>
      </c>
      <c r="AK554" t="s">
        <v>9050</v>
      </c>
      <c r="AL554">
        <v>73</v>
      </c>
      <c r="AN554">
        <v>2002</v>
      </c>
      <c r="AO554" t="s">
        <v>174</v>
      </c>
      <c r="AP554" t="s">
        <v>12451</v>
      </c>
      <c r="AQ554" t="s">
        <v>12452</v>
      </c>
      <c r="AR554" t="s">
        <v>9050</v>
      </c>
      <c r="AS554">
        <v>68</v>
      </c>
      <c r="AU554">
        <v>2004</v>
      </c>
      <c r="AV554" t="s">
        <v>170</v>
      </c>
      <c r="BC554" t="s">
        <v>174</v>
      </c>
      <c r="BD554" t="s">
        <v>12453</v>
      </c>
      <c r="BE554" t="s">
        <v>12454</v>
      </c>
      <c r="BF554" t="s">
        <v>1704</v>
      </c>
      <c r="BG554">
        <v>72</v>
      </c>
      <c r="BI554">
        <v>2007</v>
      </c>
      <c r="BJ554">
        <v>19</v>
      </c>
      <c r="BK554" t="s">
        <v>12455</v>
      </c>
      <c r="BL554">
        <v>17</v>
      </c>
      <c r="BM554" t="s">
        <v>2047</v>
      </c>
      <c r="BN554" t="s">
        <v>174</v>
      </c>
      <c r="BO554" t="s">
        <v>12456</v>
      </c>
      <c r="BP554" t="s">
        <v>12457</v>
      </c>
      <c r="BQ554" t="s">
        <v>12458</v>
      </c>
      <c r="BR554">
        <v>75</v>
      </c>
      <c r="BT554">
        <v>2009</v>
      </c>
      <c r="BU554">
        <v>31</v>
      </c>
      <c r="BW554">
        <v>23</v>
      </c>
      <c r="BY554" t="s">
        <v>170</v>
      </c>
      <c r="CF554" t="s">
        <v>174</v>
      </c>
      <c r="CG554" t="s">
        <v>527</v>
      </c>
      <c r="CH554" t="s">
        <v>12459</v>
      </c>
      <c r="CI554" t="s">
        <v>373</v>
      </c>
      <c r="CK554" t="s">
        <v>174</v>
      </c>
      <c r="CL554" t="s">
        <v>174</v>
      </c>
      <c r="CM554" t="s">
        <v>12460</v>
      </c>
      <c r="CN554" t="s">
        <v>174</v>
      </c>
      <c r="CO554" t="s">
        <v>12461</v>
      </c>
      <c r="CP554" t="s">
        <v>721</v>
      </c>
      <c r="CQ554" t="s">
        <v>174</v>
      </c>
      <c r="CR554" t="s">
        <v>2624</v>
      </c>
      <c r="CS554">
        <v>0</v>
      </c>
      <c r="CT554">
        <v>2</v>
      </c>
      <c r="CV554" t="s">
        <v>170</v>
      </c>
      <c r="CZ554" t="s">
        <v>170</v>
      </c>
      <c r="DB554" t="s">
        <v>12462</v>
      </c>
      <c r="DC554" t="s">
        <v>12463</v>
      </c>
      <c r="DD554" t="s">
        <v>174</v>
      </c>
      <c r="DE554" t="s">
        <v>12464</v>
      </c>
      <c r="DF554" t="s">
        <v>174</v>
      </c>
      <c r="DG554">
        <v>1</v>
      </c>
      <c r="DH554">
        <v>0</v>
      </c>
      <c r="DI554">
        <v>0</v>
      </c>
      <c r="DJ554" t="s">
        <v>12465</v>
      </c>
      <c r="DK554">
        <v>10</v>
      </c>
      <c r="DL554" t="s">
        <v>174</v>
      </c>
      <c r="DM554" t="s">
        <v>12466</v>
      </c>
      <c r="DN554" t="s">
        <v>170</v>
      </c>
      <c r="DP554" t="s">
        <v>12467</v>
      </c>
      <c r="DQ554" t="s">
        <v>202</v>
      </c>
      <c r="DR554" t="str">
        <f>HYPERLINK("https://nconnect.nicmar.ac.in/pdf/688_resume_1772129389.pdf/Y2FyZWVy","View Resume")</f>
        <v>0</v>
      </c>
      <c r="DS554" t="s">
        <v>870</v>
      </c>
      <c r="DT554" t="s">
        <v>12468</v>
      </c>
      <c r="DU554" t="s">
        <v>12469</v>
      </c>
      <c r="DV554" t="s">
        <v>1427</v>
      </c>
      <c r="DW554" t="s">
        <v>246</v>
      </c>
      <c r="DX554" t="s">
        <v>1199</v>
      </c>
      <c r="DY554" t="s">
        <v>209</v>
      </c>
      <c r="DZ554" t="s">
        <v>292</v>
      </c>
      <c r="EA554" t="s">
        <v>12470</v>
      </c>
      <c r="EB554" t="s">
        <v>12471</v>
      </c>
      <c r="EC554" t="s">
        <v>1427</v>
      </c>
      <c r="ED554" t="s">
        <v>246</v>
      </c>
      <c r="EE554" t="s">
        <v>951</v>
      </c>
      <c r="EF554" t="s">
        <v>1387</v>
      </c>
      <c r="EG554" t="s">
        <v>248</v>
      </c>
      <c r="EH554" t="s">
        <v>12472</v>
      </c>
      <c r="EI554" t="s">
        <v>12473</v>
      </c>
      <c r="EJ554" t="s">
        <v>1427</v>
      </c>
      <c r="EK554" t="s">
        <v>207</v>
      </c>
      <c r="EL554" t="s">
        <v>820</v>
      </c>
      <c r="EM554" t="s">
        <v>648</v>
      </c>
      <c r="EN554" t="s">
        <v>1689</v>
      </c>
    </row>
    <row r="555" spans="1:158">
      <c r="A555" t="s">
        <v>356</v>
      </c>
      <c r="B555" t="s">
        <v>211</v>
      </c>
      <c r="C555" t="s">
        <v>267</v>
      </c>
      <c r="D555" t="s">
        <v>357</v>
      </c>
      <c r="E555" t="s">
        <v>11443</v>
      </c>
      <c r="F555" t="s">
        <v>11444</v>
      </c>
      <c r="G555">
        <v>9829069754</v>
      </c>
      <c r="H555" t="s">
        <v>164</v>
      </c>
      <c r="I555" t="s">
        <v>11445</v>
      </c>
      <c r="J555" t="s">
        <v>166</v>
      </c>
      <c r="K555" t="s">
        <v>361</v>
      </c>
      <c r="L555" t="s">
        <v>11446</v>
      </c>
      <c r="M555" t="s">
        <v>11447</v>
      </c>
      <c r="N555" t="s">
        <v>170</v>
      </c>
      <c r="AI555" t="s">
        <v>11448</v>
      </c>
      <c r="AJ555" t="s">
        <v>5479</v>
      </c>
      <c r="AK555" t="s">
        <v>11449</v>
      </c>
      <c r="AL555">
        <v>60.6</v>
      </c>
      <c r="AN555">
        <v>1979</v>
      </c>
      <c r="AO555" t="s">
        <v>174</v>
      </c>
      <c r="AP555" t="s">
        <v>11450</v>
      </c>
      <c r="AQ555" t="s">
        <v>5479</v>
      </c>
      <c r="AR555" t="s">
        <v>11451</v>
      </c>
      <c r="AS555">
        <v>49.4</v>
      </c>
      <c r="AU555">
        <v>1981</v>
      </c>
      <c r="AV555" t="s">
        <v>174</v>
      </c>
      <c r="AW555" t="s">
        <v>11452</v>
      </c>
      <c r="AX555" t="s">
        <v>11453</v>
      </c>
      <c r="AY555" t="s">
        <v>11454</v>
      </c>
      <c r="AZ555">
        <v>62.6</v>
      </c>
      <c r="BB555">
        <v>1995</v>
      </c>
      <c r="BC555" t="s">
        <v>174</v>
      </c>
      <c r="BD555" t="s">
        <v>11455</v>
      </c>
      <c r="BE555" t="s">
        <v>11456</v>
      </c>
      <c r="BF555" t="s">
        <v>11457</v>
      </c>
      <c r="BG555">
        <v>48.3</v>
      </c>
      <c r="BI555">
        <v>1986</v>
      </c>
      <c r="BJ555">
        <v>19</v>
      </c>
      <c r="BK555" t="s">
        <v>1007</v>
      </c>
      <c r="BL555">
        <v>53</v>
      </c>
      <c r="BM555" t="s">
        <v>11458</v>
      </c>
      <c r="BN555" t="s">
        <v>174</v>
      </c>
      <c r="BO555" t="s">
        <v>11459</v>
      </c>
      <c r="BP555" t="s">
        <v>11460</v>
      </c>
      <c r="BQ555" t="s">
        <v>11461</v>
      </c>
      <c r="BR555">
        <v>63.6</v>
      </c>
      <c r="BT555">
        <v>1999</v>
      </c>
      <c r="BU555">
        <v>31</v>
      </c>
      <c r="BV555" t="s">
        <v>11462</v>
      </c>
      <c r="BW555">
        <v>53</v>
      </c>
      <c r="BX555" t="s">
        <v>11463</v>
      </c>
      <c r="BY555" t="s">
        <v>174</v>
      </c>
      <c r="BZ555" t="s">
        <v>11464</v>
      </c>
      <c r="CA555" t="s">
        <v>11456</v>
      </c>
      <c r="CB555" t="s">
        <v>11465</v>
      </c>
      <c r="CC555">
        <v>54.05</v>
      </c>
      <c r="CE555">
        <v>1989</v>
      </c>
      <c r="CF555" t="s">
        <v>174</v>
      </c>
      <c r="CG555" t="s">
        <v>712</v>
      </c>
      <c r="CH555" t="s">
        <v>11466</v>
      </c>
      <c r="CI555" t="s">
        <v>193</v>
      </c>
      <c r="CJ555">
        <v>2019</v>
      </c>
      <c r="CL555" t="s">
        <v>174</v>
      </c>
      <c r="CM555" t="s">
        <v>11467</v>
      </c>
      <c r="CN555" t="s">
        <v>174</v>
      </c>
      <c r="CO555" t="s">
        <v>11468</v>
      </c>
      <c r="CP555" t="s">
        <v>11469</v>
      </c>
      <c r="CQ555" t="s">
        <v>174</v>
      </c>
      <c r="CR555" t="s">
        <v>3131</v>
      </c>
      <c r="CS555" t="s">
        <v>3131</v>
      </c>
      <c r="CT555">
        <v>5</v>
      </c>
      <c r="CU555" t="s">
        <v>11470</v>
      </c>
      <c r="CV555" t="s">
        <v>170</v>
      </c>
      <c r="CZ555" t="s">
        <v>170</v>
      </c>
      <c r="DB555" t="s">
        <v>11471</v>
      </c>
      <c r="DC555" t="s">
        <v>11472</v>
      </c>
      <c r="DD555" t="s">
        <v>174</v>
      </c>
      <c r="DE555" t="s">
        <v>11473</v>
      </c>
      <c r="DF555" t="s">
        <v>174</v>
      </c>
      <c r="DG555" t="s">
        <v>11474</v>
      </c>
      <c r="DH555" t="s">
        <v>3131</v>
      </c>
      <c r="DI555" t="s">
        <v>3131</v>
      </c>
      <c r="DJ555" t="s">
        <v>3131</v>
      </c>
      <c r="DK555">
        <v>9</v>
      </c>
      <c r="DL555" t="s">
        <v>174</v>
      </c>
      <c r="DM555" t="s">
        <v>11475</v>
      </c>
      <c r="DN555" t="s">
        <v>174</v>
      </c>
      <c r="DO555" t="s">
        <v>11476</v>
      </c>
      <c r="DP555" t="s">
        <v>12474</v>
      </c>
      <c r="DQ555" t="str">
        <f>HYPERLINK("https://nconnect.nicmar.ac.in/storage/profile/69a094226407e.png","Download")</f>
        <v>0</v>
      </c>
      <c r="DR555" t="str">
        <f>HYPERLINK("https://nconnect.nicmar.ac.in/pdf/403_resume_1772214903.pdf/Y2FyZWVy","View Resume")</f>
        <v>0</v>
      </c>
      <c r="DS555" t="s">
        <v>11478</v>
      </c>
      <c r="DT555" t="s">
        <v>11479</v>
      </c>
      <c r="DU555" t="s">
        <v>11480</v>
      </c>
      <c r="DV555" t="s">
        <v>1214</v>
      </c>
      <c r="DW555" t="s">
        <v>207</v>
      </c>
      <c r="DX555" t="s">
        <v>464</v>
      </c>
      <c r="DY555" t="s">
        <v>209</v>
      </c>
      <c r="DZ555" t="s">
        <v>949</v>
      </c>
      <c r="EA555" t="s">
        <v>11481</v>
      </c>
      <c r="EB555" t="s">
        <v>11482</v>
      </c>
      <c r="EC555" t="s">
        <v>1214</v>
      </c>
      <c r="ED555" t="s">
        <v>207</v>
      </c>
      <c r="EE555" t="s">
        <v>757</v>
      </c>
      <c r="EF555" t="s">
        <v>1199</v>
      </c>
      <c r="EG555" t="s">
        <v>355</v>
      </c>
      <c r="EH555" t="s">
        <v>11483</v>
      </c>
      <c r="EI555" t="s">
        <v>11473</v>
      </c>
      <c r="EJ555" t="s">
        <v>1214</v>
      </c>
      <c r="EK555" t="s">
        <v>246</v>
      </c>
      <c r="EL555" t="s">
        <v>2854</v>
      </c>
      <c r="EM555" t="s">
        <v>984</v>
      </c>
      <c r="EN555" t="s">
        <v>821</v>
      </c>
      <c r="EO555" t="s">
        <v>9335</v>
      </c>
      <c r="EP555" t="s">
        <v>11484</v>
      </c>
      <c r="EQ555" t="s">
        <v>1214</v>
      </c>
      <c r="ER555" t="s">
        <v>246</v>
      </c>
      <c r="ES555" t="s">
        <v>644</v>
      </c>
      <c r="ET555" t="s">
        <v>907</v>
      </c>
      <c r="EU555" t="s">
        <v>460</v>
      </c>
      <c r="EV555" t="s">
        <v>11485</v>
      </c>
      <c r="EW555" t="s">
        <v>11486</v>
      </c>
      <c r="EX555" t="s">
        <v>1214</v>
      </c>
      <c r="EY555" t="s">
        <v>207</v>
      </c>
      <c r="EZ555" t="s">
        <v>1987</v>
      </c>
      <c r="FA555" t="s">
        <v>1719</v>
      </c>
      <c r="FB555" t="s">
        <v>1388</v>
      </c>
    </row>
    <row r="556" spans="1:158">
      <c r="A556" t="s">
        <v>293</v>
      </c>
      <c r="B556" t="s">
        <v>211</v>
      </c>
      <c r="C556" t="s">
        <v>212</v>
      </c>
      <c r="D556" t="s">
        <v>294</v>
      </c>
      <c r="E556" t="s">
        <v>12475</v>
      </c>
      <c r="F556" t="s">
        <v>12476</v>
      </c>
      <c r="G556">
        <v>9776925466</v>
      </c>
      <c r="H556" t="s">
        <v>164</v>
      </c>
      <c r="I556" t="s">
        <v>12477</v>
      </c>
      <c r="J556" t="s">
        <v>217</v>
      </c>
      <c r="K556" t="s">
        <v>11368</v>
      </c>
      <c r="L556" t="s">
        <v>12478</v>
      </c>
      <c r="M556" t="s">
        <v>12479</v>
      </c>
      <c r="N556" t="s">
        <v>170</v>
      </c>
      <c r="AI556" t="s">
        <v>12480</v>
      </c>
      <c r="AJ556" t="s">
        <v>12481</v>
      </c>
      <c r="AK556" t="s">
        <v>3150</v>
      </c>
      <c r="AL556">
        <v>49</v>
      </c>
      <c r="AN556">
        <v>2009</v>
      </c>
      <c r="AO556" t="s">
        <v>174</v>
      </c>
      <c r="AP556" t="s">
        <v>12482</v>
      </c>
      <c r="AQ556" t="s">
        <v>12483</v>
      </c>
      <c r="AR556" t="s">
        <v>1611</v>
      </c>
      <c r="AS556">
        <v>44</v>
      </c>
      <c r="AU556">
        <v>2012</v>
      </c>
      <c r="AV556" t="s">
        <v>170</v>
      </c>
      <c r="BC556" t="s">
        <v>174</v>
      </c>
      <c r="BD556" t="s">
        <v>12484</v>
      </c>
      <c r="BE556" t="s">
        <v>11665</v>
      </c>
      <c r="BF556" t="s">
        <v>3150</v>
      </c>
      <c r="BG556">
        <v>55</v>
      </c>
      <c r="BI556">
        <v>2016</v>
      </c>
      <c r="BJ556">
        <v>19</v>
      </c>
      <c r="BK556" t="s">
        <v>12485</v>
      </c>
      <c r="BL556">
        <v>53</v>
      </c>
      <c r="BM556" t="s">
        <v>3150</v>
      </c>
      <c r="BN556" t="s">
        <v>174</v>
      </c>
      <c r="BO556" t="s">
        <v>12486</v>
      </c>
      <c r="BP556" t="s">
        <v>12486</v>
      </c>
      <c r="BQ556" t="s">
        <v>3150</v>
      </c>
      <c r="BR556">
        <v>75</v>
      </c>
      <c r="BT556">
        <v>2018</v>
      </c>
      <c r="BU556">
        <v>31</v>
      </c>
      <c r="BV556" t="s">
        <v>12487</v>
      </c>
      <c r="BW556">
        <v>53</v>
      </c>
      <c r="BX556" t="s">
        <v>3150</v>
      </c>
      <c r="BY556" t="s">
        <v>170</v>
      </c>
      <c r="CF556" t="s">
        <v>174</v>
      </c>
      <c r="CG556" t="s">
        <v>12488</v>
      </c>
      <c r="CH556" t="s">
        <v>12489</v>
      </c>
      <c r="CI556" t="s">
        <v>193</v>
      </c>
      <c r="CJ556">
        <v>2025</v>
      </c>
      <c r="CL556" t="s">
        <v>174</v>
      </c>
      <c r="CM556" t="s">
        <v>12490</v>
      </c>
      <c r="CN556" t="s">
        <v>170</v>
      </c>
      <c r="CP556" t="s">
        <v>12491</v>
      </c>
      <c r="CQ556" t="s">
        <v>174</v>
      </c>
      <c r="CR556">
        <v>2</v>
      </c>
      <c r="CS556">
        <v>3</v>
      </c>
      <c r="CV556" t="s">
        <v>170</v>
      </c>
      <c r="CZ556" t="s">
        <v>170</v>
      </c>
      <c r="DB556" t="s">
        <v>1163</v>
      </c>
      <c r="DC556" t="s">
        <v>1892</v>
      </c>
      <c r="DD556" t="s">
        <v>170</v>
      </c>
      <c r="DF556" t="s">
        <v>170</v>
      </c>
      <c r="DL556" t="s">
        <v>170</v>
      </c>
      <c r="DN556" t="s">
        <v>170</v>
      </c>
      <c r="DP556" t="s">
        <v>12492</v>
      </c>
      <c r="DQ556" t="str">
        <f>HYPERLINK("https://nconnect.nicmar.ac.in/storage/profile/699dcc819aa97.png","Download")</f>
        <v>0</v>
      </c>
      <c r="DR556" t="str">
        <f>HYPERLINK("https://nconnect.nicmar.ac.in/pdf/642_resume_1772149985.pdf/Y2FyZWVy","View Resume")</f>
        <v>0</v>
      </c>
      <c r="DS556" t="s">
        <v>945</v>
      </c>
      <c r="DT556" t="s">
        <v>12493</v>
      </c>
      <c r="DU556" t="s">
        <v>12494</v>
      </c>
      <c r="DV556" t="s">
        <v>1952</v>
      </c>
      <c r="DW556" t="s">
        <v>246</v>
      </c>
      <c r="DX556" t="s">
        <v>4271</v>
      </c>
      <c r="DY556" t="s">
        <v>209</v>
      </c>
      <c r="DZ556" t="s">
        <v>945</v>
      </c>
    </row>
    <row r="557" spans="1:158">
      <c r="A557" t="s">
        <v>5303</v>
      </c>
      <c r="B557" t="s">
        <v>507</v>
      </c>
      <c r="C557" t="s">
        <v>160</v>
      </c>
      <c r="D557" t="s">
        <v>5304</v>
      </c>
      <c r="E557" t="s">
        <v>12495</v>
      </c>
      <c r="F557" t="s">
        <v>12496</v>
      </c>
      <c r="G557">
        <v>7709953303</v>
      </c>
      <c r="H557" t="s">
        <v>271</v>
      </c>
      <c r="I557" t="s">
        <v>12497</v>
      </c>
      <c r="J557" t="s">
        <v>217</v>
      </c>
      <c r="K557" t="s">
        <v>12498</v>
      </c>
      <c r="L557" t="s">
        <v>12499</v>
      </c>
      <c r="M557" t="s">
        <v>12500</v>
      </c>
      <c r="N557" t="s">
        <v>170</v>
      </c>
      <c r="AI557" t="s">
        <v>12501</v>
      </c>
      <c r="AJ557" t="s">
        <v>12502</v>
      </c>
      <c r="AK557" t="s">
        <v>12503</v>
      </c>
      <c r="AL557">
        <v>87.7</v>
      </c>
      <c r="AN557">
        <v>1998</v>
      </c>
      <c r="AO557" t="s">
        <v>174</v>
      </c>
      <c r="AP557" t="s">
        <v>12504</v>
      </c>
      <c r="AQ557" t="s">
        <v>12505</v>
      </c>
      <c r="AR557" t="s">
        <v>12506</v>
      </c>
      <c r="AS557">
        <v>77.7</v>
      </c>
      <c r="AU557">
        <v>2000</v>
      </c>
      <c r="AV557" t="s">
        <v>170</v>
      </c>
      <c r="BC557" t="s">
        <v>174</v>
      </c>
      <c r="BD557" t="s">
        <v>12507</v>
      </c>
      <c r="BE557" t="s">
        <v>12508</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12509</v>
      </c>
      <c r="CH557" t="s">
        <v>12510</v>
      </c>
      <c r="CI557" t="s">
        <v>193</v>
      </c>
      <c r="CJ557">
        <v>2014</v>
      </c>
      <c r="CL557" t="s">
        <v>174</v>
      </c>
      <c r="CM557" t="s">
        <v>12511</v>
      </c>
      <c r="CN557" t="s">
        <v>174</v>
      </c>
      <c r="CO557" t="s">
        <v>12512</v>
      </c>
      <c r="CP557" t="s">
        <v>12513</v>
      </c>
      <c r="CQ557" t="s">
        <v>174</v>
      </c>
      <c r="CR557">
        <v>8</v>
      </c>
      <c r="CS557">
        <v>2</v>
      </c>
      <c r="CT557">
        <v>13</v>
      </c>
      <c r="CU557" t="s">
        <v>12514</v>
      </c>
      <c r="CV557" t="s">
        <v>174</v>
      </c>
      <c r="CW557" t="s">
        <v>12515</v>
      </c>
      <c r="CX557" t="s">
        <v>373</v>
      </c>
      <c r="CZ557" t="s">
        <v>170</v>
      </c>
      <c r="DB557" t="s">
        <v>12516</v>
      </c>
      <c r="DC557" t="s">
        <v>12517</v>
      </c>
      <c r="DD557" t="s">
        <v>174</v>
      </c>
      <c r="DE557" t="s">
        <v>12518</v>
      </c>
      <c r="DF557" t="s">
        <v>174</v>
      </c>
      <c r="DG557" t="s">
        <v>12519</v>
      </c>
      <c r="DH557">
        <v>0</v>
      </c>
      <c r="DI557">
        <v>0</v>
      </c>
      <c r="DJ557" t="s">
        <v>5117</v>
      </c>
      <c r="DK557">
        <v>0</v>
      </c>
      <c r="DL557" t="s">
        <v>174</v>
      </c>
      <c r="DM557" t="s">
        <v>12520</v>
      </c>
      <c r="DN557" t="s">
        <v>170</v>
      </c>
      <c r="DP557" t="s">
        <v>12521</v>
      </c>
      <c r="DQ557" t="str">
        <f>HYPERLINK("https://nconnect.nicmar.ac.in/storage/profile/69a04ddf15e31.png","Download")</f>
        <v>0</v>
      </c>
      <c r="DR557" t="str">
        <f>HYPERLINK("https://nconnect.nicmar.ac.in/pdf/724_resume_1772155780.pdf/Y2FyZWVy","View Resume")</f>
        <v>0</v>
      </c>
      <c r="DS557" t="s">
        <v>12522</v>
      </c>
      <c r="DT557" t="s">
        <v>12523</v>
      </c>
      <c r="DU557" t="s">
        <v>507</v>
      </c>
      <c r="DV557" t="s">
        <v>818</v>
      </c>
      <c r="DW557" t="s">
        <v>246</v>
      </c>
      <c r="DX557" t="s">
        <v>905</v>
      </c>
      <c r="DY557" t="s">
        <v>209</v>
      </c>
      <c r="DZ557" t="s">
        <v>3196</v>
      </c>
      <c r="EA557" t="s">
        <v>12524</v>
      </c>
      <c r="EB557" t="s">
        <v>12525</v>
      </c>
      <c r="EC557" t="s">
        <v>4681</v>
      </c>
      <c r="ED557" t="s">
        <v>246</v>
      </c>
      <c r="EE557" t="s">
        <v>984</v>
      </c>
      <c r="EF557" t="s">
        <v>1387</v>
      </c>
      <c r="EG557" t="s">
        <v>460</v>
      </c>
      <c r="EH557" t="s">
        <v>12526</v>
      </c>
      <c r="EI557" t="s">
        <v>12527</v>
      </c>
      <c r="EJ557" t="s">
        <v>421</v>
      </c>
      <c r="EK557" t="s">
        <v>207</v>
      </c>
      <c r="EL557" t="s">
        <v>948</v>
      </c>
      <c r="EM557" t="s">
        <v>1813</v>
      </c>
      <c r="EN557" t="s">
        <v>265</v>
      </c>
      <c r="EO557" t="s">
        <v>12528</v>
      </c>
      <c r="EP557" t="s">
        <v>507</v>
      </c>
      <c r="EQ557" t="s">
        <v>421</v>
      </c>
      <c r="ER557" t="s">
        <v>246</v>
      </c>
      <c r="ES557" t="s">
        <v>6637</v>
      </c>
      <c r="ET557" t="s">
        <v>948</v>
      </c>
      <c r="EU557" t="s">
        <v>4015</v>
      </c>
      <c r="EV557" t="s">
        <v>12529</v>
      </c>
      <c r="EW557" t="s">
        <v>12530</v>
      </c>
      <c r="EX557" t="s">
        <v>421</v>
      </c>
      <c r="EY557" t="s">
        <v>207</v>
      </c>
      <c r="EZ557" t="s">
        <v>3453</v>
      </c>
      <c r="FA557" t="s">
        <v>4217</v>
      </c>
      <c r="FB557" t="s">
        <v>2137</v>
      </c>
    </row>
    <row r="558" spans="1:158">
      <c r="A558" t="s">
        <v>356</v>
      </c>
      <c r="B558" t="s">
        <v>211</v>
      </c>
      <c r="C558" t="s">
        <v>267</v>
      </c>
      <c r="D558" t="s">
        <v>357</v>
      </c>
      <c r="E558" t="s">
        <v>12531</v>
      </c>
      <c r="F558" t="s">
        <v>12532</v>
      </c>
      <c r="G558">
        <v>6207719894</v>
      </c>
      <c r="H558" t="s">
        <v>271</v>
      </c>
      <c r="I558" t="s">
        <v>12533</v>
      </c>
      <c r="J558" t="s">
        <v>217</v>
      </c>
      <c r="K558" t="s">
        <v>12534</v>
      </c>
      <c r="L558" t="s">
        <v>12535</v>
      </c>
      <c r="M558" t="s">
        <v>12536</v>
      </c>
      <c r="N558" t="s">
        <v>170</v>
      </c>
      <c r="AI558" t="s">
        <v>12537</v>
      </c>
      <c r="AJ558" t="s">
        <v>12538</v>
      </c>
      <c r="AK558" t="s">
        <v>12539</v>
      </c>
      <c r="AL558">
        <v>85</v>
      </c>
      <c r="AM558">
        <v>8.5</v>
      </c>
      <c r="AN558">
        <v>2007</v>
      </c>
      <c r="AO558" t="s">
        <v>174</v>
      </c>
      <c r="AP558" t="s">
        <v>9942</v>
      </c>
      <c r="AQ558" t="s">
        <v>1930</v>
      </c>
      <c r="AR558" t="s">
        <v>12540</v>
      </c>
      <c r="AS558">
        <v>75</v>
      </c>
      <c r="AT558">
        <v>7.5</v>
      </c>
      <c r="AU558">
        <v>2010</v>
      </c>
      <c r="AV558" t="s">
        <v>170</v>
      </c>
      <c r="BC558" t="s">
        <v>174</v>
      </c>
      <c r="BD558" t="s">
        <v>12541</v>
      </c>
      <c r="BE558" t="s">
        <v>12541</v>
      </c>
      <c r="BF558" t="s">
        <v>1337</v>
      </c>
      <c r="BG558">
        <v>84</v>
      </c>
      <c r="BH558">
        <v>8.4</v>
      </c>
      <c r="BI558">
        <v>2014</v>
      </c>
      <c r="BJ558">
        <v>9</v>
      </c>
      <c r="BL558">
        <v>53</v>
      </c>
      <c r="BM558" t="s">
        <v>12542</v>
      </c>
      <c r="BN558" t="s">
        <v>174</v>
      </c>
      <c r="BO558" t="s">
        <v>12541</v>
      </c>
      <c r="BP558" t="s">
        <v>12541</v>
      </c>
      <c r="BQ558" t="s">
        <v>1337</v>
      </c>
      <c r="BR558">
        <v>84</v>
      </c>
      <c r="BS558">
        <v>8.4</v>
      </c>
      <c r="BT558">
        <v>2016</v>
      </c>
      <c r="BU558">
        <v>31</v>
      </c>
      <c r="BV558" t="s">
        <v>528</v>
      </c>
      <c r="BW558">
        <v>53</v>
      </c>
      <c r="BX558" t="s">
        <v>12542</v>
      </c>
      <c r="BY558" t="s">
        <v>170</v>
      </c>
      <c r="CF558" t="s">
        <v>174</v>
      </c>
      <c r="CG558" t="s">
        <v>12543</v>
      </c>
      <c r="CH558" t="s">
        <v>12544</v>
      </c>
      <c r="CI558" t="s">
        <v>373</v>
      </c>
      <c r="CJ558">
        <v>2026</v>
      </c>
      <c r="CK558" t="s">
        <v>174</v>
      </c>
      <c r="CL558" t="s">
        <v>170</v>
      </c>
      <c r="CN558" t="s">
        <v>174</v>
      </c>
      <c r="CO558" t="s">
        <v>12545</v>
      </c>
      <c r="CP558" t="s">
        <v>12546</v>
      </c>
      <c r="CQ558" t="s">
        <v>174</v>
      </c>
      <c r="CR558">
        <v>4</v>
      </c>
      <c r="CS558">
        <v>4</v>
      </c>
      <c r="CT558">
        <v>25</v>
      </c>
      <c r="CU558" t="s">
        <v>12547</v>
      </c>
      <c r="CV558" t="s">
        <v>170</v>
      </c>
      <c r="CZ558" t="s">
        <v>170</v>
      </c>
      <c r="DB558" t="s">
        <v>12548</v>
      </c>
      <c r="DC558" t="s">
        <v>12549</v>
      </c>
      <c r="DD558" t="s">
        <v>174</v>
      </c>
      <c r="DE558" t="s">
        <v>12550</v>
      </c>
      <c r="DF558" t="s">
        <v>174</v>
      </c>
      <c r="DG558">
        <v>6</v>
      </c>
      <c r="DH558">
        <v>3</v>
      </c>
      <c r="DI558">
        <v>0</v>
      </c>
      <c r="DJ558" t="s">
        <v>170</v>
      </c>
      <c r="DK558">
        <v>8</v>
      </c>
      <c r="DL558" t="s">
        <v>174</v>
      </c>
      <c r="DM558" t="s">
        <v>12545</v>
      </c>
      <c r="DN558" t="s">
        <v>174</v>
      </c>
      <c r="DO558" t="s">
        <v>12551</v>
      </c>
      <c r="DP558" t="s">
        <v>12552</v>
      </c>
      <c r="DQ558" t="s">
        <v>202</v>
      </c>
      <c r="DR558" t="str">
        <f>HYPERLINK("https://nconnect.nicmar.ac.in/pdf/732_resume_1772166535.pdf/Y2FyZWVy","View Resume")</f>
        <v>0</v>
      </c>
      <c r="DS558" t="s">
        <v>7258</v>
      </c>
      <c r="DT558" t="s">
        <v>12553</v>
      </c>
      <c r="DU558" t="s">
        <v>211</v>
      </c>
      <c r="DV558" t="s">
        <v>2250</v>
      </c>
      <c r="DW558" t="s">
        <v>246</v>
      </c>
      <c r="DX558" t="s">
        <v>1386</v>
      </c>
      <c r="DY558" t="s">
        <v>209</v>
      </c>
      <c r="DZ558" t="s">
        <v>870</v>
      </c>
      <c r="EA558" t="s">
        <v>12554</v>
      </c>
      <c r="EB558" t="s">
        <v>211</v>
      </c>
      <c r="EC558" t="s">
        <v>12555</v>
      </c>
      <c r="ED558" t="s">
        <v>246</v>
      </c>
      <c r="EE558" t="s">
        <v>2022</v>
      </c>
      <c r="EF558" t="s">
        <v>1386</v>
      </c>
      <c r="EG558" t="s">
        <v>3515</v>
      </c>
    </row>
    <row r="559" spans="1:158">
      <c r="A559" t="s">
        <v>210</v>
      </c>
      <c r="B559" t="s">
        <v>211</v>
      </c>
      <c r="C559" t="s">
        <v>212</v>
      </c>
      <c r="D559" t="s">
        <v>213</v>
      </c>
      <c r="E559" t="s">
        <v>12556</v>
      </c>
      <c r="F559" t="s">
        <v>12557</v>
      </c>
      <c r="G559">
        <v>9703850609</v>
      </c>
      <c r="H559" t="s">
        <v>164</v>
      </c>
      <c r="I559" t="s">
        <v>12558</v>
      </c>
      <c r="J559" t="s">
        <v>217</v>
      </c>
      <c r="K559" t="s">
        <v>3921</v>
      </c>
      <c r="L559" t="s">
        <v>12559</v>
      </c>
      <c r="M559" t="s">
        <v>12560</v>
      </c>
      <c r="N559" t="s">
        <v>174</v>
      </c>
      <c r="O559" t="s">
        <v>12561</v>
      </c>
      <c r="P559" t="s">
        <v>471</v>
      </c>
      <c r="AI559" t="s">
        <v>12562</v>
      </c>
      <c r="AJ559" t="s">
        <v>12563</v>
      </c>
      <c r="AK559" t="s">
        <v>12564</v>
      </c>
      <c r="AL559">
        <v>72.8</v>
      </c>
      <c r="AN559">
        <v>2007</v>
      </c>
      <c r="AO559" t="s">
        <v>174</v>
      </c>
      <c r="AP559" t="s">
        <v>12565</v>
      </c>
      <c r="AQ559" t="s">
        <v>1227</v>
      </c>
      <c r="AR559" t="s">
        <v>3315</v>
      </c>
      <c r="AS559">
        <v>94.5</v>
      </c>
      <c r="AU559">
        <v>2009</v>
      </c>
      <c r="AV559" t="s">
        <v>170</v>
      </c>
      <c r="BC559" t="s">
        <v>174</v>
      </c>
      <c r="BD559" t="s">
        <v>12566</v>
      </c>
      <c r="BE559" t="s">
        <v>12567</v>
      </c>
      <c r="BF559" t="s">
        <v>12568</v>
      </c>
      <c r="BG559">
        <v>79.46</v>
      </c>
      <c r="BI559">
        <v>2013</v>
      </c>
      <c r="BJ559">
        <v>1</v>
      </c>
      <c r="BL559">
        <v>9</v>
      </c>
      <c r="BN559" t="s">
        <v>174</v>
      </c>
      <c r="BO559" t="s">
        <v>12566</v>
      </c>
      <c r="BP559" t="s">
        <v>12569</v>
      </c>
      <c r="BQ559" t="s">
        <v>213</v>
      </c>
      <c r="BR559">
        <v>84.89</v>
      </c>
      <c r="BT559">
        <v>2016</v>
      </c>
      <c r="BU559">
        <v>14</v>
      </c>
      <c r="BW559">
        <v>47</v>
      </c>
      <c r="BY559" t="s">
        <v>170</v>
      </c>
      <c r="CF559" t="s">
        <v>174</v>
      </c>
      <c r="CG559" t="s">
        <v>213</v>
      </c>
      <c r="CH559" t="s">
        <v>12566</v>
      </c>
      <c r="CI559" t="s">
        <v>193</v>
      </c>
      <c r="CJ559">
        <v>2025</v>
      </c>
      <c r="CL559" t="s">
        <v>174</v>
      </c>
      <c r="CM559" t="s">
        <v>12570</v>
      </c>
      <c r="CN559" t="s">
        <v>174</v>
      </c>
      <c r="CO559" t="s">
        <v>12571</v>
      </c>
      <c r="CP559" t="s">
        <v>721</v>
      </c>
      <c r="CQ559" t="s">
        <v>174</v>
      </c>
      <c r="CR559">
        <v>4</v>
      </c>
      <c r="CS559">
        <v>2</v>
      </c>
      <c r="CT559" t="s">
        <v>10962</v>
      </c>
      <c r="CU559" t="s">
        <v>12572</v>
      </c>
      <c r="CV559" t="s">
        <v>170</v>
      </c>
      <c r="CZ559" t="s">
        <v>170</v>
      </c>
      <c r="DB559" t="s">
        <v>12573</v>
      </c>
      <c r="DC559" t="s">
        <v>12574</v>
      </c>
      <c r="DD559" t="s">
        <v>174</v>
      </c>
      <c r="DE559" t="s">
        <v>12575</v>
      </c>
      <c r="DF559" t="s">
        <v>174</v>
      </c>
      <c r="DG559" t="s">
        <v>12576</v>
      </c>
      <c r="DH559" t="s">
        <v>12577</v>
      </c>
      <c r="DI559" t="s">
        <v>12578</v>
      </c>
      <c r="DJ559" t="s">
        <v>12579</v>
      </c>
      <c r="DK559">
        <v>8</v>
      </c>
      <c r="DL559" t="s">
        <v>174</v>
      </c>
      <c r="DM559" t="s">
        <v>12580</v>
      </c>
      <c r="DN559" t="s">
        <v>170</v>
      </c>
      <c r="DP559" t="s">
        <v>12581</v>
      </c>
      <c r="DQ559" t="str">
        <f>HYPERLINK("https://nconnect.nicmar.ac.in/storage/profile/69a11afd8ffd9.png","Download")</f>
        <v>0</v>
      </c>
      <c r="DR559" t="str">
        <f>HYPERLINK("https://nconnect.nicmar.ac.in/pdf/669_resume_1772091068.pdf/Y2FyZWVy","View Resume")</f>
        <v>0</v>
      </c>
      <c r="DS559" t="s">
        <v>5502</v>
      </c>
      <c r="DT559" t="s">
        <v>12582</v>
      </c>
      <c r="DU559" t="s">
        <v>12583</v>
      </c>
      <c r="DV559" t="s">
        <v>12584</v>
      </c>
      <c r="DW559" t="s">
        <v>246</v>
      </c>
      <c r="DX559" t="s">
        <v>4308</v>
      </c>
      <c r="DY559" t="s">
        <v>209</v>
      </c>
      <c r="DZ559" t="s">
        <v>2137</v>
      </c>
      <c r="EA559" t="s">
        <v>12585</v>
      </c>
      <c r="EB559" t="s">
        <v>12586</v>
      </c>
      <c r="EC559" t="s">
        <v>12587</v>
      </c>
      <c r="ED559" t="s">
        <v>207</v>
      </c>
      <c r="EE559" t="s">
        <v>3460</v>
      </c>
      <c r="EF559" t="s">
        <v>4308</v>
      </c>
      <c r="EG559" t="s">
        <v>1027</v>
      </c>
      <c r="EH559" t="s">
        <v>12588</v>
      </c>
      <c r="EI559" t="s">
        <v>1283</v>
      </c>
      <c r="EJ559" t="s">
        <v>12584</v>
      </c>
      <c r="EK559" t="s">
        <v>246</v>
      </c>
      <c r="EL559" t="s">
        <v>8156</v>
      </c>
      <c r="EM559" t="s">
        <v>2981</v>
      </c>
      <c r="EN559" t="s">
        <v>2927</v>
      </c>
      <c r="EO559" t="s">
        <v>12588</v>
      </c>
      <c r="EP559" t="s">
        <v>1283</v>
      </c>
      <c r="EQ559" t="s">
        <v>12584</v>
      </c>
      <c r="ER559" t="s">
        <v>246</v>
      </c>
      <c r="ES559" t="s">
        <v>2319</v>
      </c>
      <c r="ET559" t="s">
        <v>3460</v>
      </c>
      <c r="EU559" t="s">
        <v>949</v>
      </c>
    </row>
    <row r="560" spans="1:158">
      <c r="A560" t="s">
        <v>10815</v>
      </c>
      <c r="B560" t="s">
        <v>536</v>
      </c>
      <c r="C560" t="s">
        <v>212</v>
      </c>
      <c r="D560" t="s">
        <v>1472</v>
      </c>
      <c r="E560" t="s">
        <v>12589</v>
      </c>
      <c r="F560" t="s">
        <v>12590</v>
      </c>
      <c r="G560">
        <v>9420133726</v>
      </c>
      <c r="H560" t="s">
        <v>164</v>
      </c>
      <c r="I560" t="s">
        <v>12591</v>
      </c>
      <c r="J560" t="s">
        <v>166</v>
      </c>
      <c r="K560" t="s">
        <v>7239</v>
      </c>
      <c r="L560" t="s">
        <v>12592</v>
      </c>
      <c r="M560" t="s">
        <v>12593</v>
      </c>
      <c r="N560" t="s">
        <v>174</v>
      </c>
      <c r="O560" t="s">
        <v>12594</v>
      </c>
      <c r="P560" t="s">
        <v>471</v>
      </c>
      <c r="AI560" t="s">
        <v>12595</v>
      </c>
      <c r="AJ560" t="s">
        <v>5017</v>
      </c>
      <c r="AK560" t="s">
        <v>12596</v>
      </c>
      <c r="AL560">
        <v>68.85</v>
      </c>
      <c r="AN560">
        <v>1994</v>
      </c>
      <c r="AO560" t="s">
        <v>174</v>
      </c>
      <c r="AP560" t="s">
        <v>12597</v>
      </c>
      <c r="AQ560" t="s">
        <v>5017</v>
      </c>
      <c r="AR560" t="s">
        <v>1258</v>
      </c>
      <c r="AS560">
        <v>67.67</v>
      </c>
      <c r="AU560">
        <v>1996</v>
      </c>
      <c r="AV560" t="s">
        <v>170</v>
      </c>
      <c r="BC560" t="s">
        <v>174</v>
      </c>
      <c r="BD560" t="s">
        <v>4955</v>
      </c>
      <c r="BE560" t="s">
        <v>12598</v>
      </c>
      <c r="BF560" t="s">
        <v>550</v>
      </c>
      <c r="BG560">
        <v>69.93</v>
      </c>
      <c r="BI560">
        <v>2001</v>
      </c>
      <c r="BJ560">
        <v>2</v>
      </c>
      <c r="BL560">
        <v>9</v>
      </c>
      <c r="BN560" t="s">
        <v>174</v>
      </c>
      <c r="BO560" t="s">
        <v>4955</v>
      </c>
      <c r="BP560" t="s">
        <v>12599</v>
      </c>
      <c r="BQ560" t="s">
        <v>550</v>
      </c>
      <c r="BR560">
        <v>70.51</v>
      </c>
      <c r="BT560">
        <v>2005</v>
      </c>
      <c r="BU560">
        <v>31</v>
      </c>
      <c r="BV560" t="s">
        <v>12600</v>
      </c>
      <c r="BW560">
        <v>13</v>
      </c>
      <c r="BY560" t="s">
        <v>170</v>
      </c>
      <c r="CF560" t="s">
        <v>174</v>
      </c>
      <c r="CG560" t="s">
        <v>12601</v>
      </c>
      <c r="CH560" t="s">
        <v>12602</v>
      </c>
      <c r="CI560" t="s">
        <v>193</v>
      </c>
      <c r="CJ560">
        <v>2023</v>
      </c>
      <c r="CL560" t="s">
        <v>170</v>
      </c>
      <c r="CN560" t="s">
        <v>170</v>
      </c>
      <c r="CP560" t="s">
        <v>12603</v>
      </c>
      <c r="CQ560" t="s">
        <v>174</v>
      </c>
      <c r="CR560">
        <v>4</v>
      </c>
      <c r="CS560">
        <v>0</v>
      </c>
      <c r="CT560">
        <v>27</v>
      </c>
      <c r="CU560" t="s">
        <v>12604</v>
      </c>
      <c r="CV560" t="s">
        <v>170</v>
      </c>
      <c r="CZ560" t="s">
        <v>170</v>
      </c>
      <c r="DB560" t="s">
        <v>12605</v>
      </c>
      <c r="DC560" t="s">
        <v>12606</v>
      </c>
      <c r="DD560" t="s">
        <v>174</v>
      </c>
      <c r="DE560" t="s">
        <v>12607</v>
      </c>
      <c r="DF560" t="s">
        <v>174</v>
      </c>
      <c r="DG560">
        <v>0</v>
      </c>
      <c r="DH560">
        <v>0</v>
      </c>
      <c r="DI560">
        <v>1</v>
      </c>
      <c r="DJ560">
        <v>0</v>
      </c>
      <c r="DK560">
        <v>0</v>
      </c>
      <c r="DL560" t="s">
        <v>170</v>
      </c>
      <c r="DN560" t="s">
        <v>170</v>
      </c>
      <c r="DP560" t="s">
        <v>12581</v>
      </c>
      <c r="DQ560" t="s">
        <v>202</v>
      </c>
      <c r="DR560" t="str">
        <f>HYPERLINK("https://nconnect.nicmar.ac.in/pdf/567_resume_1772167548.pdf/Y2FyZWVy","View Resume")</f>
        <v>0</v>
      </c>
      <c r="DS560" t="s">
        <v>12608</v>
      </c>
      <c r="DT560" t="s">
        <v>12609</v>
      </c>
      <c r="DU560" t="s">
        <v>507</v>
      </c>
      <c r="DV560" t="s">
        <v>818</v>
      </c>
      <c r="DW560" t="s">
        <v>246</v>
      </c>
      <c r="DX560" t="s">
        <v>996</v>
      </c>
      <c r="DY560" t="s">
        <v>209</v>
      </c>
      <c r="DZ560" t="s">
        <v>908</v>
      </c>
      <c r="EA560" t="s">
        <v>12609</v>
      </c>
      <c r="EB560" t="s">
        <v>1283</v>
      </c>
      <c r="EC560" t="s">
        <v>568</v>
      </c>
      <c r="ED560" t="s">
        <v>246</v>
      </c>
      <c r="EE560" t="s">
        <v>984</v>
      </c>
      <c r="EF560" t="s">
        <v>981</v>
      </c>
      <c r="EG560" t="s">
        <v>2927</v>
      </c>
      <c r="EH560" t="s">
        <v>12610</v>
      </c>
      <c r="EI560" t="s">
        <v>507</v>
      </c>
      <c r="EJ560" t="s">
        <v>818</v>
      </c>
      <c r="EK560" t="s">
        <v>246</v>
      </c>
      <c r="EL560" t="s">
        <v>989</v>
      </c>
      <c r="EM560" t="s">
        <v>505</v>
      </c>
      <c r="EN560" t="s">
        <v>1216</v>
      </c>
      <c r="EO560" t="s">
        <v>12610</v>
      </c>
      <c r="EP560" t="s">
        <v>1283</v>
      </c>
      <c r="EQ560" t="s">
        <v>568</v>
      </c>
      <c r="ER560" t="s">
        <v>246</v>
      </c>
      <c r="ES560" t="s">
        <v>859</v>
      </c>
      <c r="ET560" t="s">
        <v>1347</v>
      </c>
      <c r="EU560" t="s">
        <v>6827</v>
      </c>
      <c r="EV560" t="s">
        <v>12610</v>
      </c>
      <c r="EW560" t="s">
        <v>1283</v>
      </c>
      <c r="EX560" t="s">
        <v>818</v>
      </c>
      <c r="EY560" t="s">
        <v>246</v>
      </c>
      <c r="EZ560" t="s">
        <v>5424</v>
      </c>
      <c r="FA560" t="s">
        <v>684</v>
      </c>
      <c r="FB560" t="s">
        <v>870</v>
      </c>
    </row>
    <row r="561" spans="1:158">
      <c r="A561" t="s">
        <v>1063</v>
      </c>
      <c r="B561" t="s">
        <v>507</v>
      </c>
      <c r="C561" t="s">
        <v>212</v>
      </c>
      <c r="D561" t="s">
        <v>213</v>
      </c>
      <c r="E561" t="s">
        <v>12556</v>
      </c>
      <c r="F561" t="s">
        <v>12557</v>
      </c>
      <c r="G561">
        <v>9703850609</v>
      </c>
      <c r="H561" t="s">
        <v>164</v>
      </c>
      <c r="I561" t="s">
        <v>12558</v>
      </c>
      <c r="J561" t="s">
        <v>217</v>
      </c>
      <c r="K561" t="s">
        <v>3921</v>
      </c>
      <c r="L561" t="s">
        <v>12559</v>
      </c>
      <c r="M561" t="s">
        <v>12560</v>
      </c>
      <c r="N561" t="s">
        <v>174</v>
      </c>
      <c r="O561" t="s">
        <v>12561</v>
      </c>
      <c r="P561" t="s">
        <v>471</v>
      </c>
      <c r="AI561" t="s">
        <v>12562</v>
      </c>
      <c r="AJ561" t="s">
        <v>12563</v>
      </c>
      <c r="AK561" t="s">
        <v>12564</v>
      </c>
      <c r="AL561">
        <v>72.8</v>
      </c>
      <c r="AN561">
        <v>2007</v>
      </c>
      <c r="AO561" t="s">
        <v>174</v>
      </c>
      <c r="AP561" t="s">
        <v>12565</v>
      </c>
      <c r="AQ561" t="s">
        <v>1227</v>
      </c>
      <c r="AR561" t="s">
        <v>3315</v>
      </c>
      <c r="AS561">
        <v>94.5</v>
      </c>
      <c r="AU561">
        <v>2009</v>
      </c>
      <c r="AV561" t="s">
        <v>170</v>
      </c>
      <c r="BC561" t="s">
        <v>174</v>
      </c>
      <c r="BD561" t="s">
        <v>12566</v>
      </c>
      <c r="BE561" t="s">
        <v>12567</v>
      </c>
      <c r="BF561" t="s">
        <v>12568</v>
      </c>
      <c r="BG561">
        <v>79.46</v>
      </c>
      <c r="BI561">
        <v>2013</v>
      </c>
      <c r="BJ561">
        <v>1</v>
      </c>
      <c r="BL561">
        <v>9</v>
      </c>
      <c r="BN561" t="s">
        <v>174</v>
      </c>
      <c r="BO561" t="s">
        <v>12566</v>
      </c>
      <c r="BP561" t="s">
        <v>12569</v>
      </c>
      <c r="BQ561" t="s">
        <v>213</v>
      </c>
      <c r="BR561">
        <v>84.89</v>
      </c>
      <c r="BT561">
        <v>2016</v>
      </c>
      <c r="BU561">
        <v>14</v>
      </c>
      <c r="BW561">
        <v>47</v>
      </c>
      <c r="BY561" t="s">
        <v>170</v>
      </c>
      <c r="CF561" t="s">
        <v>174</v>
      </c>
      <c r="CG561" t="s">
        <v>213</v>
      </c>
      <c r="CH561" t="s">
        <v>12566</v>
      </c>
      <c r="CI561" t="s">
        <v>193</v>
      </c>
      <c r="CJ561">
        <v>2025</v>
      </c>
      <c r="CL561" t="s">
        <v>174</v>
      </c>
      <c r="CM561" t="s">
        <v>12570</v>
      </c>
      <c r="CN561" t="s">
        <v>174</v>
      </c>
      <c r="CO561" t="s">
        <v>12571</v>
      </c>
      <c r="CP561" t="s">
        <v>721</v>
      </c>
      <c r="CQ561" t="s">
        <v>174</v>
      </c>
      <c r="CR561">
        <v>4</v>
      </c>
      <c r="CS561">
        <v>2</v>
      </c>
      <c r="CT561" t="s">
        <v>10962</v>
      </c>
      <c r="CU561" t="s">
        <v>12572</v>
      </c>
      <c r="CV561" t="s">
        <v>170</v>
      </c>
      <c r="CZ561" t="s">
        <v>170</v>
      </c>
      <c r="DB561" t="s">
        <v>12573</v>
      </c>
      <c r="DC561" t="s">
        <v>12574</v>
      </c>
      <c r="DD561" t="s">
        <v>174</v>
      </c>
      <c r="DE561" t="s">
        <v>12575</v>
      </c>
      <c r="DF561" t="s">
        <v>174</v>
      </c>
      <c r="DG561" t="s">
        <v>12576</v>
      </c>
      <c r="DH561" t="s">
        <v>12577</v>
      </c>
      <c r="DI561" t="s">
        <v>12578</v>
      </c>
      <c r="DJ561" t="s">
        <v>12579</v>
      </c>
      <c r="DK561">
        <v>8</v>
      </c>
      <c r="DL561" t="s">
        <v>174</v>
      </c>
      <c r="DM561" t="s">
        <v>12580</v>
      </c>
      <c r="DN561" t="s">
        <v>170</v>
      </c>
      <c r="DP561" t="s">
        <v>12581</v>
      </c>
      <c r="DQ561" t="str">
        <f>HYPERLINK("https://nconnect.nicmar.ac.in/storage/profile/69a11afd8ffd9.png","Download")</f>
        <v>0</v>
      </c>
      <c r="DR561" t="str">
        <f>HYPERLINK("https://nconnect.nicmar.ac.in/pdf/669_resume_1772091068.pdf/Y2FyZWVy","View Resume")</f>
        <v>0</v>
      </c>
      <c r="DS561" t="s">
        <v>5502</v>
      </c>
      <c r="DT561" t="s">
        <v>12582</v>
      </c>
      <c r="DU561" t="s">
        <v>12583</v>
      </c>
      <c r="DV561" t="s">
        <v>12584</v>
      </c>
      <c r="DW561" t="s">
        <v>246</v>
      </c>
      <c r="DX561" t="s">
        <v>4308</v>
      </c>
      <c r="DY561" t="s">
        <v>209</v>
      </c>
      <c r="DZ561" t="s">
        <v>2137</v>
      </c>
      <c r="EA561" t="s">
        <v>12585</v>
      </c>
      <c r="EB561" t="s">
        <v>12586</v>
      </c>
      <c r="EC561" t="s">
        <v>12587</v>
      </c>
      <c r="ED561" t="s">
        <v>207</v>
      </c>
      <c r="EE561" t="s">
        <v>3460</v>
      </c>
      <c r="EF561" t="s">
        <v>4308</v>
      </c>
      <c r="EG561" t="s">
        <v>1027</v>
      </c>
      <c r="EH561" t="s">
        <v>12588</v>
      </c>
      <c r="EI561" t="s">
        <v>1283</v>
      </c>
      <c r="EJ561" t="s">
        <v>12584</v>
      </c>
      <c r="EK561" t="s">
        <v>246</v>
      </c>
      <c r="EL561" t="s">
        <v>8156</v>
      </c>
      <c r="EM561" t="s">
        <v>2981</v>
      </c>
      <c r="EN561" t="s">
        <v>2927</v>
      </c>
      <c r="EO561" t="s">
        <v>12588</v>
      </c>
      <c r="EP561" t="s">
        <v>1283</v>
      </c>
      <c r="EQ561" t="s">
        <v>12584</v>
      </c>
      <c r="ER561" t="s">
        <v>246</v>
      </c>
      <c r="ES561" t="s">
        <v>2319</v>
      </c>
      <c r="ET561" t="s">
        <v>3460</v>
      </c>
      <c r="EU561" t="s">
        <v>949</v>
      </c>
    </row>
    <row r="562" spans="1:158">
      <c r="A562" t="s">
        <v>470</v>
      </c>
      <c r="B562" t="s">
        <v>211</v>
      </c>
      <c r="C562" t="s">
        <v>471</v>
      </c>
      <c r="D562" t="s">
        <v>472</v>
      </c>
      <c r="E562" t="s">
        <v>12556</v>
      </c>
      <c r="F562" t="s">
        <v>12557</v>
      </c>
      <c r="G562">
        <v>9703850609</v>
      </c>
      <c r="H562" t="s">
        <v>164</v>
      </c>
      <c r="I562" t="s">
        <v>12558</v>
      </c>
      <c r="J562" t="s">
        <v>217</v>
      </c>
      <c r="K562" t="s">
        <v>3921</v>
      </c>
      <c r="L562" t="s">
        <v>12559</v>
      </c>
      <c r="M562" t="s">
        <v>12560</v>
      </c>
      <c r="N562" t="s">
        <v>174</v>
      </c>
      <c r="O562" t="s">
        <v>12561</v>
      </c>
      <c r="P562" t="s">
        <v>471</v>
      </c>
      <c r="AI562" t="s">
        <v>12562</v>
      </c>
      <c r="AJ562" t="s">
        <v>12563</v>
      </c>
      <c r="AK562" t="s">
        <v>12564</v>
      </c>
      <c r="AL562">
        <v>72.8</v>
      </c>
      <c r="AN562">
        <v>2007</v>
      </c>
      <c r="AO562" t="s">
        <v>174</v>
      </c>
      <c r="AP562" t="s">
        <v>12565</v>
      </c>
      <c r="AQ562" t="s">
        <v>1227</v>
      </c>
      <c r="AR562" t="s">
        <v>3315</v>
      </c>
      <c r="AS562">
        <v>94.5</v>
      </c>
      <c r="AU562">
        <v>2009</v>
      </c>
      <c r="AV562" t="s">
        <v>170</v>
      </c>
      <c r="BC562" t="s">
        <v>174</v>
      </c>
      <c r="BD562" t="s">
        <v>12566</v>
      </c>
      <c r="BE562" t="s">
        <v>12567</v>
      </c>
      <c r="BF562" t="s">
        <v>12568</v>
      </c>
      <c r="BG562">
        <v>79.46</v>
      </c>
      <c r="BI562">
        <v>2013</v>
      </c>
      <c r="BJ562">
        <v>1</v>
      </c>
      <c r="BL562">
        <v>9</v>
      </c>
      <c r="BN562" t="s">
        <v>174</v>
      </c>
      <c r="BO562" t="s">
        <v>12566</v>
      </c>
      <c r="BP562" t="s">
        <v>12569</v>
      </c>
      <c r="BQ562" t="s">
        <v>213</v>
      </c>
      <c r="BR562">
        <v>84.89</v>
      </c>
      <c r="BT562">
        <v>2016</v>
      </c>
      <c r="BU562">
        <v>14</v>
      </c>
      <c r="BW562">
        <v>47</v>
      </c>
      <c r="BY562" t="s">
        <v>170</v>
      </c>
      <c r="CF562" t="s">
        <v>174</v>
      </c>
      <c r="CG562" t="s">
        <v>213</v>
      </c>
      <c r="CH562" t="s">
        <v>12566</v>
      </c>
      <c r="CI562" t="s">
        <v>193</v>
      </c>
      <c r="CJ562">
        <v>2025</v>
      </c>
      <c r="CL562" t="s">
        <v>174</v>
      </c>
      <c r="CM562" t="s">
        <v>12570</v>
      </c>
      <c r="CN562" t="s">
        <v>174</v>
      </c>
      <c r="CO562" t="s">
        <v>12571</v>
      </c>
      <c r="CP562" t="s">
        <v>721</v>
      </c>
      <c r="CQ562" t="s">
        <v>174</v>
      </c>
      <c r="CR562">
        <v>4</v>
      </c>
      <c r="CS562">
        <v>2</v>
      </c>
      <c r="CT562" t="s">
        <v>10962</v>
      </c>
      <c r="CU562" t="s">
        <v>12572</v>
      </c>
      <c r="CV562" t="s">
        <v>170</v>
      </c>
      <c r="CZ562" t="s">
        <v>170</v>
      </c>
      <c r="DB562" t="s">
        <v>12573</v>
      </c>
      <c r="DC562" t="s">
        <v>12574</v>
      </c>
      <c r="DD562" t="s">
        <v>174</v>
      </c>
      <c r="DE562" t="s">
        <v>12575</v>
      </c>
      <c r="DF562" t="s">
        <v>174</v>
      </c>
      <c r="DG562" t="s">
        <v>12576</v>
      </c>
      <c r="DH562" t="s">
        <v>12577</v>
      </c>
      <c r="DI562" t="s">
        <v>12578</v>
      </c>
      <c r="DJ562" t="s">
        <v>12579</v>
      </c>
      <c r="DK562">
        <v>8</v>
      </c>
      <c r="DL562" t="s">
        <v>174</v>
      </c>
      <c r="DM562" t="s">
        <v>12580</v>
      </c>
      <c r="DN562" t="s">
        <v>170</v>
      </c>
      <c r="DP562" t="s">
        <v>12611</v>
      </c>
      <c r="DQ562" t="str">
        <f>HYPERLINK("https://nconnect.nicmar.ac.in/storage/profile/69a11afd8ffd9.png","Download")</f>
        <v>0</v>
      </c>
      <c r="DR562" t="str">
        <f>HYPERLINK("https://nconnect.nicmar.ac.in/pdf/669_resume_1772091068.pdf/Y2FyZWVy","View Resume")</f>
        <v>0</v>
      </c>
      <c r="DS562" t="s">
        <v>5502</v>
      </c>
      <c r="DT562" t="s">
        <v>12582</v>
      </c>
      <c r="DU562" t="s">
        <v>12583</v>
      </c>
      <c r="DV562" t="s">
        <v>12584</v>
      </c>
      <c r="DW562" t="s">
        <v>246</v>
      </c>
      <c r="DX562" t="s">
        <v>4308</v>
      </c>
      <c r="DY562" t="s">
        <v>209</v>
      </c>
      <c r="DZ562" t="s">
        <v>2137</v>
      </c>
      <c r="EA562" t="s">
        <v>12585</v>
      </c>
      <c r="EB562" t="s">
        <v>12586</v>
      </c>
      <c r="EC562" t="s">
        <v>12587</v>
      </c>
      <c r="ED562" t="s">
        <v>207</v>
      </c>
      <c r="EE562" t="s">
        <v>3460</v>
      </c>
      <c r="EF562" t="s">
        <v>4308</v>
      </c>
      <c r="EG562" t="s">
        <v>1027</v>
      </c>
      <c r="EH562" t="s">
        <v>12588</v>
      </c>
      <c r="EI562" t="s">
        <v>1283</v>
      </c>
      <c r="EJ562" t="s">
        <v>12584</v>
      </c>
      <c r="EK562" t="s">
        <v>246</v>
      </c>
      <c r="EL562" t="s">
        <v>8156</v>
      </c>
      <c r="EM562" t="s">
        <v>2981</v>
      </c>
      <c r="EN562" t="s">
        <v>2927</v>
      </c>
      <c r="EO562" t="s">
        <v>12588</v>
      </c>
      <c r="EP562" t="s">
        <v>1283</v>
      </c>
      <c r="EQ562" t="s">
        <v>12584</v>
      </c>
      <c r="ER562" t="s">
        <v>246</v>
      </c>
      <c r="ES562" t="s">
        <v>2319</v>
      </c>
      <c r="ET562" t="s">
        <v>3460</v>
      </c>
      <c r="EU562" t="s">
        <v>949</v>
      </c>
    </row>
    <row r="563" spans="1:158">
      <c r="A563" t="s">
        <v>3911</v>
      </c>
      <c r="B563" t="s">
        <v>211</v>
      </c>
      <c r="C563" t="s">
        <v>471</v>
      </c>
      <c r="D563" t="s">
        <v>3912</v>
      </c>
      <c r="E563" t="s">
        <v>11955</v>
      </c>
      <c r="F563" t="s">
        <v>11956</v>
      </c>
      <c r="G563">
        <v>9036882777</v>
      </c>
      <c r="H563" t="s">
        <v>164</v>
      </c>
      <c r="I563" t="s">
        <v>11957</v>
      </c>
      <c r="J563" t="s">
        <v>166</v>
      </c>
      <c r="K563" t="s">
        <v>11958</v>
      </c>
      <c r="L563" t="s">
        <v>11959</v>
      </c>
      <c r="M563" t="s">
        <v>11960</v>
      </c>
      <c r="N563" t="s">
        <v>170</v>
      </c>
      <c r="AI563" t="s">
        <v>11961</v>
      </c>
      <c r="AJ563" t="s">
        <v>11962</v>
      </c>
      <c r="AK563" t="s">
        <v>11963</v>
      </c>
      <c r="AL563">
        <v>70.08</v>
      </c>
      <c r="AN563">
        <v>2000</v>
      </c>
      <c r="AO563" t="s">
        <v>174</v>
      </c>
      <c r="AP563" t="s">
        <v>11964</v>
      </c>
      <c r="AQ563" t="s">
        <v>11965</v>
      </c>
      <c r="AR563" t="s">
        <v>11966</v>
      </c>
      <c r="AS563">
        <v>65.83</v>
      </c>
      <c r="AU563">
        <v>2002</v>
      </c>
      <c r="AV563" t="s">
        <v>174</v>
      </c>
      <c r="AW563" t="s">
        <v>11967</v>
      </c>
      <c r="AX563" t="s">
        <v>11968</v>
      </c>
      <c r="AY563" t="s">
        <v>11969</v>
      </c>
      <c r="AZ563">
        <v>84.26</v>
      </c>
      <c r="BA563">
        <v>8.87</v>
      </c>
      <c r="BB563">
        <v>2012</v>
      </c>
      <c r="BC563" t="s">
        <v>174</v>
      </c>
      <c r="BD563" t="s">
        <v>11970</v>
      </c>
      <c r="BE563" t="s">
        <v>11971</v>
      </c>
      <c r="BF563" t="s">
        <v>11972</v>
      </c>
      <c r="BG563">
        <v>74.82</v>
      </c>
      <c r="BI563">
        <v>2007</v>
      </c>
      <c r="BJ563">
        <v>8</v>
      </c>
      <c r="BL563">
        <v>2</v>
      </c>
      <c r="BN563" t="s">
        <v>174</v>
      </c>
      <c r="BO563" t="s">
        <v>11973</v>
      </c>
      <c r="BP563" t="s">
        <v>11974</v>
      </c>
      <c r="BQ563" t="s">
        <v>11975</v>
      </c>
      <c r="BR563">
        <v>80.12</v>
      </c>
      <c r="BT563">
        <v>2021</v>
      </c>
      <c r="BU563">
        <v>27</v>
      </c>
      <c r="BW563">
        <v>13</v>
      </c>
      <c r="BY563" t="s">
        <v>170</v>
      </c>
      <c r="CF563" t="s">
        <v>170</v>
      </c>
      <c r="CL563" t="s">
        <v>174</v>
      </c>
      <c r="CM563" t="s">
        <v>11976</v>
      </c>
      <c r="CN563" t="s">
        <v>174</v>
      </c>
      <c r="CO563" t="s">
        <v>11977</v>
      </c>
      <c r="CP563" t="s">
        <v>11978</v>
      </c>
      <c r="CQ563" t="s">
        <v>170</v>
      </c>
      <c r="CU563" t="s">
        <v>2079</v>
      </c>
      <c r="CV563" t="s">
        <v>170</v>
      </c>
      <c r="CZ563" t="s">
        <v>170</v>
      </c>
      <c r="DB563" t="s">
        <v>11979</v>
      </c>
      <c r="DC563" t="s">
        <v>11980</v>
      </c>
      <c r="DD563" t="s">
        <v>174</v>
      </c>
      <c r="DE563" t="s">
        <v>11981</v>
      </c>
      <c r="DF563" t="s">
        <v>174</v>
      </c>
      <c r="DG563">
        <v>3</v>
      </c>
      <c r="DH563">
        <v>8</v>
      </c>
      <c r="DI563">
        <v>1</v>
      </c>
      <c r="DJ563">
        <v>4</v>
      </c>
      <c r="DK563">
        <v>7</v>
      </c>
      <c r="DL563" t="s">
        <v>174</v>
      </c>
      <c r="DM563" t="s">
        <v>11982</v>
      </c>
      <c r="DN563" t="s">
        <v>170</v>
      </c>
      <c r="DP563" t="s">
        <v>12612</v>
      </c>
      <c r="DQ563" t="str">
        <f>HYPERLINK("https://nconnect.nicmar.ac.in/storage/profile/699e7cf06ad94.png","Download")</f>
        <v>0</v>
      </c>
      <c r="DR563" t="str">
        <f>HYPERLINK("https://nconnect.nicmar.ac.in/pdf/46_resume_1772080739.pdf/Y2FyZWVy","View Resume")</f>
        <v>0</v>
      </c>
      <c r="DS563" t="s">
        <v>11984</v>
      </c>
      <c r="DT563" t="s">
        <v>11985</v>
      </c>
      <c r="DU563" t="s">
        <v>211</v>
      </c>
      <c r="DV563" t="s">
        <v>11986</v>
      </c>
      <c r="DW563" t="s">
        <v>246</v>
      </c>
      <c r="DX563" t="s">
        <v>1023</v>
      </c>
      <c r="DY563" t="s">
        <v>209</v>
      </c>
      <c r="DZ563" t="s">
        <v>11987</v>
      </c>
      <c r="EA563" t="s">
        <v>11988</v>
      </c>
      <c r="EB563" t="s">
        <v>11018</v>
      </c>
      <c r="EC563" t="s">
        <v>11986</v>
      </c>
      <c r="ED563" t="s">
        <v>207</v>
      </c>
      <c r="EE563" t="s">
        <v>1023</v>
      </c>
      <c r="EF563" t="s">
        <v>1199</v>
      </c>
      <c r="EG563" t="s">
        <v>6877</v>
      </c>
      <c r="EH563" t="s">
        <v>11989</v>
      </c>
      <c r="EI563" t="s">
        <v>6236</v>
      </c>
      <c r="EJ563" t="s">
        <v>7621</v>
      </c>
      <c r="EK563" t="s">
        <v>207</v>
      </c>
      <c r="EL563" t="s">
        <v>334</v>
      </c>
      <c r="EM563" t="s">
        <v>1023</v>
      </c>
      <c r="EN563" t="s">
        <v>990</v>
      </c>
      <c r="EO563" t="s">
        <v>11990</v>
      </c>
      <c r="EP563" t="s">
        <v>1811</v>
      </c>
      <c r="EQ563" t="s">
        <v>818</v>
      </c>
      <c r="ER563" t="s">
        <v>207</v>
      </c>
      <c r="ES563" t="s">
        <v>5386</v>
      </c>
      <c r="ET563" t="s">
        <v>690</v>
      </c>
      <c r="EU563" t="s">
        <v>990</v>
      </c>
      <c r="EV563" t="s">
        <v>11991</v>
      </c>
      <c r="EW563" t="s">
        <v>11992</v>
      </c>
      <c r="EX563" t="s">
        <v>1688</v>
      </c>
      <c r="EY563" t="s">
        <v>207</v>
      </c>
      <c r="EZ563" t="s">
        <v>689</v>
      </c>
      <c r="FA563" t="s">
        <v>6673</v>
      </c>
      <c r="FB563" t="s">
        <v>344</v>
      </c>
    </row>
    <row r="564" spans="1:158">
      <c r="A564" t="s">
        <v>5303</v>
      </c>
      <c r="B564" t="s">
        <v>507</v>
      </c>
      <c r="C564" t="s">
        <v>160</v>
      </c>
      <c r="D564" t="s">
        <v>5304</v>
      </c>
      <c r="E564" t="s">
        <v>11955</v>
      </c>
      <c r="F564" t="s">
        <v>11956</v>
      </c>
      <c r="G564">
        <v>9036882777</v>
      </c>
      <c r="H564" t="s">
        <v>164</v>
      </c>
      <c r="I564" t="s">
        <v>11957</v>
      </c>
      <c r="J564" t="s">
        <v>166</v>
      </c>
      <c r="K564" t="s">
        <v>11958</v>
      </c>
      <c r="L564" t="s">
        <v>11959</v>
      </c>
      <c r="M564" t="s">
        <v>11960</v>
      </c>
      <c r="N564" t="s">
        <v>170</v>
      </c>
      <c r="AI564" t="s">
        <v>11961</v>
      </c>
      <c r="AJ564" t="s">
        <v>11962</v>
      </c>
      <c r="AK564" t="s">
        <v>11963</v>
      </c>
      <c r="AL564">
        <v>70.08</v>
      </c>
      <c r="AN564">
        <v>2000</v>
      </c>
      <c r="AO564" t="s">
        <v>174</v>
      </c>
      <c r="AP564" t="s">
        <v>11964</v>
      </c>
      <c r="AQ564" t="s">
        <v>11965</v>
      </c>
      <c r="AR564" t="s">
        <v>11966</v>
      </c>
      <c r="AS564">
        <v>65.83</v>
      </c>
      <c r="AU564">
        <v>2002</v>
      </c>
      <c r="AV564" t="s">
        <v>174</v>
      </c>
      <c r="AW564" t="s">
        <v>11967</v>
      </c>
      <c r="AX564" t="s">
        <v>11968</v>
      </c>
      <c r="AY564" t="s">
        <v>11969</v>
      </c>
      <c r="AZ564">
        <v>84.26</v>
      </c>
      <c r="BA564">
        <v>8.87</v>
      </c>
      <c r="BB564">
        <v>2012</v>
      </c>
      <c r="BC564" t="s">
        <v>174</v>
      </c>
      <c r="BD564" t="s">
        <v>11970</v>
      </c>
      <c r="BE564" t="s">
        <v>11971</v>
      </c>
      <c r="BF564" t="s">
        <v>11972</v>
      </c>
      <c r="BG564">
        <v>74.82</v>
      </c>
      <c r="BI564">
        <v>2007</v>
      </c>
      <c r="BJ564">
        <v>8</v>
      </c>
      <c r="BL564">
        <v>2</v>
      </c>
      <c r="BN564" t="s">
        <v>174</v>
      </c>
      <c r="BO564" t="s">
        <v>11973</v>
      </c>
      <c r="BP564" t="s">
        <v>11974</v>
      </c>
      <c r="BQ564" t="s">
        <v>11975</v>
      </c>
      <c r="BR564">
        <v>80.12</v>
      </c>
      <c r="BT564">
        <v>2021</v>
      </c>
      <c r="BU564">
        <v>27</v>
      </c>
      <c r="BW564">
        <v>13</v>
      </c>
      <c r="BY564" t="s">
        <v>170</v>
      </c>
      <c r="CF564" t="s">
        <v>170</v>
      </c>
      <c r="CL564" t="s">
        <v>174</v>
      </c>
      <c r="CM564" t="s">
        <v>11976</v>
      </c>
      <c r="CN564" t="s">
        <v>174</v>
      </c>
      <c r="CO564" t="s">
        <v>11977</v>
      </c>
      <c r="CP564" t="s">
        <v>11978</v>
      </c>
      <c r="CQ564" t="s">
        <v>170</v>
      </c>
      <c r="CU564" t="s">
        <v>2079</v>
      </c>
      <c r="CV564" t="s">
        <v>170</v>
      </c>
      <c r="CZ564" t="s">
        <v>170</v>
      </c>
      <c r="DB564" t="s">
        <v>11979</v>
      </c>
      <c r="DC564" t="s">
        <v>11980</v>
      </c>
      <c r="DD564" t="s">
        <v>174</v>
      </c>
      <c r="DE564" t="s">
        <v>11981</v>
      </c>
      <c r="DF564" t="s">
        <v>174</v>
      </c>
      <c r="DG564">
        <v>3</v>
      </c>
      <c r="DH564">
        <v>8</v>
      </c>
      <c r="DI564">
        <v>1</v>
      </c>
      <c r="DJ564">
        <v>4</v>
      </c>
      <c r="DK564">
        <v>7</v>
      </c>
      <c r="DL564" t="s">
        <v>174</v>
      </c>
      <c r="DM564" t="s">
        <v>11982</v>
      </c>
      <c r="DN564" t="s">
        <v>170</v>
      </c>
      <c r="DP564" t="s">
        <v>12612</v>
      </c>
      <c r="DQ564" t="str">
        <f>HYPERLINK("https://nconnect.nicmar.ac.in/storage/profile/699e7cf06ad94.png","Download")</f>
        <v>0</v>
      </c>
      <c r="DR564" t="str">
        <f>HYPERLINK("https://nconnect.nicmar.ac.in/pdf/46_resume_1772080739.pdf/Y2FyZWVy","View Resume")</f>
        <v>0</v>
      </c>
      <c r="DS564" t="s">
        <v>11984</v>
      </c>
      <c r="DT564" t="s">
        <v>11985</v>
      </c>
      <c r="DU564" t="s">
        <v>211</v>
      </c>
      <c r="DV564" t="s">
        <v>11986</v>
      </c>
      <c r="DW564" t="s">
        <v>246</v>
      </c>
      <c r="DX564" t="s">
        <v>1023</v>
      </c>
      <c r="DY564" t="s">
        <v>209</v>
      </c>
      <c r="DZ564" t="s">
        <v>11987</v>
      </c>
      <c r="EA564" t="s">
        <v>11988</v>
      </c>
      <c r="EB564" t="s">
        <v>11018</v>
      </c>
      <c r="EC564" t="s">
        <v>11986</v>
      </c>
      <c r="ED564" t="s">
        <v>207</v>
      </c>
      <c r="EE564" t="s">
        <v>1023</v>
      </c>
      <c r="EF564" t="s">
        <v>1199</v>
      </c>
      <c r="EG564" t="s">
        <v>6877</v>
      </c>
      <c r="EH564" t="s">
        <v>11989</v>
      </c>
      <c r="EI564" t="s">
        <v>6236</v>
      </c>
      <c r="EJ564" t="s">
        <v>7621</v>
      </c>
      <c r="EK564" t="s">
        <v>207</v>
      </c>
      <c r="EL564" t="s">
        <v>334</v>
      </c>
      <c r="EM564" t="s">
        <v>1023</v>
      </c>
      <c r="EN564" t="s">
        <v>990</v>
      </c>
      <c r="EO564" t="s">
        <v>11990</v>
      </c>
      <c r="EP564" t="s">
        <v>1811</v>
      </c>
      <c r="EQ564" t="s">
        <v>818</v>
      </c>
      <c r="ER564" t="s">
        <v>207</v>
      </c>
      <c r="ES564" t="s">
        <v>5386</v>
      </c>
      <c r="ET564" t="s">
        <v>690</v>
      </c>
      <c r="EU564" t="s">
        <v>990</v>
      </c>
      <c r="EV564" t="s">
        <v>11991</v>
      </c>
      <c r="EW564" t="s">
        <v>11992</v>
      </c>
      <c r="EX564" t="s">
        <v>1688</v>
      </c>
      <c r="EY564" t="s">
        <v>207</v>
      </c>
      <c r="EZ564" t="s">
        <v>689</v>
      </c>
      <c r="FA564" t="s">
        <v>6673</v>
      </c>
      <c r="FB564" t="s">
        <v>344</v>
      </c>
    </row>
    <row r="565" spans="1:158">
      <c r="A565" t="s">
        <v>3915</v>
      </c>
      <c r="B565" t="s">
        <v>536</v>
      </c>
      <c r="C565" t="s">
        <v>1138</v>
      </c>
      <c r="D565" t="s">
        <v>3916</v>
      </c>
      <c r="E565" t="s">
        <v>11955</v>
      </c>
      <c r="F565" t="s">
        <v>11956</v>
      </c>
      <c r="G565">
        <v>9036882777</v>
      </c>
      <c r="H565" t="s">
        <v>164</v>
      </c>
      <c r="I565" t="s">
        <v>11957</v>
      </c>
      <c r="J565" t="s">
        <v>166</v>
      </c>
      <c r="K565" t="s">
        <v>11958</v>
      </c>
      <c r="L565" t="s">
        <v>11959</v>
      </c>
      <c r="M565" t="s">
        <v>11960</v>
      </c>
      <c r="N565" t="s">
        <v>170</v>
      </c>
      <c r="AI565" t="s">
        <v>11961</v>
      </c>
      <c r="AJ565" t="s">
        <v>11962</v>
      </c>
      <c r="AK565" t="s">
        <v>11963</v>
      </c>
      <c r="AL565">
        <v>70.08</v>
      </c>
      <c r="AN565">
        <v>2000</v>
      </c>
      <c r="AO565" t="s">
        <v>174</v>
      </c>
      <c r="AP565" t="s">
        <v>11964</v>
      </c>
      <c r="AQ565" t="s">
        <v>11965</v>
      </c>
      <c r="AR565" t="s">
        <v>11966</v>
      </c>
      <c r="AS565">
        <v>65.83</v>
      </c>
      <c r="AU565">
        <v>2002</v>
      </c>
      <c r="AV565" t="s">
        <v>174</v>
      </c>
      <c r="AW565" t="s">
        <v>11967</v>
      </c>
      <c r="AX565" t="s">
        <v>11968</v>
      </c>
      <c r="AY565" t="s">
        <v>11969</v>
      </c>
      <c r="AZ565">
        <v>84.26</v>
      </c>
      <c r="BA565">
        <v>8.87</v>
      </c>
      <c r="BB565">
        <v>2012</v>
      </c>
      <c r="BC565" t="s">
        <v>174</v>
      </c>
      <c r="BD565" t="s">
        <v>11970</v>
      </c>
      <c r="BE565" t="s">
        <v>11971</v>
      </c>
      <c r="BF565" t="s">
        <v>11972</v>
      </c>
      <c r="BG565">
        <v>74.82</v>
      </c>
      <c r="BI565">
        <v>2007</v>
      </c>
      <c r="BJ565">
        <v>8</v>
      </c>
      <c r="BL565">
        <v>2</v>
      </c>
      <c r="BN565" t="s">
        <v>174</v>
      </c>
      <c r="BO565" t="s">
        <v>11973</v>
      </c>
      <c r="BP565" t="s">
        <v>11974</v>
      </c>
      <c r="BQ565" t="s">
        <v>11975</v>
      </c>
      <c r="BR565">
        <v>80.12</v>
      </c>
      <c r="BT565">
        <v>2021</v>
      </c>
      <c r="BU565">
        <v>27</v>
      </c>
      <c r="BW565">
        <v>13</v>
      </c>
      <c r="BY565" t="s">
        <v>170</v>
      </c>
      <c r="CF565" t="s">
        <v>170</v>
      </c>
      <c r="CL565" t="s">
        <v>174</v>
      </c>
      <c r="CM565" t="s">
        <v>11976</v>
      </c>
      <c r="CN565" t="s">
        <v>174</v>
      </c>
      <c r="CO565" t="s">
        <v>11977</v>
      </c>
      <c r="CP565" t="s">
        <v>11978</v>
      </c>
      <c r="CQ565" t="s">
        <v>170</v>
      </c>
      <c r="CU565" t="s">
        <v>2079</v>
      </c>
      <c r="CV565" t="s">
        <v>170</v>
      </c>
      <c r="CZ565" t="s">
        <v>170</v>
      </c>
      <c r="DB565" t="s">
        <v>11979</v>
      </c>
      <c r="DC565" t="s">
        <v>11980</v>
      </c>
      <c r="DD565" t="s">
        <v>174</v>
      </c>
      <c r="DE565" t="s">
        <v>11981</v>
      </c>
      <c r="DF565" t="s">
        <v>174</v>
      </c>
      <c r="DG565">
        <v>3</v>
      </c>
      <c r="DH565">
        <v>8</v>
      </c>
      <c r="DI565">
        <v>1</v>
      </c>
      <c r="DJ565">
        <v>4</v>
      </c>
      <c r="DK565">
        <v>7</v>
      </c>
      <c r="DL565" t="s">
        <v>174</v>
      </c>
      <c r="DM565" t="s">
        <v>11982</v>
      </c>
      <c r="DN565" t="s">
        <v>170</v>
      </c>
      <c r="DP565" t="s">
        <v>12613</v>
      </c>
      <c r="DQ565" t="str">
        <f>HYPERLINK("https://nconnect.nicmar.ac.in/storage/profile/699e7cf06ad94.png","Download")</f>
        <v>0</v>
      </c>
      <c r="DR565" t="str">
        <f>HYPERLINK("https://nconnect.nicmar.ac.in/pdf/46_resume_1772080739.pdf/Y2FyZWVy","View Resume")</f>
        <v>0</v>
      </c>
      <c r="DS565" t="s">
        <v>11984</v>
      </c>
      <c r="DT565" t="s">
        <v>11985</v>
      </c>
      <c r="DU565" t="s">
        <v>211</v>
      </c>
      <c r="DV565" t="s">
        <v>11986</v>
      </c>
      <c r="DW565" t="s">
        <v>246</v>
      </c>
      <c r="DX565" t="s">
        <v>1023</v>
      </c>
      <c r="DY565" t="s">
        <v>209</v>
      </c>
      <c r="DZ565" t="s">
        <v>11987</v>
      </c>
      <c r="EA565" t="s">
        <v>11988</v>
      </c>
      <c r="EB565" t="s">
        <v>11018</v>
      </c>
      <c r="EC565" t="s">
        <v>11986</v>
      </c>
      <c r="ED565" t="s">
        <v>207</v>
      </c>
      <c r="EE565" t="s">
        <v>1023</v>
      </c>
      <c r="EF565" t="s">
        <v>1199</v>
      </c>
      <c r="EG565" t="s">
        <v>6877</v>
      </c>
      <c r="EH565" t="s">
        <v>11989</v>
      </c>
      <c r="EI565" t="s">
        <v>6236</v>
      </c>
      <c r="EJ565" t="s">
        <v>7621</v>
      </c>
      <c r="EK565" t="s">
        <v>207</v>
      </c>
      <c r="EL565" t="s">
        <v>334</v>
      </c>
      <c r="EM565" t="s">
        <v>1023</v>
      </c>
      <c r="EN565" t="s">
        <v>990</v>
      </c>
      <c r="EO565" t="s">
        <v>11990</v>
      </c>
      <c r="EP565" t="s">
        <v>1811</v>
      </c>
      <c r="EQ565" t="s">
        <v>818</v>
      </c>
      <c r="ER565" t="s">
        <v>207</v>
      </c>
      <c r="ES565" t="s">
        <v>5386</v>
      </c>
      <c r="ET565" t="s">
        <v>690</v>
      </c>
      <c r="EU565" t="s">
        <v>990</v>
      </c>
      <c r="EV565" t="s">
        <v>11991</v>
      </c>
      <c r="EW565" t="s">
        <v>11992</v>
      </c>
      <c r="EX565" t="s">
        <v>1688</v>
      </c>
      <c r="EY565" t="s">
        <v>207</v>
      </c>
      <c r="EZ565" t="s">
        <v>689</v>
      </c>
      <c r="FA565" t="s">
        <v>6673</v>
      </c>
      <c r="FB565" t="s">
        <v>344</v>
      </c>
    </row>
    <row r="566" spans="1:158">
      <c r="A566" t="s">
        <v>266</v>
      </c>
      <c r="B566" t="s">
        <v>211</v>
      </c>
      <c r="C566" t="s">
        <v>267</v>
      </c>
      <c r="D566" t="s">
        <v>268</v>
      </c>
      <c r="E566" t="s">
        <v>12614</v>
      </c>
      <c r="F566" t="s">
        <v>12615</v>
      </c>
      <c r="G566">
        <v>9026199377</v>
      </c>
      <c r="H566" t="s">
        <v>271</v>
      </c>
      <c r="I566" t="s">
        <v>12616</v>
      </c>
      <c r="J566" t="s">
        <v>166</v>
      </c>
      <c r="K566" t="s">
        <v>797</v>
      </c>
      <c r="L566" t="s">
        <v>12617</v>
      </c>
      <c r="M566" t="s">
        <v>12618</v>
      </c>
      <c r="N566" t="s">
        <v>170</v>
      </c>
      <c r="AI566" t="s">
        <v>12619</v>
      </c>
      <c r="AJ566" t="s">
        <v>12620</v>
      </c>
      <c r="AK566" t="s">
        <v>12621</v>
      </c>
      <c r="AL566">
        <v>74.83</v>
      </c>
      <c r="AN566">
        <v>2010</v>
      </c>
      <c r="AO566" t="s">
        <v>174</v>
      </c>
      <c r="AP566" t="s">
        <v>12622</v>
      </c>
      <c r="AQ566" t="s">
        <v>12623</v>
      </c>
      <c r="AR566" t="s">
        <v>12624</v>
      </c>
      <c r="AS566">
        <v>69.6</v>
      </c>
      <c r="AU566">
        <v>2012</v>
      </c>
      <c r="AV566" t="s">
        <v>170</v>
      </c>
      <c r="BC566" t="s">
        <v>174</v>
      </c>
      <c r="BD566" t="s">
        <v>2447</v>
      </c>
      <c r="BE566" t="s">
        <v>12625</v>
      </c>
      <c r="BF566" t="s">
        <v>12626</v>
      </c>
      <c r="BG566">
        <v>62.2</v>
      </c>
      <c r="BH566">
        <v>6.67</v>
      </c>
      <c r="BI566">
        <v>2015</v>
      </c>
      <c r="BJ566">
        <v>19</v>
      </c>
      <c r="BK566" t="s">
        <v>286</v>
      </c>
      <c r="BL566">
        <v>53</v>
      </c>
      <c r="BM566" t="s">
        <v>286</v>
      </c>
      <c r="BN566" t="s">
        <v>174</v>
      </c>
      <c r="BO566" t="s">
        <v>2447</v>
      </c>
      <c r="BP566" t="s">
        <v>12627</v>
      </c>
      <c r="BQ566" t="s">
        <v>286</v>
      </c>
      <c r="BR566">
        <v>67.1</v>
      </c>
      <c r="BS566">
        <v>7.16</v>
      </c>
      <c r="BT566">
        <v>2017</v>
      </c>
      <c r="BU566">
        <v>31</v>
      </c>
      <c r="BV566" t="s">
        <v>12628</v>
      </c>
      <c r="BW566">
        <v>53</v>
      </c>
      <c r="BX566" t="s">
        <v>286</v>
      </c>
      <c r="BY566" t="s">
        <v>170</v>
      </c>
      <c r="CF566" t="s">
        <v>174</v>
      </c>
      <c r="CG566" t="s">
        <v>286</v>
      </c>
      <c r="CH566" t="s">
        <v>7420</v>
      </c>
      <c r="CI566" t="s">
        <v>193</v>
      </c>
      <c r="CJ566">
        <v>2024</v>
      </c>
      <c r="CL566" t="s">
        <v>170</v>
      </c>
      <c r="CN566" t="s">
        <v>174</v>
      </c>
      <c r="CO566" t="s">
        <v>12629</v>
      </c>
      <c r="CP566" t="s">
        <v>12630</v>
      </c>
      <c r="CQ566" t="s">
        <v>174</v>
      </c>
      <c r="CR566">
        <v>0</v>
      </c>
      <c r="CS566">
        <v>2</v>
      </c>
      <c r="CT566">
        <v>4</v>
      </c>
      <c r="CU566" t="s">
        <v>12631</v>
      </c>
      <c r="CV566" t="s">
        <v>170</v>
      </c>
      <c r="CZ566" t="s">
        <v>170</v>
      </c>
      <c r="DB566" t="s">
        <v>12632</v>
      </c>
      <c r="DC566" t="s">
        <v>12633</v>
      </c>
      <c r="DD566" t="s">
        <v>174</v>
      </c>
      <c r="DE566" t="s">
        <v>12634</v>
      </c>
      <c r="DF566" t="s">
        <v>174</v>
      </c>
      <c r="DG566">
        <v>2</v>
      </c>
      <c r="DH566" t="s">
        <v>378</v>
      </c>
      <c r="DI566" t="s">
        <v>378</v>
      </c>
      <c r="DJ566" t="s">
        <v>378</v>
      </c>
      <c r="DK566">
        <v>8</v>
      </c>
      <c r="DL566" t="s">
        <v>170</v>
      </c>
      <c r="DN566" t="s">
        <v>170</v>
      </c>
      <c r="DP566" t="s">
        <v>12635</v>
      </c>
      <c r="DQ566" t="str">
        <f>HYPERLINK("https://nconnect.nicmar.ac.in/storage/profile/699fe2f819ec2.png","Download")</f>
        <v>0</v>
      </c>
      <c r="DR566" t="str">
        <f>HYPERLINK("https://nconnect.nicmar.ac.in/pdf/673_resume_1772171274.pdf/Y2FyZWVy","View Resume")</f>
        <v>0</v>
      </c>
      <c r="DS566" t="s">
        <v>429</v>
      </c>
      <c r="DT566" t="s">
        <v>730</v>
      </c>
      <c r="DU566" t="s">
        <v>211</v>
      </c>
      <c r="DV566" t="s">
        <v>818</v>
      </c>
      <c r="DW566" t="s">
        <v>246</v>
      </c>
      <c r="DX566" t="s">
        <v>2434</v>
      </c>
      <c r="DY566" t="s">
        <v>209</v>
      </c>
      <c r="DZ566" t="s">
        <v>429</v>
      </c>
    </row>
    <row r="567" spans="1:158">
      <c r="A567" t="s">
        <v>1348</v>
      </c>
      <c r="B567" t="s">
        <v>211</v>
      </c>
      <c r="C567" t="s">
        <v>267</v>
      </c>
      <c r="D567" t="s">
        <v>1349</v>
      </c>
      <c r="E567" t="s">
        <v>12614</v>
      </c>
      <c r="F567" t="s">
        <v>12615</v>
      </c>
      <c r="G567">
        <v>9026199377</v>
      </c>
      <c r="H567" t="s">
        <v>271</v>
      </c>
      <c r="I567" t="s">
        <v>12616</v>
      </c>
      <c r="J567" t="s">
        <v>166</v>
      </c>
      <c r="K567" t="s">
        <v>797</v>
      </c>
      <c r="L567" t="s">
        <v>12617</v>
      </c>
      <c r="M567" t="s">
        <v>12618</v>
      </c>
      <c r="N567" t="s">
        <v>170</v>
      </c>
      <c r="AI567" t="s">
        <v>12619</v>
      </c>
      <c r="AJ567" t="s">
        <v>12620</v>
      </c>
      <c r="AK567" t="s">
        <v>12621</v>
      </c>
      <c r="AL567">
        <v>74.83</v>
      </c>
      <c r="AN567">
        <v>2010</v>
      </c>
      <c r="AO567" t="s">
        <v>174</v>
      </c>
      <c r="AP567" t="s">
        <v>12622</v>
      </c>
      <c r="AQ567" t="s">
        <v>12623</v>
      </c>
      <c r="AR567" t="s">
        <v>12624</v>
      </c>
      <c r="AS567">
        <v>69.6</v>
      </c>
      <c r="AU567">
        <v>2012</v>
      </c>
      <c r="AV567" t="s">
        <v>170</v>
      </c>
      <c r="BC567" t="s">
        <v>174</v>
      </c>
      <c r="BD567" t="s">
        <v>2447</v>
      </c>
      <c r="BE567" t="s">
        <v>12625</v>
      </c>
      <c r="BF567" t="s">
        <v>12626</v>
      </c>
      <c r="BG567">
        <v>62.2</v>
      </c>
      <c r="BH567">
        <v>6.67</v>
      </c>
      <c r="BI567">
        <v>2015</v>
      </c>
      <c r="BJ567">
        <v>19</v>
      </c>
      <c r="BK567" t="s">
        <v>286</v>
      </c>
      <c r="BL567">
        <v>53</v>
      </c>
      <c r="BM567" t="s">
        <v>286</v>
      </c>
      <c r="BN567" t="s">
        <v>174</v>
      </c>
      <c r="BO567" t="s">
        <v>2447</v>
      </c>
      <c r="BP567" t="s">
        <v>12627</v>
      </c>
      <c r="BQ567" t="s">
        <v>286</v>
      </c>
      <c r="BR567">
        <v>67.1</v>
      </c>
      <c r="BS567">
        <v>7.16</v>
      </c>
      <c r="BT567">
        <v>2017</v>
      </c>
      <c r="BU567">
        <v>31</v>
      </c>
      <c r="BV567" t="s">
        <v>12628</v>
      </c>
      <c r="BW567">
        <v>53</v>
      </c>
      <c r="BX567" t="s">
        <v>286</v>
      </c>
      <c r="BY567" t="s">
        <v>170</v>
      </c>
      <c r="CF567" t="s">
        <v>174</v>
      </c>
      <c r="CG567" t="s">
        <v>286</v>
      </c>
      <c r="CH567" t="s">
        <v>7420</v>
      </c>
      <c r="CI567" t="s">
        <v>193</v>
      </c>
      <c r="CJ567">
        <v>2024</v>
      </c>
      <c r="CL567" t="s">
        <v>170</v>
      </c>
      <c r="CN567" t="s">
        <v>174</v>
      </c>
      <c r="CO567" t="s">
        <v>12629</v>
      </c>
      <c r="CP567" t="s">
        <v>12630</v>
      </c>
      <c r="CQ567" t="s">
        <v>174</v>
      </c>
      <c r="CR567">
        <v>0</v>
      </c>
      <c r="CS567">
        <v>2</v>
      </c>
      <c r="CT567">
        <v>4</v>
      </c>
      <c r="CU567" t="s">
        <v>12631</v>
      </c>
      <c r="CV567" t="s">
        <v>170</v>
      </c>
      <c r="CZ567" t="s">
        <v>170</v>
      </c>
      <c r="DB567" t="s">
        <v>12632</v>
      </c>
      <c r="DC567" t="s">
        <v>12633</v>
      </c>
      <c r="DD567" t="s">
        <v>174</v>
      </c>
      <c r="DE567" t="s">
        <v>12634</v>
      </c>
      <c r="DF567" t="s">
        <v>174</v>
      </c>
      <c r="DG567">
        <v>2</v>
      </c>
      <c r="DH567" t="s">
        <v>378</v>
      </c>
      <c r="DI567" t="s">
        <v>378</v>
      </c>
      <c r="DJ567" t="s">
        <v>378</v>
      </c>
      <c r="DK567">
        <v>8</v>
      </c>
      <c r="DL567" t="s">
        <v>170</v>
      </c>
      <c r="DN567" t="s">
        <v>170</v>
      </c>
      <c r="DP567" t="s">
        <v>12636</v>
      </c>
      <c r="DQ567" t="str">
        <f>HYPERLINK("https://nconnect.nicmar.ac.in/storage/profile/699fe2f819ec2.png","Download")</f>
        <v>0</v>
      </c>
      <c r="DR567" t="str">
        <f>HYPERLINK("https://nconnect.nicmar.ac.in/pdf/673_resume_1772171274.pdf/Y2FyZWVy","View Resume")</f>
        <v>0</v>
      </c>
      <c r="DS567" t="s">
        <v>429</v>
      </c>
      <c r="DT567" t="s">
        <v>730</v>
      </c>
      <c r="DU567" t="s">
        <v>211</v>
      </c>
      <c r="DV567" t="s">
        <v>818</v>
      </c>
      <c r="DW567" t="s">
        <v>246</v>
      </c>
      <c r="DX567" t="s">
        <v>2434</v>
      </c>
      <c r="DY567" t="s">
        <v>209</v>
      </c>
      <c r="DZ567" t="s">
        <v>429</v>
      </c>
    </row>
    <row r="568" spans="1:158">
      <c r="A568" t="s">
        <v>295</v>
      </c>
      <c r="B568" t="s">
        <v>211</v>
      </c>
      <c r="C568" t="s">
        <v>267</v>
      </c>
      <c r="D568" t="s">
        <v>296</v>
      </c>
      <c r="E568" t="s">
        <v>12637</v>
      </c>
      <c r="F568" t="s">
        <v>12638</v>
      </c>
      <c r="G568">
        <v>7709403115</v>
      </c>
      <c r="H568" t="s">
        <v>164</v>
      </c>
      <c r="I568" t="s">
        <v>12639</v>
      </c>
      <c r="J568" t="s">
        <v>166</v>
      </c>
      <c r="K568" t="s">
        <v>12640</v>
      </c>
      <c r="L568" t="s">
        <v>12641</v>
      </c>
      <c r="M568" t="s">
        <v>12642</v>
      </c>
      <c r="N568" t="s">
        <v>170</v>
      </c>
      <c r="AI568" t="s">
        <v>12643</v>
      </c>
      <c r="AJ568" t="s">
        <v>548</v>
      </c>
      <c r="AK568" t="s">
        <v>12644</v>
      </c>
      <c r="AL568">
        <v>79.83</v>
      </c>
      <c r="AN568">
        <v>2001</v>
      </c>
      <c r="AO568" t="s">
        <v>174</v>
      </c>
      <c r="AP568" t="s">
        <v>12645</v>
      </c>
      <c r="AQ568" t="s">
        <v>548</v>
      </c>
      <c r="AR568" t="s">
        <v>6890</v>
      </c>
      <c r="AS568">
        <v>50.5</v>
      </c>
      <c r="AU568">
        <v>2003</v>
      </c>
      <c r="AV568" t="s">
        <v>170</v>
      </c>
      <c r="BC568" t="s">
        <v>174</v>
      </c>
      <c r="BD568" t="s">
        <v>440</v>
      </c>
      <c r="BE568" t="s">
        <v>12646</v>
      </c>
      <c r="BF568" t="s">
        <v>286</v>
      </c>
      <c r="BG568">
        <v>64</v>
      </c>
      <c r="BI568">
        <v>2006</v>
      </c>
      <c r="BJ568">
        <v>19</v>
      </c>
      <c r="BK568" t="s">
        <v>1007</v>
      </c>
      <c r="BL568">
        <v>53</v>
      </c>
      <c r="BM568" t="s">
        <v>286</v>
      </c>
      <c r="BN568" t="s">
        <v>174</v>
      </c>
      <c r="BO568" t="s">
        <v>440</v>
      </c>
      <c r="BP568" t="s">
        <v>12647</v>
      </c>
      <c r="BQ568" t="s">
        <v>1185</v>
      </c>
      <c r="BR568">
        <v>60</v>
      </c>
      <c r="BT568">
        <v>2012</v>
      </c>
      <c r="BU568">
        <v>31</v>
      </c>
      <c r="BV568" t="s">
        <v>528</v>
      </c>
      <c r="BW568">
        <v>33</v>
      </c>
      <c r="BY568" t="s">
        <v>174</v>
      </c>
      <c r="BZ568" t="s">
        <v>10513</v>
      </c>
      <c r="CA568" t="s">
        <v>10513</v>
      </c>
      <c r="CB568" t="s">
        <v>12648</v>
      </c>
      <c r="CC568">
        <v>47.77</v>
      </c>
      <c r="CE568">
        <v>2008</v>
      </c>
      <c r="CF568" t="s">
        <v>174</v>
      </c>
      <c r="CG568" t="s">
        <v>12649</v>
      </c>
      <c r="CH568" t="s">
        <v>12650</v>
      </c>
      <c r="CI568" t="s">
        <v>193</v>
      </c>
      <c r="CJ568">
        <v>2020</v>
      </c>
      <c r="CL568" t="s">
        <v>174</v>
      </c>
      <c r="CN568" t="s">
        <v>174</v>
      </c>
      <c r="CO568" t="s">
        <v>12651</v>
      </c>
      <c r="CP568" t="s">
        <v>12652</v>
      </c>
      <c r="CQ568" t="s">
        <v>174</v>
      </c>
      <c r="CR568">
        <v>0</v>
      </c>
      <c r="CS568">
        <v>16</v>
      </c>
      <c r="CT568">
        <v>30</v>
      </c>
      <c r="CU568" t="s">
        <v>12653</v>
      </c>
      <c r="CV568" t="s">
        <v>170</v>
      </c>
      <c r="CZ568" t="s">
        <v>170</v>
      </c>
      <c r="DB568" t="s">
        <v>12654</v>
      </c>
      <c r="DC568" t="s">
        <v>8222</v>
      </c>
      <c r="DD568" t="s">
        <v>174</v>
      </c>
      <c r="DE568" t="s">
        <v>12655</v>
      </c>
      <c r="DF568" t="s">
        <v>174</v>
      </c>
      <c r="DG568" t="s">
        <v>12656</v>
      </c>
      <c r="DH568">
        <v>4</v>
      </c>
      <c r="DI568">
        <v>0</v>
      </c>
      <c r="DJ568">
        <v>5</v>
      </c>
      <c r="DK568">
        <v>9</v>
      </c>
      <c r="DL568" t="s">
        <v>174</v>
      </c>
      <c r="DM568" t="s">
        <v>12651</v>
      </c>
      <c r="DN568" t="s">
        <v>174</v>
      </c>
      <c r="DO568" t="s">
        <v>12657</v>
      </c>
      <c r="DP568" t="s">
        <v>12658</v>
      </c>
      <c r="DQ568" t="str">
        <f>HYPERLINK("https://nconnect.nicmar.ac.in/storage/profile/699c390708eb4.png","Download")</f>
        <v>0</v>
      </c>
      <c r="DR568" t="str">
        <f>HYPERLINK("https://nconnect.nicmar.ac.in/pdf/563_resume_1772172111.pdf/Y2FyZWVy","View Resume")</f>
        <v>0</v>
      </c>
      <c r="DS568" t="s">
        <v>4438</v>
      </c>
      <c r="DT568" t="s">
        <v>12659</v>
      </c>
      <c r="DU568" t="s">
        <v>507</v>
      </c>
      <c r="DV568" t="s">
        <v>818</v>
      </c>
      <c r="DW568" t="s">
        <v>246</v>
      </c>
      <c r="DX568" t="s">
        <v>981</v>
      </c>
      <c r="DY568" t="s">
        <v>209</v>
      </c>
      <c r="DZ568" t="s">
        <v>908</v>
      </c>
      <c r="EA568" t="s">
        <v>12660</v>
      </c>
      <c r="EB568" t="s">
        <v>507</v>
      </c>
      <c r="EC568" t="s">
        <v>12661</v>
      </c>
      <c r="ED568" t="s">
        <v>246</v>
      </c>
      <c r="EE568" t="s">
        <v>423</v>
      </c>
      <c r="EF568" t="s">
        <v>981</v>
      </c>
      <c r="EG568" t="s">
        <v>429</v>
      </c>
      <c r="EH568" t="s">
        <v>12662</v>
      </c>
      <c r="EI568" t="s">
        <v>12663</v>
      </c>
      <c r="EJ568" t="s">
        <v>12664</v>
      </c>
      <c r="EK568" t="s">
        <v>246</v>
      </c>
      <c r="EL568" t="s">
        <v>1809</v>
      </c>
      <c r="EM568" t="s">
        <v>820</v>
      </c>
      <c r="EN568" t="s">
        <v>2695</v>
      </c>
      <c r="EO568" t="s">
        <v>12665</v>
      </c>
      <c r="EP568" t="s">
        <v>211</v>
      </c>
      <c r="EQ568" t="s">
        <v>12666</v>
      </c>
      <c r="ER568" t="s">
        <v>246</v>
      </c>
      <c r="ES568" t="s">
        <v>988</v>
      </c>
      <c r="ET568" t="s">
        <v>1983</v>
      </c>
      <c r="EU568" t="s">
        <v>898</v>
      </c>
      <c r="EV568" t="s">
        <v>12667</v>
      </c>
      <c r="EW568" t="s">
        <v>12668</v>
      </c>
      <c r="EX568" t="s">
        <v>12669</v>
      </c>
      <c r="EY568" t="s">
        <v>207</v>
      </c>
      <c r="EZ568" t="s">
        <v>7410</v>
      </c>
      <c r="FA568" t="s">
        <v>428</v>
      </c>
      <c r="FB568" t="s">
        <v>1498</v>
      </c>
    </row>
    <row r="569" spans="1:158">
      <c r="A569" t="s">
        <v>266</v>
      </c>
      <c r="B569" t="s">
        <v>211</v>
      </c>
      <c r="C569" t="s">
        <v>267</v>
      </c>
      <c r="D569" t="s">
        <v>268</v>
      </c>
      <c r="E569" t="s">
        <v>12637</v>
      </c>
      <c r="F569" t="s">
        <v>12638</v>
      </c>
      <c r="G569">
        <v>7709403115</v>
      </c>
      <c r="H569" t="s">
        <v>164</v>
      </c>
      <c r="I569" t="s">
        <v>12639</v>
      </c>
      <c r="J569" t="s">
        <v>166</v>
      </c>
      <c r="K569" t="s">
        <v>12640</v>
      </c>
      <c r="L569" t="s">
        <v>12641</v>
      </c>
      <c r="M569" t="s">
        <v>12642</v>
      </c>
      <c r="N569" t="s">
        <v>170</v>
      </c>
      <c r="AI569" t="s">
        <v>12643</v>
      </c>
      <c r="AJ569" t="s">
        <v>548</v>
      </c>
      <c r="AK569" t="s">
        <v>12644</v>
      </c>
      <c r="AL569">
        <v>79.83</v>
      </c>
      <c r="AN569">
        <v>2001</v>
      </c>
      <c r="AO569" t="s">
        <v>174</v>
      </c>
      <c r="AP569" t="s">
        <v>12645</v>
      </c>
      <c r="AQ569" t="s">
        <v>548</v>
      </c>
      <c r="AR569" t="s">
        <v>6890</v>
      </c>
      <c r="AS569">
        <v>50.5</v>
      </c>
      <c r="AU569">
        <v>2003</v>
      </c>
      <c r="AV569" t="s">
        <v>170</v>
      </c>
      <c r="BC569" t="s">
        <v>174</v>
      </c>
      <c r="BD569" t="s">
        <v>440</v>
      </c>
      <c r="BE569" t="s">
        <v>12646</v>
      </c>
      <c r="BF569" t="s">
        <v>286</v>
      </c>
      <c r="BG569">
        <v>64</v>
      </c>
      <c r="BI569">
        <v>2006</v>
      </c>
      <c r="BJ569">
        <v>19</v>
      </c>
      <c r="BK569" t="s">
        <v>1007</v>
      </c>
      <c r="BL569">
        <v>53</v>
      </c>
      <c r="BM569" t="s">
        <v>286</v>
      </c>
      <c r="BN569" t="s">
        <v>174</v>
      </c>
      <c r="BO569" t="s">
        <v>440</v>
      </c>
      <c r="BP569" t="s">
        <v>12647</v>
      </c>
      <c r="BQ569" t="s">
        <v>1185</v>
      </c>
      <c r="BR569">
        <v>60</v>
      </c>
      <c r="BT569">
        <v>2012</v>
      </c>
      <c r="BU569">
        <v>31</v>
      </c>
      <c r="BV569" t="s">
        <v>528</v>
      </c>
      <c r="BW569">
        <v>33</v>
      </c>
      <c r="BY569" t="s">
        <v>174</v>
      </c>
      <c r="BZ569" t="s">
        <v>10513</v>
      </c>
      <c r="CA569" t="s">
        <v>10513</v>
      </c>
      <c r="CB569" t="s">
        <v>12648</v>
      </c>
      <c r="CC569">
        <v>47.77</v>
      </c>
      <c r="CE569">
        <v>2008</v>
      </c>
      <c r="CF569" t="s">
        <v>174</v>
      </c>
      <c r="CG569" t="s">
        <v>12649</v>
      </c>
      <c r="CH569" t="s">
        <v>12650</v>
      </c>
      <c r="CI569" t="s">
        <v>193</v>
      </c>
      <c r="CJ569">
        <v>2020</v>
      </c>
      <c r="CL569" t="s">
        <v>174</v>
      </c>
      <c r="CN569" t="s">
        <v>174</v>
      </c>
      <c r="CO569" t="s">
        <v>12651</v>
      </c>
      <c r="CP569" t="s">
        <v>12652</v>
      </c>
      <c r="CQ569" t="s">
        <v>174</v>
      </c>
      <c r="CR569">
        <v>0</v>
      </c>
      <c r="CS569">
        <v>16</v>
      </c>
      <c r="CT569">
        <v>30</v>
      </c>
      <c r="CU569" t="s">
        <v>12653</v>
      </c>
      <c r="CV569" t="s">
        <v>170</v>
      </c>
      <c r="CZ569" t="s">
        <v>170</v>
      </c>
      <c r="DB569" t="s">
        <v>12654</v>
      </c>
      <c r="DC569" t="s">
        <v>8222</v>
      </c>
      <c r="DD569" t="s">
        <v>174</v>
      </c>
      <c r="DE569" t="s">
        <v>12655</v>
      </c>
      <c r="DF569" t="s">
        <v>174</v>
      </c>
      <c r="DG569" t="s">
        <v>12656</v>
      </c>
      <c r="DH569">
        <v>4</v>
      </c>
      <c r="DI569">
        <v>0</v>
      </c>
      <c r="DJ569">
        <v>5</v>
      </c>
      <c r="DK569">
        <v>9</v>
      </c>
      <c r="DL569" t="s">
        <v>174</v>
      </c>
      <c r="DM569" t="s">
        <v>12651</v>
      </c>
      <c r="DN569" t="s">
        <v>174</v>
      </c>
      <c r="DO569" t="s">
        <v>12657</v>
      </c>
      <c r="DP569" t="s">
        <v>12658</v>
      </c>
      <c r="DQ569" t="str">
        <f>HYPERLINK("https://nconnect.nicmar.ac.in/storage/profile/699c390708eb4.png","Download")</f>
        <v>0</v>
      </c>
      <c r="DR569" t="str">
        <f>HYPERLINK("https://nconnect.nicmar.ac.in/pdf/563_resume_1772172111.pdf/Y2FyZWVy","View Resume")</f>
        <v>0</v>
      </c>
      <c r="DS569" t="s">
        <v>4438</v>
      </c>
      <c r="DT569" t="s">
        <v>12659</v>
      </c>
      <c r="DU569" t="s">
        <v>507</v>
      </c>
      <c r="DV569" t="s">
        <v>818</v>
      </c>
      <c r="DW569" t="s">
        <v>246</v>
      </c>
      <c r="DX569" t="s">
        <v>981</v>
      </c>
      <c r="DY569" t="s">
        <v>209</v>
      </c>
      <c r="DZ569" t="s">
        <v>908</v>
      </c>
      <c r="EA569" t="s">
        <v>12660</v>
      </c>
      <c r="EB569" t="s">
        <v>507</v>
      </c>
      <c r="EC569" t="s">
        <v>12661</v>
      </c>
      <c r="ED569" t="s">
        <v>246</v>
      </c>
      <c r="EE569" t="s">
        <v>423</v>
      </c>
      <c r="EF569" t="s">
        <v>981</v>
      </c>
      <c r="EG569" t="s">
        <v>429</v>
      </c>
      <c r="EH569" t="s">
        <v>12662</v>
      </c>
      <c r="EI569" t="s">
        <v>12663</v>
      </c>
      <c r="EJ569" t="s">
        <v>12664</v>
      </c>
      <c r="EK569" t="s">
        <v>246</v>
      </c>
      <c r="EL569" t="s">
        <v>1809</v>
      </c>
      <c r="EM569" t="s">
        <v>820</v>
      </c>
      <c r="EN569" t="s">
        <v>2695</v>
      </c>
      <c r="EO569" t="s">
        <v>12665</v>
      </c>
      <c r="EP569" t="s">
        <v>211</v>
      </c>
      <c r="EQ569" t="s">
        <v>12666</v>
      </c>
      <c r="ER569" t="s">
        <v>246</v>
      </c>
      <c r="ES569" t="s">
        <v>988</v>
      </c>
      <c r="ET569" t="s">
        <v>1983</v>
      </c>
      <c r="EU569" t="s">
        <v>898</v>
      </c>
      <c r="EV569" t="s">
        <v>12667</v>
      </c>
      <c r="EW569" t="s">
        <v>12668</v>
      </c>
      <c r="EX569" t="s">
        <v>12669</v>
      </c>
      <c r="EY569" t="s">
        <v>207</v>
      </c>
      <c r="EZ569" t="s">
        <v>7410</v>
      </c>
      <c r="FA569" t="s">
        <v>428</v>
      </c>
      <c r="FB569" t="s">
        <v>1498</v>
      </c>
    </row>
    <row r="570" spans="1:158">
      <c r="A570" t="s">
        <v>5303</v>
      </c>
      <c r="B570" t="s">
        <v>507</v>
      </c>
      <c r="C570" t="s">
        <v>160</v>
      </c>
      <c r="D570" t="s">
        <v>5304</v>
      </c>
      <c r="E570" t="s">
        <v>12670</v>
      </c>
      <c r="F570" t="s">
        <v>12671</v>
      </c>
      <c r="G570">
        <v>8787599685</v>
      </c>
      <c r="H570" t="s">
        <v>164</v>
      </c>
      <c r="I570" t="s">
        <v>12672</v>
      </c>
      <c r="J570" t="s">
        <v>166</v>
      </c>
      <c r="K570" t="s">
        <v>388</v>
      </c>
      <c r="L570" t="s">
        <v>12673</v>
      </c>
      <c r="M570" t="s">
        <v>12674</v>
      </c>
      <c r="N570" t="s">
        <v>170</v>
      </c>
      <c r="AI570" t="s">
        <v>12675</v>
      </c>
      <c r="AJ570" t="s">
        <v>12676</v>
      </c>
      <c r="AK570" t="s">
        <v>12677</v>
      </c>
      <c r="AL570">
        <v>74</v>
      </c>
      <c r="AN570">
        <v>2005</v>
      </c>
      <c r="AO570" t="s">
        <v>174</v>
      </c>
      <c r="AP570" t="s">
        <v>12675</v>
      </c>
      <c r="AQ570" t="s">
        <v>12676</v>
      </c>
      <c r="AR570" t="s">
        <v>12678</v>
      </c>
      <c r="AS570">
        <v>70</v>
      </c>
      <c r="AU570">
        <v>2007</v>
      </c>
      <c r="AV570" t="s">
        <v>170</v>
      </c>
      <c r="BC570" t="s">
        <v>174</v>
      </c>
      <c r="BD570" t="s">
        <v>12679</v>
      </c>
      <c r="BE570" t="s">
        <v>12679</v>
      </c>
      <c r="BF570" t="s">
        <v>485</v>
      </c>
      <c r="BG570">
        <v>63</v>
      </c>
      <c r="BH570">
        <v>6.86</v>
      </c>
      <c r="BI570">
        <v>2011</v>
      </c>
      <c r="BJ570">
        <v>1</v>
      </c>
      <c r="BL570">
        <v>9</v>
      </c>
      <c r="BN570" t="s">
        <v>174</v>
      </c>
      <c r="BO570" t="s">
        <v>5949</v>
      </c>
      <c r="BP570" t="s">
        <v>5949</v>
      </c>
      <c r="BQ570" t="s">
        <v>12680</v>
      </c>
      <c r="BR570">
        <v>77</v>
      </c>
      <c r="BS570">
        <v>8.2</v>
      </c>
      <c r="BT570">
        <v>2014</v>
      </c>
      <c r="BU570">
        <v>16</v>
      </c>
      <c r="BW570">
        <v>49</v>
      </c>
      <c r="BY570" t="s">
        <v>170</v>
      </c>
      <c r="CF570" t="s">
        <v>174</v>
      </c>
      <c r="CG570" t="s">
        <v>3205</v>
      </c>
      <c r="CH570" t="s">
        <v>5949</v>
      </c>
      <c r="CI570" t="s">
        <v>193</v>
      </c>
      <c r="CJ570">
        <v>2019</v>
      </c>
      <c r="CL570" t="s">
        <v>170</v>
      </c>
      <c r="CN570" t="s">
        <v>174</v>
      </c>
      <c r="CO570" t="s">
        <v>12681</v>
      </c>
      <c r="CP570" t="s">
        <v>12682</v>
      </c>
      <c r="CQ570" t="s">
        <v>174</v>
      </c>
      <c r="CR570">
        <v>8</v>
      </c>
      <c r="CS570">
        <v>6</v>
      </c>
      <c r="CT570">
        <v>2</v>
      </c>
      <c r="CU570" t="s">
        <v>12683</v>
      </c>
      <c r="CV570" t="s">
        <v>170</v>
      </c>
      <c r="CZ570" t="s">
        <v>170</v>
      </c>
      <c r="DB570" t="s">
        <v>12684</v>
      </c>
      <c r="DC570" t="s">
        <v>12685</v>
      </c>
      <c r="DD570" t="s">
        <v>174</v>
      </c>
      <c r="DE570" t="s">
        <v>12686</v>
      </c>
      <c r="DF570" t="s">
        <v>174</v>
      </c>
      <c r="DG570">
        <v>8</v>
      </c>
      <c r="DH570">
        <v>0</v>
      </c>
      <c r="DI570">
        <v>0</v>
      </c>
      <c r="DJ570">
        <v>0</v>
      </c>
      <c r="DK570">
        <v>8</v>
      </c>
      <c r="DL570" t="s">
        <v>174</v>
      </c>
      <c r="DM570" t="s">
        <v>12687</v>
      </c>
      <c r="DN570" t="s">
        <v>174</v>
      </c>
      <c r="DO570" t="s">
        <v>12687</v>
      </c>
      <c r="DP570" t="s">
        <v>12688</v>
      </c>
      <c r="DQ570" t="s">
        <v>202</v>
      </c>
      <c r="DR570" t="str">
        <f>HYPERLINK("https://nconnect.nicmar.ac.in/pdf/527_resume_1772169256.pdf/Y2FyZWVy","View Resume")</f>
        <v>0</v>
      </c>
      <c r="DS570" t="s">
        <v>565</v>
      </c>
      <c r="DT570" t="s">
        <v>12689</v>
      </c>
      <c r="DU570" t="s">
        <v>211</v>
      </c>
      <c r="DV570" t="s">
        <v>818</v>
      </c>
      <c r="DW570" t="s">
        <v>246</v>
      </c>
      <c r="DX570" t="s">
        <v>1387</v>
      </c>
      <c r="DY570" t="s">
        <v>209</v>
      </c>
      <c r="DZ570" t="s">
        <v>4212</v>
      </c>
      <c r="EA570" t="s">
        <v>12690</v>
      </c>
      <c r="EB570" t="s">
        <v>12691</v>
      </c>
      <c r="EC570" t="s">
        <v>12692</v>
      </c>
      <c r="ED570" t="s">
        <v>246</v>
      </c>
      <c r="EE570" t="s">
        <v>569</v>
      </c>
      <c r="EF570" t="s">
        <v>1030</v>
      </c>
      <c r="EG570" t="s">
        <v>259</v>
      </c>
      <c r="EH570" t="s">
        <v>12693</v>
      </c>
      <c r="EI570" t="s">
        <v>211</v>
      </c>
      <c r="EJ570" t="s">
        <v>2129</v>
      </c>
      <c r="EK570" t="s">
        <v>246</v>
      </c>
      <c r="EL570" t="s">
        <v>1808</v>
      </c>
      <c r="EM570" t="s">
        <v>2319</v>
      </c>
      <c r="EN570" t="s">
        <v>460</v>
      </c>
    </row>
    <row r="571" spans="1:158">
      <c r="A571" t="s">
        <v>210</v>
      </c>
      <c r="B571" t="s">
        <v>211</v>
      </c>
      <c r="C571" t="s">
        <v>212</v>
      </c>
      <c r="D571" t="s">
        <v>213</v>
      </c>
      <c r="E571" t="s">
        <v>12694</v>
      </c>
      <c r="F571" t="s">
        <v>12695</v>
      </c>
      <c r="G571">
        <v>9966759368</v>
      </c>
      <c r="H571" t="s">
        <v>164</v>
      </c>
      <c r="I571" t="s">
        <v>12696</v>
      </c>
      <c r="J571" t="s">
        <v>166</v>
      </c>
      <c r="K571" t="s">
        <v>12697</v>
      </c>
      <c r="L571" t="s">
        <v>12698</v>
      </c>
      <c r="M571" t="s">
        <v>12699</v>
      </c>
      <c r="N571" t="s">
        <v>170</v>
      </c>
      <c r="AI571" t="s">
        <v>12700</v>
      </c>
      <c r="AJ571" t="s">
        <v>1224</v>
      </c>
      <c r="AK571" t="s">
        <v>12701</v>
      </c>
      <c r="AL571">
        <v>87.33</v>
      </c>
      <c r="AM571">
        <v>0</v>
      </c>
      <c r="AN571">
        <v>2005</v>
      </c>
      <c r="AO571" t="s">
        <v>174</v>
      </c>
      <c r="AP571" t="s">
        <v>12702</v>
      </c>
      <c r="AQ571" t="s">
        <v>1227</v>
      </c>
      <c r="AR571" t="s">
        <v>2773</v>
      </c>
      <c r="AS571">
        <v>94.8</v>
      </c>
      <c r="AU571">
        <v>2007</v>
      </c>
      <c r="AV571" t="s">
        <v>170</v>
      </c>
      <c r="BC571" t="s">
        <v>174</v>
      </c>
      <c r="BD571" t="s">
        <v>1561</v>
      </c>
      <c r="BE571" t="s">
        <v>12703</v>
      </c>
      <c r="BF571" t="s">
        <v>12704</v>
      </c>
      <c r="BG571">
        <v>81.5</v>
      </c>
      <c r="BI571">
        <v>2011</v>
      </c>
      <c r="BJ571">
        <v>1</v>
      </c>
      <c r="BL571">
        <v>9</v>
      </c>
      <c r="BN571" t="s">
        <v>174</v>
      </c>
      <c r="BO571" t="s">
        <v>3933</v>
      </c>
      <c r="BP571" t="s">
        <v>12705</v>
      </c>
      <c r="BQ571" t="s">
        <v>12706</v>
      </c>
      <c r="BR571">
        <v>93.7</v>
      </c>
      <c r="BS571">
        <v>9.37</v>
      </c>
      <c r="BT571">
        <v>2013</v>
      </c>
      <c r="BU571">
        <v>31</v>
      </c>
      <c r="BV571" t="s">
        <v>12707</v>
      </c>
      <c r="BW571">
        <v>47</v>
      </c>
      <c r="BY571" t="s">
        <v>170</v>
      </c>
      <c r="CF571" t="s">
        <v>174</v>
      </c>
      <c r="CG571" t="s">
        <v>213</v>
      </c>
      <c r="CH571" t="s">
        <v>6533</v>
      </c>
      <c r="CI571" t="s">
        <v>193</v>
      </c>
      <c r="CJ571">
        <v>2022</v>
      </c>
      <c r="CL571" t="s">
        <v>170</v>
      </c>
      <c r="CN571" t="s">
        <v>174</v>
      </c>
      <c r="CO571" t="s">
        <v>12708</v>
      </c>
      <c r="CP571" t="s">
        <v>12709</v>
      </c>
      <c r="CQ571" t="s">
        <v>174</v>
      </c>
      <c r="CR571">
        <v>11</v>
      </c>
      <c r="CS571">
        <v>3</v>
      </c>
      <c r="CU571" t="s">
        <v>12710</v>
      </c>
      <c r="CV571" t="s">
        <v>174</v>
      </c>
      <c r="CW571" t="s">
        <v>12711</v>
      </c>
      <c r="CX571" t="s">
        <v>373</v>
      </c>
      <c r="CZ571" t="s">
        <v>170</v>
      </c>
      <c r="DB571">
        <v>0</v>
      </c>
      <c r="DC571" t="s">
        <v>4882</v>
      </c>
      <c r="DD571" t="s">
        <v>174</v>
      </c>
      <c r="DE571" t="s">
        <v>12712</v>
      </c>
      <c r="DF571" t="s">
        <v>174</v>
      </c>
      <c r="DG571">
        <v>0</v>
      </c>
      <c r="DH571">
        <v>0</v>
      </c>
      <c r="DI571">
        <v>1</v>
      </c>
      <c r="DJ571">
        <v>0</v>
      </c>
      <c r="DK571">
        <v>10</v>
      </c>
      <c r="DL571" t="s">
        <v>174</v>
      </c>
      <c r="DM571" t="s">
        <v>12713</v>
      </c>
      <c r="DN571" t="s">
        <v>174</v>
      </c>
      <c r="DO571" t="s">
        <v>12714</v>
      </c>
      <c r="DP571" t="s">
        <v>12715</v>
      </c>
      <c r="DQ571" t="str">
        <f>HYPERLINK("https://nconnect.nicmar.ac.in/storage/profile/6996d1a0283cb.png","Download")</f>
        <v>0</v>
      </c>
      <c r="DR571" t="str">
        <f>HYPERLINK("https://nconnect.nicmar.ac.in/pdf/188_resume_1772174288.pdf/Y2FyZWVy","View Resume")</f>
        <v>0</v>
      </c>
      <c r="DS571" t="s">
        <v>12404</v>
      </c>
      <c r="DT571" t="s">
        <v>6533</v>
      </c>
      <c r="DU571" t="s">
        <v>12716</v>
      </c>
      <c r="DV571" t="s">
        <v>1630</v>
      </c>
      <c r="DW571" t="s">
        <v>246</v>
      </c>
      <c r="DX571" t="s">
        <v>824</v>
      </c>
      <c r="DY571" t="s">
        <v>209</v>
      </c>
      <c r="DZ571" t="s">
        <v>1505</v>
      </c>
      <c r="EA571" t="s">
        <v>12717</v>
      </c>
      <c r="EB571" t="s">
        <v>211</v>
      </c>
      <c r="EC571" t="s">
        <v>462</v>
      </c>
      <c r="ED571" t="s">
        <v>246</v>
      </c>
      <c r="EE571" t="s">
        <v>1136</v>
      </c>
      <c r="EF571" t="s">
        <v>427</v>
      </c>
      <c r="EG571" t="s">
        <v>821</v>
      </c>
      <c r="EH571" t="s">
        <v>12718</v>
      </c>
      <c r="EI571" t="s">
        <v>12719</v>
      </c>
      <c r="EJ571" t="s">
        <v>3942</v>
      </c>
      <c r="EK571" t="s">
        <v>246</v>
      </c>
      <c r="EL571" t="s">
        <v>4689</v>
      </c>
      <c r="EM571" t="s">
        <v>334</v>
      </c>
      <c r="EN571" t="s">
        <v>248</v>
      </c>
    </row>
    <row r="572" spans="1:158">
      <c r="A572" t="s">
        <v>210</v>
      </c>
      <c r="B572" t="s">
        <v>211</v>
      </c>
      <c r="C572" t="s">
        <v>212</v>
      </c>
      <c r="D572" t="s">
        <v>213</v>
      </c>
      <c r="E572" t="s">
        <v>12720</v>
      </c>
      <c r="F572" t="s">
        <v>12721</v>
      </c>
      <c r="G572">
        <v>9910190567</v>
      </c>
      <c r="H572" t="s">
        <v>164</v>
      </c>
      <c r="I572" t="s">
        <v>12722</v>
      </c>
      <c r="J572" t="s">
        <v>217</v>
      </c>
      <c r="K572" t="s">
        <v>762</v>
      </c>
      <c r="L572" t="s">
        <v>12723</v>
      </c>
      <c r="M572" t="s">
        <v>12724</v>
      </c>
      <c r="N572" t="s">
        <v>170</v>
      </c>
      <c r="AI572" t="s">
        <v>12725</v>
      </c>
      <c r="AJ572" t="s">
        <v>12726</v>
      </c>
      <c r="AK572" t="s">
        <v>12727</v>
      </c>
      <c r="AL572">
        <v>88.2</v>
      </c>
      <c r="AN572">
        <v>2008</v>
      </c>
      <c r="AO572" t="s">
        <v>174</v>
      </c>
      <c r="AP572" t="s">
        <v>12728</v>
      </c>
      <c r="AQ572" t="s">
        <v>12726</v>
      </c>
      <c r="AR572" t="s">
        <v>12729</v>
      </c>
      <c r="AS572">
        <v>76.2</v>
      </c>
      <c r="AU572">
        <v>2010</v>
      </c>
      <c r="AV572" t="s">
        <v>170</v>
      </c>
      <c r="BC572" t="s">
        <v>174</v>
      </c>
      <c r="BD572" t="s">
        <v>12730</v>
      </c>
      <c r="BE572" t="s">
        <v>12730</v>
      </c>
      <c r="BF572" t="s">
        <v>12731</v>
      </c>
      <c r="BG572">
        <v>89</v>
      </c>
      <c r="BH572">
        <v>8.9</v>
      </c>
      <c r="BI572">
        <v>2015</v>
      </c>
      <c r="BJ572">
        <v>1</v>
      </c>
      <c r="BL572">
        <v>9</v>
      </c>
      <c r="BN572" t="s">
        <v>174</v>
      </c>
      <c r="BO572" t="s">
        <v>12732</v>
      </c>
      <c r="BP572" t="s">
        <v>12732</v>
      </c>
      <c r="BQ572" t="s">
        <v>12733</v>
      </c>
      <c r="BR572">
        <v>95.1</v>
      </c>
      <c r="BS572">
        <v>9.51</v>
      </c>
      <c r="BT572">
        <v>2019</v>
      </c>
      <c r="BU572">
        <v>31</v>
      </c>
      <c r="BV572" t="s">
        <v>12734</v>
      </c>
      <c r="BW572">
        <v>47</v>
      </c>
      <c r="BY572" t="s">
        <v>170</v>
      </c>
      <c r="CF572" t="s">
        <v>174</v>
      </c>
      <c r="CG572" t="s">
        <v>213</v>
      </c>
      <c r="CH572" t="s">
        <v>12732</v>
      </c>
      <c r="CI572" t="s">
        <v>193</v>
      </c>
      <c r="CJ572">
        <v>2025</v>
      </c>
      <c r="CL572" t="s">
        <v>174</v>
      </c>
      <c r="CM572" t="s">
        <v>12735</v>
      </c>
      <c r="CN572" t="s">
        <v>174</v>
      </c>
      <c r="CO572" t="s">
        <v>12736</v>
      </c>
      <c r="CP572" t="s">
        <v>12737</v>
      </c>
      <c r="CQ572" t="s">
        <v>174</v>
      </c>
      <c r="CR572">
        <v>5</v>
      </c>
      <c r="CS572">
        <v>1</v>
      </c>
      <c r="CT572">
        <v>5</v>
      </c>
      <c r="CU572" t="s">
        <v>12738</v>
      </c>
      <c r="CV572" t="s">
        <v>170</v>
      </c>
      <c r="CZ572" t="s">
        <v>170</v>
      </c>
      <c r="DB572" t="s">
        <v>12739</v>
      </c>
      <c r="DC572" t="s">
        <v>2124</v>
      </c>
      <c r="DD572" t="s">
        <v>174</v>
      </c>
      <c r="DE572" t="s">
        <v>12740</v>
      </c>
      <c r="DF572" t="s">
        <v>174</v>
      </c>
      <c r="DG572" t="s">
        <v>12741</v>
      </c>
      <c r="DH572" t="s">
        <v>933</v>
      </c>
      <c r="DI572" t="s">
        <v>12742</v>
      </c>
      <c r="DJ572" t="s">
        <v>12743</v>
      </c>
      <c r="DK572">
        <v>10</v>
      </c>
      <c r="DL572" t="s">
        <v>174</v>
      </c>
      <c r="DM572" t="s">
        <v>12736</v>
      </c>
      <c r="DN572" t="s">
        <v>174</v>
      </c>
      <c r="DO572" t="s">
        <v>12744</v>
      </c>
      <c r="DP572" t="s">
        <v>12745</v>
      </c>
      <c r="DQ572" t="str">
        <f>HYPERLINK("https://nconnect.nicmar.ac.in/storage/profile/69982c1d6a626.png","Download")</f>
        <v>0</v>
      </c>
      <c r="DR572" t="str">
        <f>HYPERLINK("https://nconnect.nicmar.ac.in/pdf/362_resume_1771584996.pdf/Y2FyZWVy","View Resume")</f>
        <v>0</v>
      </c>
      <c r="DS572" t="s">
        <v>865</v>
      </c>
      <c r="DT572" t="s">
        <v>12746</v>
      </c>
      <c r="DU572" t="s">
        <v>12747</v>
      </c>
      <c r="DV572" t="s">
        <v>12748</v>
      </c>
      <c r="DW572" t="s">
        <v>246</v>
      </c>
      <c r="DX572" t="s">
        <v>2434</v>
      </c>
      <c r="DY572" t="s">
        <v>3390</v>
      </c>
      <c r="DZ572" t="s">
        <v>460</v>
      </c>
      <c r="EA572" t="s">
        <v>12749</v>
      </c>
      <c r="EB572" t="s">
        <v>1896</v>
      </c>
      <c r="EC572" t="s">
        <v>333</v>
      </c>
      <c r="ED572" t="s">
        <v>207</v>
      </c>
      <c r="EE572" t="s">
        <v>1808</v>
      </c>
      <c r="EF572" t="s">
        <v>2319</v>
      </c>
      <c r="EG572" t="s">
        <v>265</v>
      </c>
      <c r="EH572" t="s">
        <v>12749</v>
      </c>
      <c r="EI572" t="s">
        <v>12750</v>
      </c>
      <c r="EJ572" t="s">
        <v>333</v>
      </c>
      <c r="EK572" t="s">
        <v>207</v>
      </c>
      <c r="EL572" t="s">
        <v>383</v>
      </c>
      <c r="EM572" t="s">
        <v>5419</v>
      </c>
      <c r="EN572" t="s">
        <v>265</v>
      </c>
      <c r="EO572" t="s">
        <v>12751</v>
      </c>
      <c r="EP572" t="s">
        <v>211</v>
      </c>
      <c r="EQ572" t="s">
        <v>12752</v>
      </c>
      <c r="ER572" t="s">
        <v>246</v>
      </c>
      <c r="ES572" t="s">
        <v>463</v>
      </c>
      <c r="ET572" t="s">
        <v>209</v>
      </c>
      <c r="EU572" t="s">
        <v>460</v>
      </c>
    </row>
    <row r="573" spans="1:158">
      <c r="A573" t="s">
        <v>793</v>
      </c>
      <c r="B573" t="s">
        <v>211</v>
      </c>
      <c r="C573" t="s">
        <v>267</v>
      </c>
      <c r="D573" t="s">
        <v>508</v>
      </c>
      <c r="E573" t="s">
        <v>12753</v>
      </c>
      <c r="F573" t="s">
        <v>12754</v>
      </c>
      <c r="G573">
        <v>9403309265</v>
      </c>
      <c r="H573" t="s">
        <v>271</v>
      </c>
      <c r="I573" t="s">
        <v>10317</v>
      </c>
      <c r="J573" t="s">
        <v>166</v>
      </c>
      <c r="K573" t="s">
        <v>12331</v>
      </c>
      <c r="L573" t="s">
        <v>12755</v>
      </c>
      <c r="M573" t="s">
        <v>12756</v>
      </c>
      <c r="N573" t="s">
        <v>174</v>
      </c>
      <c r="O573" t="s">
        <v>12757</v>
      </c>
      <c r="P573" t="s">
        <v>267</v>
      </c>
      <c r="AI573" t="s">
        <v>12758</v>
      </c>
      <c r="AJ573" t="s">
        <v>548</v>
      </c>
      <c r="AK573" t="s">
        <v>12759</v>
      </c>
      <c r="AL573">
        <v>76.4</v>
      </c>
      <c r="AN573">
        <v>2003</v>
      </c>
      <c r="AO573" t="s">
        <v>174</v>
      </c>
      <c r="AP573" t="s">
        <v>12758</v>
      </c>
      <c r="AQ573" t="s">
        <v>548</v>
      </c>
      <c r="AR573" t="s">
        <v>12760</v>
      </c>
      <c r="AS573">
        <v>64.67</v>
      </c>
      <c r="AU573">
        <v>2005</v>
      </c>
      <c r="AV573" t="s">
        <v>174</v>
      </c>
      <c r="AW573" t="s">
        <v>12761</v>
      </c>
      <c r="AX573" t="s">
        <v>185</v>
      </c>
      <c r="AY573" t="s">
        <v>2716</v>
      </c>
      <c r="AZ573">
        <v>65</v>
      </c>
      <c r="BB573">
        <v>2017</v>
      </c>
      <c r="BC573" t="s">
        <v>174</v>
      </c>
      <c r="BD573" t="s">
        <v>12762</v>
      </c>
      <c r="BE573" t="s">
        <v>12763</v>
      </c>
      <c r="BF573" t="s">
        <v>3043</v>
      </c>
      <c r="BG573">
        <v>84</v>
      </c>
      <c r="BI573">
        <v>2008</v>
      </c>
      <c r="BJ573">
        <v>19</v>
      </c>
      <c r="BK573" t="s">
        <v>12764</v>
      </c>
      <c r="BL573">
        <v>53</v>
      </c>
      <c r="BM573" t="s">
        <v>3043</v>
      </c>
      <c r="BN573" t="s">
        <v>174</v>
      </c>
      <c r="BO573" t="s">
        <v>12765</v>
      </c>
      <c r="BP573" t="s">
        <v>12766</v>
      </c>
      <c r="BQ573" t="s">
        <v>2359</v>
      </c>
      <c r="BR573">
        <v>75</v>
      </c>
      <c r="BT573">
        <v>2011</v>
      </c>
      <c r="BU573">
        <v>31</v>
      </c>
      <c r="BV573" t="s">
        <v>528</v>
      </c>
      <c r="BW573">
        <v>23</v>
      </c>
      <c r="BY573" t="s">
        <v>174</v>
      </c>
      <c r="BZ573" t="s">
        <v>12762</v>
      </c>
      <c r="CA573" t="s">
        <v>378</v>
      </c>
      <c r="CB573" t="s">
        <v>12767</v>
      </c>
      <c r="CC573">
        <v>64</v>
      </c>
      <c r="CE573">
        <v>2017</v>
      </c>
      <c r="CF573" t="s">
        <v>174</v>
      </c>
      <c r="CG573" t="s">
        <v>12768</v>
      </c>
      <c r="CH573" t="s">
        <v>12765</v>
      </c>
      <c r="CI573" t="s">
        <v>193</v>
      </c>
      <c r="CJ573">
        <v>2025</v>
      </c>
      <c r="CL573" t="s">
        <v>174</v>
      </c>
      <c r="CM573" t="s">
        <v>12769</v>
      </c>
      <c r="CN573" t="s">
        <v>174</v>
      </c>
      <c r="CO573" t="s">
        <v>12770</v>
      </c>
      <c r="CP573" t="s">
        <v>721</v>
      </c>
      <c r="CQ573" t="s">
        <v>174</v>
      </c>
      <c r="CR573" t="s">
        <v>2453</v>
      </c>
      <c r="CS573" t="s">
        <v>12771</v>
      </c>
      <c r="CU573" t="s">
        <v>12772</v>
      </c>
      <c r="CV573" t="s">
        <v>170</v>
      </c>
      <c r="CZ573" t="s">
        <v>170</v>
      </c>
      <c r="DB573" t="s">
        <v>12773</v>
      </c>
      <c r="DC573" t="s">
        <v>12774</v>
      </c>
      <c r="DD573" t="s">
        <v>174</v>
      </c>
      <c r="DE573" t="s">
        <v>12775</v>
      </c>
      <c r="DF573" t="s">
        <v>174</v>
      </c>
      <c r="DG573" t="s">
        <v>12776</v>
      </c>
      <c r="DH573" t="s">
        <v>12777</v>
      </c>
      <c r="DI573" t="s">
        <v>12778</v>
      </c>
      <c r="DJ573" t="s">
        <v>12779</v>
      </c>
      <c r="DK573">
        <v>9</v>
      </c>
      <c r="DL573" t="s">
        <v>174</v>
      </c>
      <c r="DM573" t="s">
        <v>12780</v>
      </c>
      <c r="DN573" t="s">
        <v>170</v>
      </c>
      <c r="DP573" t="s">
        <v>12781</v>
      </c>
      <c r="DQ573" t="s">
        <v>202</v>
      </c>
      <c r="DR573" t="str">
        <f>HYPERLINK("https://nconnect.nicmar.ac.in/pdf/738_resume_1772176288.pdf/Y2FyZWVy","View Resume")</f>
        <v>0</v>
      </c>
      <c r="DS573" t="s">
        <v>355</v>
      </c>
      <c r="DT573" t="s">
        <v>12782</v>
      </c>
      <c r="DU573" t="s">
        <v>211</v>
      </c>
      <c r="DV573" t="s">
        <v>818</v>
      </c>
      <c r="DW573" t="s">
        <v>246</v>
      </c>
      <c r="DX573" t="s">
        <v>757</v>
      </c>
      <c r="DY573" t="s">
        <v>209</v>
      </c>
      <c r="DZ573" t="s">
        <v>355</v>
      </c>
    </row>
    <row r="574" spans="1:158">
      <c r="A574" t="s">
        <v>3915</v>
      </c>
      <c r="B574" t="s">
        <v>536</v>
      </c>
      <c r="C574" t="s">
        <v>1138</v>
      </c>
      <c r="D574" t="s">
        <v>3916</v>
      </c>
      <c r="E574" t="s">
        <v>12232</v>
      </c>
      <c r="F574" t="s">
        <v>12233</v>
      </c>
      <c r="G574">
        <v>7041002987</v>
      </c>
      <c r="H574" t="s">
        <v>164</v>
      </c>
      <c r="I574" t="s">
        <v>12234</v>
      </c>
      <c r="J574" t="s">
        <v>166</v>
      </c>
      <c r="K574" t="s">
        <v>1600</v>
      </c>
      <c r="L574" t="s">
        <v>12235</v>
      </c>
      <c r="M574" t="s">
        <v>12236</v>
      </c>
      <c r="N574" t="s">
        <v>170</v>
      </c>
      <c r="AI574" t="s">
        <v>12237</v>
      </c>
      <c r="AJ574" t="s">
        <v>12238</v>
      </c>
      <c r="AK574" t="s">
        <v>4090</v>
      </c>
      <c r="AL574">
        <v>69</v>
      </c>
      <c r="AN574">
        <v>1991</v>
      </c>
      <c r="AO574" t="s">
        <v>174</v>
      </c>
      <c r="AP574" t="s">
        <v>12237</v>
      </c>
      <c r="AQ574" t="s">
        <v>12238</v>
      </c>
      <c r="AR574" t="s">
        <v>4090</v>
      </c>
      <c r="AS574">
        <v>64</v>
      </c>
      <c r="AU574">
        <v>1993</v>
      </c>
      <c r="AV574" t="s">
        <v>170</v>
      </c>
      <c r="BC574" t="s">
        <v>174</v>
      </c>
      <c r="BD574" t="s">
        <v>12239</v>
      </c>
      <c r="BE574" t="s">
        <v>12240</v>
      </c>
      <c r="BF574" t="s">
        <v>485</v>
      </c>
      <c r="BG574">
        <v>64</v>
      </c>
      <c r="BI574">
        <v>1998</v>
      </c>
      <c r="BJ574">
        <v>2</v>
      </c>
      <c r="BL574">
        <v>9</v>
      </c>
      <c r="BN574" t="s">
        <v>174</v>
      </c>
      <c r="BO574" t="s">
        <v>10000</v>
      </c>
      <c r="BP574" t="s">
        <v>12241</v>
      </c>
      <c r="BQ574" t="s">
        <v>3615</v>
      </c>
      <c r="BR574">
        <v>70</v>
      </c>
      <c r="BS574">
        <v>7.71</v>
      </c>
      <c r="BT574">
        <v>2012</v>
      </c>
      <c r="BU574">
        <v>16</v>
      </c>
      <c r="BW574">
        <v>49</v>
      </c>
      <c r="BY574" t="s">
        <v>170</v>
      </c>
      <c r="CF574" t="s">
        <v>174</v>
      </c>
      <c r="CG574" t="s">
        <v>12242</v>
      </c>
      <c r="CH574" t="s">
        <v>6095</v>
      </c>
      <c r="CI574" t="s">
        <v>193</v>
      </c>
      <c r="CJ574">
        <v>2020</v>
      </c>
      <c r="CL574" t="s">
        <v>170</v>
      </c>
      <c r="CN574" t="s">
        <v>170</v>
      </c>
      <c r="CP574" t="s">
        <v>12243</v>
      </c>
      <c r="CQ574" t="s">
        <v>174</v>
      </c>
      <c r="CR574">
        <v>2</v>
      </c>
      <c r="CS574">
        <v>20</v>
      </c>
      <c r="CT574">
        <v>110</v>
      </c>
      <c r="CU574" t="s">
        <v>12244</v>
      </c>
      <c r="CV574" t="s">
        <v>174</v>
      </c>
      <c r="CW574" t="s">
        <v>12245</v>
      </c>
      <c r="CX574" t="s">
        <v>193</v>
      </c>
      <c r="CY574">
        <v>2021</v>
      </c>
      <c r="CZ574" t="s">
        <v>174</v>
      </c>
      <c r="DA574" t="s">
        <v>12246</v>
      </c>
      <c r="DC574" t="s">
        <v>6734</v>
      </c>
      <c r="DD574" t="s">
        <v>174</v>
      </c>
      <c r="DE574" t="s">
        <v>12247</v>
      </c>
      <c r="DF574" t="s">
        <v>174</v>
      </c>
      <c r="DG574">
        <v>11</v>
      </c>
      <c r="DH574">
        <v>0</v>
      </c>
      <c r="DI574">
        <v>4</v>
      </c>
      <c r="DJ574" t="s">
        <v>2106</v>
      </c>
      <c r="DK574">
        <v>10</v>
      </c>
      <c r="DL574" t="s">
        <v>174</v>
      </c>
      <c r="DM574" t="s">
        <v>12248</v>
      </c>
      <c r="DN574" t="s">
        <v>174</v>
      </c>
      <c r="DO574" t="s">
        <v>12249</v>
      </c>
      <c r="DP574" t="s">
        <v>12783</v>
      </c>
      <c r="DQ574" t="str">
        <f>HYPERLINK("https://nconnect.nicmar.ac.in/storage/profile/69a02ac964297.png","Download")</f>
        <v>0</v>
      </c>
      <c r="DR574" t="str">
        <f>HYPERLINK("https://nconnect.nicmar.ac.in/pdf/717_resume_1772105808.pdf/Y2FyZWVy","View Resume")</f>
        <v>0</v>
      </c>
      <c r="DS574" t="s">
        <v>12251</v>
      </c>
      <c r="DT574" t="s">
        <v>12252</v>
      </c>
      <c r="DU574" t="s">
        <v>507</v>
      </c>
      <c r="DV574" t="s">
        <v>12253</v>
      </c>
      <c r="DW574" t="s">
        <v>246</v>
      </c>
      <c r="DX574" t="s">
        <v>1544</v>
      </c>
      <c r="DY574" t="s">
        <v>209</v>
      </c>
      <c r="DZ574" t="s">
        <v>4129</v>
      </c>
      <c r="EA574" t="s">
        <v>10181</v>
      </c>
      <c r="EB574" t="s">
        <v>211</v>
      </c>
      <c r="EC574" t="s">
        <v>12254</v>
      </c>
      <c r="ED574" t="s">
        <v>246</v>
      </c>
      <c r="EE574" t="s">
        <v>12255</v>
      </c>
      <c r="EF574" t="s">
        <v>1544</v>
      </c>
      <c r="EG574" t="s">
        <v>12256</v>
      </c>
      <c r="EH574" t="s">
        <v>12257</v>
      </c>
      <c r="EI574" t="s">
        <v>12258</v>
      </c>
      <c r="EJ574" t="s">
        <v>12254</v>
      </c>
      <c r="EK574" t="s">
        <v>207</v>
      </c>
      <c r="EL574" t="s">
        <v>12259</v>
      </c>
      <c r="EM574" t="s">
        <v>12260</v>
      </c>
      <c r="EN574" t="s">
        <v>6827</v>
      </c>
      <c r="EO574" t="s">
        <v>12261</v>
      </c>
      <c r="EP574" t="s">
        <v>12262</v>
      </c>
      <c r="EQ574" t="s">
        <v>12254</v>
      </c>
      <c r="ER574" t="s">
        <v>207</v>
      </c>
      <c r="ES574" t="s">
        <v>12263</v>
      </c>
      <c r="ET574" t="s">
        <v>12264</v>
      </c>
      <c r="EU574" t="s">
        <v>821</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440</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669</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12784</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586</v>
      </c>
      <c r="B576" t="s">
        <v>159</v>
      </c>
      <c r="C576" t="s">
        <v>267</v>
      </c>
      <c r="D576" t="s">
        <v>357</v>
      </c>
      <c r="E576" t="s">
        <v>12785</v>
      </c>
      <c r="F576" t="s">
        <v>12786</v>
      </c>
      <c r="G576">
        <v>7086056964</v>
      </c>
      <c r="H576" t="s">
        <v>164</v>
      </c>
      <c r="I576" t="s">
        <v>12787</v>
      </c>
      <c r="J576" t="s">
        <v>166</v>
      </c>
      <c r="K576" t="s">
        <v>12788</v>
      </c>
      <c r="L576" t="s">
        <v>12789</v>
      </c>
      <c r="M576" t="s">
        <v>12790</v>
      </c>
      <c r="N576" t="s">
        <v>170</v>
      </c>
      <c r="AI576" t="s">
        <v>12791</v>
      </c>
      <c r="AJ576" t="s">
        <v>12792</v>
      </c>
      <c r="AK576" t="s">
        <v>12793</v>
      </c>
      <c r="AL576">
        <v>61</v>
      </c>
      <c r="AN576">
        <v>1979</v>
      </c>
      <c r="AO576" t="s">
        <v>174</v>
      </c>
      <c r="AP576" t="s">
        <v>12794</v>
      </c>
      <c r="AQ576" t="s">
        <v>6968</v>
      </c>
      <c r="AR576" t="s">
        <v>12795</v>
      </c>
      <c r="AS576">
        <v>45</v>
      </c>
      <c r="AU576">
        <v>1981</v>
      </c>
      <c r="AV576" t="s">
        <v>170</v>
      </c>
      <c r="BC576" t="s">
        <v>174</v>
      </c>
      <c r="BD576" t="s">
        <v>6968</v>
      </c>
      <c r="BE576" t="s">
        <v>6968</v>
      </c>
      <c r="BF576" t="s">
        <v>12796</v>
      </c>
      <c r="BG576">
        <v>51</v>
      </c>
      <c r="BI576">
        <v>1995</v>
      </c>
      <c r="BJ576">
        <v>19</v>
      </c>
      <c r="BK576" t="s">
        <v>12797</v>
      </c>
      <c r="BL576">
        <v>53</v>
      </c>
      <c r="BM576" t="s">
        <v>12796</v>
      </c>
      <c r="BN576" t="s">
        <v>174</v>
      </c>
      <c r="BO576" t="s">
        <v>6968</v>
      </c>
      <c r="BP576" t="s">
        <v>6968</v>
      </c>
      <c r="BQ576" t="s">
        <v>404</v>
      </c>
      <c r="BR576">
        <v>64</v>
      </c>
      <c r="BT576">
        <v>1988</v>
      </c>
      <c r="BU576">
        <v>31</v>
      </c>
      <c r="BV576" t="s">
        <v>2617</v>
      </c>
      <c r="BW576">
        <v>53</v>
      </c>
      <c r="BX576" t="s">
        <v>404</v>
      </c>
      <c r="BY576" t="s">
        <v>174</v>
      </c>
      <c r="BZ576" t="s">
        <v>11502</v>
      </c>
      <c r="CA576" t="s">
        <v>11502</v>
      </c>
      <c r="CB576" t="s">
        <v>404</v>
      </c>
      <c r="CC576">
        <v>70</v>
      </c>
      <c r="CE576">
        <v>2010</v>
      </c>
      <c r="CF576" t="s">
        <v>174</v>
      </c>
      <c r="CG576" t="s">
        <v>12798</v>
      </c>
      <c r="CH576" t="s">
        <v>12799</v>
      </c>
      <c r="CI576" t="s">
        <v>193</v>
      </c>
      <c r="CJ576">
        <v>2026</v>
      </c>
      <c r="CL576" t="s">
        <v>170</v>
      </c>
      <c r="CN576" t="s">
        <v>170</v>
      </c>
      <c r="CP576" t="s">
        <v>12800</v>
      </c>
      <c r="CQ576" t="s">
        <v>174</v>
      </c>
      <c r="CR576" t="s">
        <v>678</v>
      </c>
      <c r="CS576" t="s">
        <v>678</v>
      </c>
      <c r="CU576" t="s">
        <v>12801</v>
      </c>
      <c r="CV576" t="s">
        <v>170</v>
      </c>
      <c r="CZ576" t="s">
        <v>170</v>
      </c>
      <c r="DB576" t="s">
        <v>12802</v>
      </c>
      <c r="DC576" t="s">
        <v>12803</v>
      </c>
      <c r="DD576" t="s">
        <v>174</v>
      </c>
      <c r="DE576" t="s">
        <v>12804</v>
      </c>
      <c r="DF576" t="s">
        <v>170</v>
      </c>
      <c r="DL576" t="s">
        <v>170</v>
      </c>
      <c r="DN576" t="s">
        <v>170</v>
      </c>
      <c r="DP576" t="s">
        <v>12784</v>
      </c>
      <c r="DQ576" t="s">
        <v>202</v>
      </c>
      <c r="DR576" t="str">
        <f>HYPERLINK("https://nconnect.nicmar.ac.in/pdf/739_resume_1772180320.pdf/Y2FyZWVy","View Resume")</f>
        <v>0</v>
      </c>
      <c r="DS576" t="s">
        <v>12805</v>
      </c>
      <c r="DT576" t="s">
        <v>12806</v>
      </c>
      <c r="DU576" t="s">
        <v>12807</v>
      </c>
      <c r="DV576" t="s">
        <v>8947</v>
      </c>
      <c r="DW576" t="s">
        <v>246</v>
      </c>
      <c r="DX576" t="s">
        <v>996</v>
      </c>
      <c r="DY576" t="s">
        <v>209</v>
      </c>
      <c r="DZ576" t="s">
        <v>2054</v>
      </c>
      <c r="EA576" t="s">
        <v>12808</v>
      </c>
      <c r="EB576" t="s">
        <v>12809</v>
      </c>
      <c r="EC576" t="s">
        <v>12810</v>
      </c>
      <c r="ED576" t="s">
        <v>207</v>
      </c>
      <c r="EE576" t="s">
        <v>5932</v>
      </c>
      <c r="EF576" t="s">
        <v>981</v>
      </c>
      <c r="EG576" t="s">
        <v>3099</v>
      </c>
      <c r="EH576" t="s">
        <v>12811</v>
      </c>
      <c r="EI576" t="s">
        <v>12812</v>
      </c>
      <c r="EJ576" t="s">
        <v>12813</v>
      </c>
      <c r="EK576" t="s">
        <v>207</v>
      </c>
      <c r="EL576" t="s">
        <v>12260</v>
      </c>
      <c r="EM576" t="s">
        <v>5932</v>
      </c>
      <c r="EN576" t="s">
        <v>7580</v>
      </c>
      <c r="EO576" t="s">
        <v>12814</v>
      </c>
      <c r="EP576" t="s">
        <v>12815</v>
      </c>
      <c r="EQ576" t="s">
        <v>6272</v>
      </c>
      <c r="ER576" t="s">
        <v>207</v>
      </c>
      <c r="ES576" t="s">
        <v>12816</v>
      </c>
      <c r="ET576" t="s">
        <v>12260</v>
      </c>
      <c r="EU576" t="s">
        <v>3226</v>
      </c>
    </row>
    <row r="577" spans="1:158">
      <c r="A577" t="s">
        <v>586</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440</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669</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12784</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11656</v>
      </c>
      <c r="B578" t="s">
        <v>536</v>
      </c>
      <c r="C578" t="s">
        <v>471</v>
      </c>
      <c r="D578" t="s">
        <v>3912</v>
      </c>
      <c r="E578" t="s">
        <v>12817</v>
      </c>
      <c r="F578" t="s">
        <v>12818</v>
      </c>
      <c r="G578">
        <v>9910382637</v>
      </c>
      <c r="H578" t="s">
        <v>164</v>
      </c>
      <c r="I578" t="s">
        <v>12819</v>
      </c>
      <c r="J578" t="s">
        <v>166</v>
      </c>
      <c r="K578" t="s">
        <v>797</v>
      </c>
      <c r="L578" t="s">
        <v>12820</v>
      </c>
      <c r="M578" t="s">
        <v>12821</v>
      </c>
      <c r="N578" t="s">
        <v>170</v>
      </c>
      <c r="AI578" t="s">
        <v>12822</v>
      </c>
      <c r="AJ578" t="s">
        <v>6150</v>
      </c>
      <c r="AK578" t="s">
        <v>12823</v>
      </c>
      <c r="AL578">
        <v>66</v>
      </c>
      <c r="AN578">
        <v>1979</v>
      </c>
      <c r="AO578" t="s">
        <v>174</v>
      </c>
      <c r="AP578" t="s">
        <v>12824</v>
      </c>
      <c r="AQ578" t="s">
        <v>5260</v>
      </c>
      <c r="AR578" t="s">
        <v>12825</v>
      </c>
      <c r="AS578">
        <v>61</v>
      </c>
      <c r="AU578">
        <v>1981</v>
      </c>
      <c r="AV578" t="s">
        <v>170</v>
      </c>
      <c r="BC578" t="s">
        <v>174</v>
      </c>
      <c r="BD578" t="s">
        <v>12826</v>
      </c>
      <c r="BE578" t="s">
        <v>12827</v>
      </c>
      <c r="BF578" t="s">
        <v>842</v>
      </c>
      <c r="BG578">
        <v>71</v>
      </c>
      <c r="BI578">
        <v>1987</v>
      </c>
      <c r="BJ578">
        <v>19</v>
      </c>
      <c r="BK578" t="s">
        <v>12828</v>
      </c>
      <c r="BL578">
        <v>19</v>
      </c>
      <c r="BN578" t="s">
        <v>170</v>
      </c>
      <c r="BY578" t="s">
        <v>170</v>
      </c>
      <c r="CF578" t="s">
        <v>170</v>
      </c>
      <c r="CL578" t="s">
        <v>170</v>
      </c>
      <c r="CN578" t="s">
        <v>174</v>
      </c>
      <c r="CO578" t="s">
        <v>12829</v>
      </c>
      <c r="CP578" t="s">
        <v>12830</v>
      </c>
      <c r="DP578" t="s">
        <v>12831</v>
      </c>
      <c r="DQ578" t="str">
        <f>HYPERLINK("https://nconnect.nicmar.ac.in/storage/profile/69a148c738693.png","Download")</f>
        <v>0</v>
      </c>
      <c r="DR578" t="str">
        <f>HYPERLINK("https://nconnect.nicmar.ac.in/pdf/743_resume_1772181388.pdf/Y2FyZWVy","View Resume")</f>
        <v>0</v>
      </c>
      <c r="DS578" t="s">
        <v>12832</v>
      </c>
      <c r="DT578" t="s">
        <v>12833</v>
      </c>
      <c r="DU578" t="s">
        <v>12834</v>
      </c>
      <c r="DV578" t="s">
        <v>537</v>
      </c>
      <c r="DW578" t="s">
        <v>207</v>
      </c>
      <c r="DX578" t="s">
        <v>12835</v>
      </c>
      <c r="DY578" t="s">
        <v>209</v>
      </c>
      <c r="DZ578" t="s">
        <v>12832</v>
      </c>
    </row>
    <row r="579" spans="1:158">
      <c r="A579" t="s">
        <v>3911</v>
      </c>
      <c r="B579" t="s">
        <v>211</v>
      </c>
      <c r="C579" t="s">
        <v>471</v>
      </c>
      <c r="D579" t="s">
        <v>3912</v>
      </c>
      <c r="E579" t="s">
        <v>12817</v>
      </c>
      <c r="F579" t="s">
        <v>12818</v>
      </c>
      <c r="G579">
        <v>9910382637</v>
      </c>
      <c r="H579" t="s">
        <v>164</v>
      </c>
      <c r="I579" t="s">
        <v>12819</v>
      </c>
      <c r="J579" t="s">
        <v>166</v>
      </c>
      <c r="K579" t="s">
        <v>797</v>
      </c>
      <c r="L579" t="s">
        <v>12820</v>
      </c>
      <c r="M579" t="s">
        <v>12821</v>
      </c>
      <c r="N579" t="s">
        <v>170</v>
      </c>
      <c r="AI579" t="s">
        <v>12822</v>
      </c>
      <c r="AJ579" t="s">
        <v>6150</v>
      </c>
      <c r="AK579" t="s">
        <v>12823</v>
      </c>
      <c r="AL579">
        <v>66</v>
      </c>
      <c r="AN579">
        <v>1979</v>
      </c>
      <c r="AO579" t="s">
        <v>174</v>
      </c>
      <c r="AP579" t="s">
        <v>12824</v>
      </c>
      <c r="AQ579" t="s">
        <v>5260</v>
      </c>
      <c r="AR579" t="s">
        <v>12825</v>
      </c>
      <c r="AS579">
        <v>61</v>
      </c>
      <c r="AU579">
        <v>1981</v>
      </c>
      <c r="AV579" t="s">
        <v>170</v>
      </c>
      <c r="BC579" t="s">
        <v>174</v>
      </c>
      <c r="BD579" t="s">
        <v>12826</v>
      </c>
      <c r="BE579" t="s">
        <v>12827</v>
      </c>
      <c r="BF579" t="s">
        <v>842</v>
      </c>
      <c r="BG579">
        <v>71</v>
      </c>
      <c r="BI579">
        <v>1987</v>
      </c>
      <c r="BJ579">
        <v>19</v>
      </c>
      <c r="BK579" t="s">
        <v>12828</v>
      </c>
      <c r="BL579">
        <v>19</v>
      </c>
      <c r="BN579" t="s">
        <v>170</v>
      </c>
      <c r="BY579" t="s">
        <v>170</v>
      </c>
      <c r="CF579" t="s">
        <v>170</v>
      </c>
      <c r="CL579" t="s">
        <v>170</v>
      </c>
      <c r="CN579" t="s">
        <v>174</v>
      </c>
      <c r="CO579" t="s">
        <v>12829</v>
      </c>
      <c r="CP579" t="s">
        <v>12830</v>
      </c>
      <c r="DP579" t="s">
        <v>12836</v>
      </c>
      <c r="DQ579" t="str">
        <f>HYPERLINK("https://nconnect.nicmar.ac.in/storage/profile/69a148c738693.png","Download")</f>
        <v>0</v>
      </c>
      <c r="DR579" t="str">
        <f>HYPERLINK("https://nconnect.nicmar.ac.in/pdf/743_resume_1772181388.pdf/Y2FyZWVy","View Resume")</f>
        <v>0</v>
      </c>
      <c r="DS579" t="s">
        <v>12832</v>
      </c>
      <c r="DT579" t="s">
        <v>12833</v>
      </c>
      <c r="DU579" t="s">
        <v>12834</v>
      </c>
      <c r="DV579" t="s">
        <v>537</v>
      </c>
      <c r="DW579" t="s">
        <v>207</v>
      </c>
      <c r="DX579" t="s">
        <v>12835</v>
      </c>
      <c r="DY579" t="s">
        <v>209</v>
      </c>
      <c r="DZ579" t="s">
        <v>12832</v>
      </c>
    </row>
    <row r="580" spans="1:158">
      <c r="A580" t="s">
        <v>1063</v>
      </c>
      <c r="B580" t="s">
        <v>507</v>
      </c>
      <c r="C580" t="s">
        <v>212</v>
      </c>
      <c r="D580" t="s">
        <v>213</v>
      </c>
      <c r="E580" t="s">
        <v>12837</v>
      </c>
      <c r="F580" t="s">
        <v>12838</v>
      </c>
      <c r="G580">
        <v>9850122293</v>
      </c>
      <c r="H580" t="s">
        <v>164</v>
      </c>
      <c r="I580" t="s">
        <v>12839</v>
      </c>
      <c r="J580" t="s">
        <v>166</v>
      </c>
      <c r="K580" t="s">
        <v>3286</v>
      </c>
      <c r="L580" t="s">
        <v>12840</v>
      </c>
      <c r="M580" t="s">
        <v>12841</v>
      </c>
      <c r="N580" t="s">
        <v>170</v>
      </c>
      <c r="AI580" t="s">
        <v>12842</v>
      </c>
      <c r="AJ580" t="s">
        <v>12843</v>
      </c>
      <c r="AK580" t="s">
        <v>12844</v>
      </c>
      <c r="AL580">
        <v>72.42</v>
      </c>
      <c r="AN580">
        <v>1992</v>
      </c>
      <c r="AO580" t="s">
        <v>170</v>
      </c>
      <c r="AV580" t="s">
        <v>174</v>
      </c>
      <c r="AW580" t="s">
        <v>12845</v>
      </c>
      <c r="AX580" t="s">
        <v>12846</v>
      </c>
      <c r="AY580" t="s">
        <v>12847</v>
      </c>
      <c r="AZ580">
        <v>64.36</v>
      </c>
      <c r="BB580">
        <v>1997</v>
      </c>
      <c r="BC580" t="s">
        <v>174</v>
      </c>
      <c r="BD580" t="s">
        <v>12848</v>
      </c>
      <c r="BE580" t="s">
        <v>12849</v>
      </c>
      <c r="BF580" t="s">
        <v>12850</v>
      </c>
      <c r="BG580">
        <v>66.25</v>
      </c>
      <c r="BI580">
        <v>2000</v>
      </c>
      <c r="BJ580">
        <v>2</v>
      </c>
      <c r="BL580">
        <v>9</v>
      </c>
      <c r="BN580" t="s">
        <v>174</v>
      </c>
      <c r="BO580" t="s">
        <v>12851</v>
      </c>
      <c r="BP580" t="s">
        <v>12852</v>
      </c>
      <c r="BQ580" t="s">
        <v>12853</v>
      </c>
      <c r="BR580">
        <v>57.28</v>
      </c>
      <c r="BT580">
        <v>2002</v>
      </c>
      <c r="BU580">
        <v>31</v>
      </c>
      <c r="BV580" t="s">
        <v>12854</v>
      </c>
      <c r="BW580">
        <v>47</v>
      </c>
      <c r="BY580" t="s">
        <v>170</v>
      </c>
      <c r="CA580" t="s">
        <v>783</v>
      </c>
      <c r="CF580" t="s">
        <v>174</v>
      </c>
      <c r="CG580" t="s">
        <v>12855</v>
      </c>
      <c r="CH580" t="s">
        <v>12856</v>
      </c>
      <c r="CI580" t="s">
        <v>193</v>
      </c>
      <c r="CJ580">
        <v>2014</v>
      </c>
      <c r="CL580" t="s">
        <v>170</v>
      </c>
      <c r="CN580" t="s">
        <v>174</v>
      </c>
      <c r="CO580" t="s">
        <v>12857</v>
      </c>
      <c r="CP580" t="s">
        <v>12858</v>
      </c>
      <c r="CQ580" t="s">
        <v>174</v>
      </c>
      <c r="CR580">
        <v>14</v>
      </c>
      <c r="CS580">
        <v>20</v>
      </c>
      <c r="CT580">
        <v>55</v>
      </c>
      <c r="CU580" t="s">
        <v>12859</v>
      </c>
      <c r="CV580" t="s">
        <v>174</v>
      </c>
      <c r="CW580" t="s">
        <v>12860</v>
      </c>
      <c r="CX580" t="s">
        <v>193</v>
      </c>
      <c r="CY580">
        <v>2026</v>
      </c>
      <c r="CZ580" t="s">
        <v>174</v>
      </c>
      <c r="DA580" t="s">
        <v>12861</v>
      </c>
      <c r="DB580" t="s">
        <v>12862</v>
      </c>
      <c r="DC580" t="s">
        <v>12863</v>
      </c>
      <c r="DD580" t="s">
        <v>174</v>
      </c>
      <c r="DE580" t="s">
        <v>12864</v>
      </c>
      <c r="DF580" t="s">
        <v>174</v>
      </c>
      <c r="DG580">
        <v>20</v>
      </c>
      <c r="DH580" t="s">
        <v>6492</v>
      </c>
      <c r="DI580">
        <v>10</v>
      </c>
      <c r="DJ580" t="s">
        <v>783</v>
      </c>
      <c r="DK580">
        <v>10</v>
      </c>
      <c r="DL580" t="s">
        <v>174</v>
      </c>
      <c r="DM580" t="s">
        <v>12865</v>
      </c>
      <c r="DN580" t="s">
        <v>170</v>
      </c>
      <c r="DP580" t="s">
        <v>12866</v>
      </c>
      <c r="DQ580" t="str">
        <f>HYPERLINK("https://nconnect.nicmar.ac.in/storage/profile/6997eff132b4c.png","Download")</f>
        <v>0</v>
      </c>
      <c r="DR580" t="str">
        <f>HYPERLINK("https://nconnect.nicmar.ac.in/pdf/307_resume_1771843247.pdf/Y2FyZWVy","View Resume")</f>
        <v>0</v>
      </c>
      <c r="DS580" t="s">
        <v>8677</v>
      </c>
      <c r="DT580" t="s">
        <v>12867</v>
      </c>
      <c r="DU580" t="s">
        <v>536</v>
      </c>
      <c r="DV580" t="s">
        <v>12868</v>
      </c>
      <c r="DW580" t="s">
        <v>246</v>
      </c>
      <c r="DX580" t="s">
        <v>1594</v>
      </c>
      <c r="DY580" t="s">
        <v>209</v>
      </c>
      <c r="DZ580" t="s">
        <v>8677</v>
      </c>
    </row>
    <row r="581" spans="1:158">
      <c r="A581" t="s">
        <v>584</v>
      </c>
      <c r="B581" t="s">
        <v>211</v>
      </c>
      <c r="C581" t="s">
        <v>471</v>
      </c>
      <c r="D581" t="s">
        <v>585</v>
      </c>
      <c r="E581" t="s">
        <v>12869</v>
      </c>
      <c r="F581" t="s">
        <v>12870</v>
      </c>
      <c r="G581">
        <v>8866004832</v>
      </c>
      <c r="H581" t="s">
        <v>164</v>
      </c>
      <c r="I581" t="s">
        <v>12871</v>
      </c>
      <c r="J581" t="s">
        <v>217</v>
      </c>
      <c r="K581" t="s">
        <v>12872</v>
      </c>
      <c r="L581" t="s">
        <v>12873</v>
      </c>
      <c r="M581" t="s">
        <v>12874</v>
      </c>
      <c r="N581" t="s">
        <v>170</v>
      </c>
      <c r="AI581" t="s">
        <v>12875</v>
      </c>
      <c r="AJ581" t="s">
        <v>7564</v>
      </c>
      <c r="AK581" t="s">
        <v>12876</v>
      </c>
      <c r="AL581">
        <v>79.4</v>
      </c>
      <c r="AN581">
        <v>2011</v>
      </c>
      <c r="AO581" t="s">
        <v>174</v>
      </c>
      <c r="AP581" t="s">
        <v>12877</v>
      </c>
      <c r="AQ581" t="s">
        <v>7564</v>
      </c>
      <c r="AR581" t="s">
        <v>12878</v>
      </c>
      <c r="AS581">
        <v>51.4</v>
      </c>
      <c r="AU581">
        <v>2013</v>
      </c>
      <c r="AV581" t="s">
        <v>170</v>
      </c>
      <c r="BC581" t="s">
        <v>174</v>
      </c>
      <c r="BD581" t="s">
        <v>10000</v>
      </c>
      <c r="BE581" t="s">
        <v>12879</v>
      </c>
      <c r="BF581" t="s">
        <v>485</v>
      </c>
      <c r="BG581">
        <v>70.1</v>
      </c>
      <c r="BH581">
        <v>7.51</v>
      </c>
      <c r="BI581">
        <v>2017</v>
      </c>
      <c r="BJ581">
        <v>2</v>
      </c>
      <c r="BL581">
        <v>9</v>
      </c>
      <c r="BN581" t="s">
        <v>174</v>
      </c>
      <c r="BO581" t="s">
        <v>12880</v>
      </c>
      <c r="BP581" t="s">
        <v>12881</v>
      </c>
      <c r="BQ581" t="s">
        <v>12882</v>
      </c>
      <c r="BR581">
        <v>90.5</v>
      </c>
      <c r="BS581">
        <v>9.55</v>
      </c>
      <c r="BT581">
        <v>2019</v>
      </c>
      <c r="BU581">
        <v>31</v>
      </c>
      <c r="BV581" t="s">
        <v>12883</v>
      </c>
      <c r="BW581">
        <v>53</v>
      </c>
      <c r="BX581" t="s">
        <v>12882</v>
      </c>
      <c r="BY581" t="s">
        <v>170</v>
      </c>
      <c r="CF581" t="s">
        <v>174</v>
      </c>
      <c r="CG581" t="s">
        <v>12882</v>
      </c>
      <c r="CH581" t="s">
        <v>8938</v>
      </c>
      <c r="CI581" t="s">
        <v>193</v>
      </c>
      <c r="CJ581">
        <v>2025</v>
      </c>
      <c r="CL581" t="s">
        <v>170</v>
      </c>
      <c r="CN581" t="s">
        <v>170</v>
      </c>
      <c r="CP581" t="s">
        <v>12884</v>
      </c>
      <c r="CQ581" t="s">
        <v>174</v>
      </c>
      <c r="CR581">
        <v>10</v>
      </c>
      <c r="CS581">
        <v>0</v>
      </c>
      <c r="CT581">
        <v>0</v>
      </c>
      <c r="CU581" t="s">
        <v>12885</v>
      </c>
      <c r="CV581" t="s">
        <v>170</v>
      </c>
      <c r="CZ581" t="s">
        <v>170</v>
      </c>
      <c r="DB581" t="s">
        <v>378</v>
      </c>
      <c r="DC581" t="s">
        <v>326</v>
      </c>
      <c r="DD581" t="s">
        <v>170</v>
      </c>
      <c r="DF581" t="s">
        <v>170</v>
      </c>
      <c r="DL581" t="s">
        <v>170</v>
      </c>
      <c r="DN581" t="s">
        <v>170</v>
      </c>
      <c r="DP581" t="s">
        <v>12886</v>
      </c>
      <c r="DQ581" t="str">
        <f>HYPERLINK("https://nconnect.nicmar.ac.in/storage/profile/69a01fbe6b9e1.png","Download")</f>
        <v>0</v>
      </c>
      <c r="DR581" t="str">
        <f>HYPERLINK("https://nconnect.nicmar.ac.in/pdf/715_resume_1772103447.pdf/Y2FyZWVy","View Resume")</f>
        <v>0</v>
      </c>
      <c r="DS581" t="s">
        <v>339</v>
      </c>
      <c r="DT581" t="s">
        <v>12887</v>
      </c>
      <c r="DU581" t="s">
        <v>12888</v>
      </c>
      <c r="DV581" t="s">
        <v>7564</v>
      </c>
      <c r="DW581" t="s">
        <v>207</v>
      </c>
      <c r="DX581" t="s">
        <v>383</v>
      </c>
      <c r="DY581" t="s">
        <v>1983</v>
      </c>
      <c r="DZ581" t="s">
        <v>1027</v>
      </c>
      <c r="EA581" t="s">
        <v>8938</v>
      </c>
      <c r="EB581" t="s">
        <v>950</v>
      </c>
      <c r="EC581" t="s">
        <v>12889</v>
      </c>
      <c r="ED581" t="s">
        <v>207</v>
      </c>
      <c r="EE581" t="s">
        <v>1987</v>
      </c>
      <c r="EF581" t="s">
        <v>538</v>
      </c>
      <c r="EG581" t="s">
        <v>942</v>
      </c>
      <c r="EH581" t="s">
        <v>8938</v>
      </c>
      <c r="EI581" t="s">
        <v>950</v>
      </c>
      <c r="EJ581" t="s">
        <v>12889</v>
      </c>
      <c r="EK581" t="s">
        <v>207</v>
      </c>
      <c r="EL581" t="s">
        <v>824</v>
      </c>
      <c r="EM581" t="s">
        <v>951</v>
      </c>
      <c r="EN581" t="s">
        <v>2054</v>
      </c>
      <c r="EO581" t="s">
        <v>8938</v>
      </c>
      <c r="EP581" t="s">
        <v>950</v>
      </c>
      <c r="EQ581" t="s">
        <v>12889</v>
      </c>
      <c r="ER581" t="s">
        <v>207</v>
      </c>
      <c r="ES581" t="s">
        <v>504</v>
      </c>
      <c r="ET581" t="s">
        <v>981</v>
      </c>
      <c r="EU581" t="s">
        <v>355</v>
      </c>
    </row>
    <row r="582" spans="1:158">
      <c r="A582" t="s">
        <v>1137</v>
      </c>
      <c r="B582" t="s">
        <v>211</v>
      </c>
      <c r="C582" t="s">
        <v>1138</v>
      </c>
      <c r="D582" t="s">
        <v>1139</v>
      </c>
      <c r="E582" t="s">
        <v>12890</v>
      </c>
      <c r="F582" t="s">
        <v>12891</v>
      </c>
      <c r="G582">
        <v>9970252710</v>
      </c>
      <c r="H582" t="s">
        <v>164</v>
      </c>
      <c r="I582" t="s">
        <v>12892</v>
      </c>
      <c r="J582" t="s">
        <v>217</v>
      </c>
      <c r="K582" t="s">
        <v>2378</v>
      </c>
      <c r="L582" t="s">
        <v>12893</v>
      </c>
      <c r="M582" t="s">
        <v>12894</v>
      </c>
      <c r="N582" t="s">
        <v>170</v>
      </c>
      <c r="AI582" t="s">
        <v>12895</v>
      </c>
      <c r="AJ582" t="s">
        <v>12896</v>
      </c>
      <c r="AK582" t="s">
        <v>12644</v>
      </c>
      <c r="AL582">
        <v>68.8</v>
      </c>
      <c r="AN582">
        <v>2003</v>
      </c>
      <c r="AO582" t="s">
        <v>174</v>
      </c>
      <c r="AP582" t="s">
        <v>12895</v>
      </c>
      <c r="AQ582" t="s">
        <v>12897</v>
      </c>
      <c r="AR582" t="s">
        <v>12898</v>
      </c>
      <c r="AS582">
        <v>46.83</v>
      </c>
      <c r="AU582">
        <v>2005</v>
      </c>
      <c r="AV582" t="s">
        <v>170</v>
      </c>
      <c r="BC582" t="s">
        <v>174</v>
      </c>
      <c r="BD582" t="s">
        <v>12899</v>
      </c>
      <c r="BE582" t="s">
        <v>12900</v>
      </c>
      <c r="BF582" t="s">
        <v>12901</v>
      </c>
      <c r="BG582">
        <v>61.2</v>
      </c>
      <c r="BI582">
        <v>2010</v>
      </c>
      <c r="BJ582">
        <v>8</v>
      </c>
      <c r="BL582">
        <v>2</v>
      </c>
      <c r="BN582" t="s">
        <v>174</v>
      </c>
      <c r="BO582" t="s">
        <v>12902</v>
      </c>
      <c r="BP582" t="s">
        <v>12903</v>
      </c>
      <c r="BQ582" t="s">
        <v>5304</v>
      </c>
      <c r="BR582">
        <v>62.1</v>
      </c>
      <c r="BS582">
        <v>6.96</v>
      </c>
      <c r="BT582">
        <v>2012</v>
      </c>
      <c r="BU582">
        <v>31</v>
      </c>
      <c r="BV582" t="s">
        <v>12904</v>
      </c>
      <c r="BW582">
        <v>35</v>
      </c>
      <c r="BY582" t="s">
        <v>170</v>
      </c>
      <c r="CF582" t="s">
        <v>174</v>
      </c>
      <c r="CG582" t="s">
        <v>5304</v>
      </c>
      <c r="CH582" t="s">
        <v>12905</v>
      </c>
      <c r="CI582" t="s">
        <v>373</v>
      </c>
      <c r="CK582" t="s">
        <v>170</v>
      </c>
      <c r="CL582" t="s">
        <v>170</v>
      </c>
      <c r="CN582" t="s">
        <v>170</v>
      </c>
      <c r="CP582" t="s">
        <v>12906</v>
      </c>
      <c r="CQ582" t="s">
        <v>174</v>
      </c>
      <c r="CR582">
        <v>0</v>
      </c>
      <c r="CS582" t="s">
        <v>676</v>
      </c>
      <c r="CT582" t="s">
        <v>5893</v>
      </c>
      <c r="CU582" t="s">
        <v>12907</v>
      </c>
      <c r="CV582" t="s">
        <v>170</v>
      </c>
      <c r="CZ582" t="s">
        <v>170</v>
      </c>
      <c r="DB582" t="s">
        <v>12908</v>
      </c>
      <c r="DC582" t="s">
        <v>12909</v>
      </c>
      <c r="DD582" t="s">
        <v>174</v>
      </c>
      <c r="DE582" t="s">
        <v>12910</v>
      </c>
      <c r="DF582" t="s">
        <v>174</v>
      </c>
      <c r="DG582" t="s">
        <v>10962</v>
      </c>
      <c r="DH582" t="s">
        <v>677</v>
      </c>
      <c r="DI582">
        <v>1</v>
      </c>
      <c r="DJ582">
        <v>0</v>
      </c>
      <c r="DK582">
        <v>9</v>
      </c>
      <c r="DL582" t="s">
        <v>170</v>
      </c>
      <c r="DN582" t="s">
        <v>170</v>
      </c>
      <c r="DP582" t="s">
        <v>12911</v>
      </c>
      <c r="DQ582" t="s">
        <v>202</v>
      </c>
      <c r="DR582" t="str">
        <f>HYPERLINK("https://nconnect.nicmar.ac.in/pdf/742_resume_1772183568.pdf/Y2FyZWVy","View Resume")</f>
        <v>0</v>
      </c>
      <c r="DS582" t="s">
        <v>12912</v>
      </c>
      <c r="DT582" t="s">
        <v>12913</v>
      </c>
      <c r="DU582" t="s">
        <v>5930</v>
      </c>
      <c r="DV582" t="s">
        <v>818</v>
      </c>
      <c r="DW582" t="s">
        <v>246</v>
      </c>
      <c r="DX582" t="s">
        <v>258</v>
      </c>
      <c r="DY582" t="s">
        <v>209</v>
      </c>
      <c r="DZ582" t="s">
        <v>1457</v>
      </c>
      <c r="EA582" t="s">
        <v>12914</v>
      </c>
      <c r="EB582" t="s">
        <v>5930</v>
      </c>
      <c r="EC582" t="s">
        <v>818</v>
      </c>
      <c r="ED582" t="s">
        <v>246</v>
      </c>
      <c r="EE582" t="s">
        <v>2022</v>
      </c>
      <c r="EF582" t="s">
        <v>1585</v>
      </c>
      <c r="EG582" t="s">
        <v>1683</v>
      </c>
      <c r="EH582" t="s">
        <v>12915</v>
      </c>
      <c r="EI582" t="s">
        <v>5930</v>
      </c>
      <c r="EJ582" t="s">
        <v>9230</v>
      </c>
      <c r="EK582" t="s">
        <v>246</v>
      </c>
      <c r="EL582" t="s">
        <v>993</v>
      </c>
      <c r="EM582" t="s">
        <v>2026</v>
      </c>
      <c r="EN582" t="s">
        <v>1498</v>
      </c>
      <c r="EO582" t="s">
        <v>12916</v>
      </c>
      <c r="EP582" t="s">
        <v>12917</v>
      </c>
      <c r="EQ582" t="s">
        <v>818</v>
      </c>
      <c r="ER582" t="s">
        <v>207</v>
      </c>
      <c r="ES582" t="s">
        <v>6640</v>
      </c>
      <c r="ET582" t="s">
        <v>993</v>
      </c>
      <c r="EU582" t="s">
        <v>945</v>
      </c>
    </row>
    <row r="583" spans="1:158">
      <c r="A583" t="s">
        <v>295</v>
      </c>
      <c r="B583" t="s">
        <v>211</v>
      </c>
      <c r="C583" t="s">
        <v>267</v>
      </c>
      <c r="D583" t="s">
        <v>296</v>
      </c>
      <c r="E583" t="s">
        <v>12918</v>
      </c>
      <c r="F583" t="s">
        <v>12919</v>
      </c>
      <c r="G583">
        <v>9860066369</v>
      </c>
      <c r="H583" t="s">
        <v>164</v>
      </c>
      <c r="I583" t="s">
        <v>12920</v>
      </c>
      <c r="J583" t="s">
        <v>166</v>
      </c>
      <c r="K583" t="s">
        <v>433</v>
      </c>
      <c r="L583" t="s">
        <v>12921</v>
      </c>
      <c r="M583" t="s">
        <v>12922</v>
      </c>
      <c r="N583" t="s">
        <v>170</v>
      </c>
      <c r="AI583" t="s">
        <v>12923</v>
      </c>
      <c r="AJ583" t="s">
        <v>12924</v>
      </c>
      <c r="AK583" t="s">
        <v>12925</v>
      </c>
      <c r="AL583">
        <v>68.93</v>
      </c>
      <c r="AN583">
        <v>1996</v>
      </c>
      <c r="AO583" t="s">
        <v>174</v>
      </c>
      <c r="AP583" t="s">
        <v>12926</v>
      </c>
      <c r="AQ583" t="s">
        <v>12924</v>
      </c>
      <c r="AR583" t="s">
        <v>2220</v>
      </c>
      <c r="AS583">
        <v>45</v>
      </c>
      <c r="AU583">
        <v>1998</v>
      </c>
      <c r="AV583" t="s">
        <v>170</v>
      </c>
      <c r="BC583" t="s">
        <v>174</v>
      </c>
      <c r="BD583" t="s">
        <v>440</v>
      </c>
      <c r="BE583" t="s">
        <v>12927</v>
      </c>
      <c r="BF583" t="s">
        <v>12928</v>
      </c>
      <c r="BG583">
        <v>55</v>
      </c>
      <c r="BI583">
        <v>2003</v>
      </c>
      <c r="BJ583">
        <v>19</v>
      </c>
      <c r="BK583" t="s">
        <v>12929</v>
      </c>
      <c r="BL583">
        <v>24</v>
      </c>
      <c r="BN583" t="s">
        <v>174</v>
      </c>
      <c r="BO583" t="s">
        <v>440</v>
      </c>
      <c r="BP583" t="s">
        <v>12930</v>
      </c>
      <c r="BQ583" t="s">
        <v>12931</v>
      </c>
      <c r="BR583">
        <v>60</v>
      </c>
      <c r="BT583">
        <v>2006</v>
      </c>
      <c r="BU583">
        <v>31</v>
      </c>
      <c r="BV583" t="s">
        <v>12932</v>
      </c>
      <c r="BW583">
        <v>24</v>
      </c>
      <c r="BY583" t="s">
        <v>174</v>
      </c>
      <c r="BZ583" t="s">
        <v>440</v>
      </c>
      <c r="CA583" t="s">
        <v>12930</v>
      </c>
      <c r="CB583" t="s">
        <v>12933</v>
      </c>
      <c r="CC583">
        <v>75</v>
      </c>
      <c r="CE583">
        <v>2005</v>
      </c>
      <c r="CF583" t="s">
        <v>174</v>
      </c>
      <c r="CG583" t="s">
        <v>296</v>
      </c>
      <c r="CH583" t="s">
        <v>12934</v>
      </c>
      <c r="CI583" t="s">
        <v>193</v>
      </c>
      <c r="CJ583">
        <v>2022</v>
      </c>
      <c r="CL583" t="s">
        <v>170</v>
      </c>
      <c r="CN583" t="s">
        <v>174</v>
      </c>
      <c r="CO583" t="s">
        <v>12935</v>
      </c>
      <c r="CP583" t="s">
        <v>170</v>
      </c>
      <c r="CQ583" t="s">
        <v>174</v>
      </c>
      <c r="CR583">
        <v>2</v>
      </c>
      <c r="CS583">
        <v>0</v>
      </c>
      <c r="CT583">
        <v>30</v>
      </c>
      <c r="CU583" t="s">
        <v>12936</v>
      </c>
      <c r="CV583" t="s">
        <v>174</v>
      </c>
      <c r="CW583" t="s">
        <v>12937</v>
      </c>
      <c r="CX583" t="s">
        <v>373</v>
      </c>
      <c r="CZ583" t="s">
        <v>174</v>
      </c>
      <c r="DA583" t="s">
        <v>12938</v>
      </c>
      <c r="DC583" t="s">
        <v>6734</v>
      </c>
      <c r="DD583" t="s">
        <v>174</v>
      </c>
      <c r="DE583" t="s">
        <v>12939</v>
      </c>
      <c r="DF583" t="s">
        <v>174</v>
      </c>
      <c r="DG583" t="s">
        <v>12940</v>
      </c>
      <c r="DH583" t="s">
        <v>3131</v>
      </c>
      <c r="DI583" t="s">
        <v>12941</v>
      </c>
      <c r="DJ583" t="s">
        <v>170</v>
      </c>
      <c r="DK583">
        <v>9</v>
      </c>
      <c r="DL583" t="s">
        <v>174</v>
      </c>
      <c r="DM583" t="s">
        <v>12942</v>
      </c>
      <c r="DN583" t="s">
        <v>170</v>
      </c>
      <c r="DP583" t="s">
        <v>12943</v>
      </c>
      <c r="DQ583" t="s">
        <v>202</v>
      </c>
      <c r="DR583" t="str">
        <f>HYPERLINK("https://nconnect.nicmar.ac.in/pdf/741_resume_1772188994.pdf/Y2FyZWVy","View Resume")</f>
        <v>0</v>
      </c>
      <c r="DS583" t="s">
        <v>1805</v>
      </c>
      <c r="DT583" t="s">
        <v>12944</v>
      </c>
      <c r="DU583" t="s">
        <v>507</v>
      </c>
      <c r="DV583" t="s">
        <v>12945</v>
      </c>
      <c r="DW583" t="s">
        <v>246</v>
      </c>
      <c r="DX583" t="s">
        <v>1809</v>
      </c>
      <c r="DY583" t="s">
        <v>209</v>
      </c>
      <c r="DZ583" t="s">
        <v>1805</v>
      </c>
    </row>
    <row r="584" spans="1:158">
      <c r="A584" t="s">
        <v>539</v>
      </c>
      <c r="B584" t="s">
        <v>159</v>
      </c>
      <c r="C584" t="s">
        <v>471</v>
      </c>
      <c r="D584" t="s">
        <v>540</v>
      </c>
      <c r="E584" t="s">
        <v>12946</v>
      </c>
      <c r="F584" t="s">
        <v>12947</v>
      </c>
      <c r="G584">
        <v>9312026509</v>
      </c>
      <c r="H584" t="s">
        <v>271</v>
      </c>
      <c r="I584" t="s">
        <v>12948</v>
      </c>
      <c r="J584" t="s">
        <v>217</v>
      </c>
      <c r="K584" t="s">
        <v>12949</v>
      </c>
      <c r="L584" t="s">
        <v>12950</v>
      </c>
      <c r="M584" t="s">
        <v>12951</v>
      </c>
      <c r="N584" t="s">
        <v>170</v>
      </c>
      <c r="AI584" t="s">
        <v>12952</v>
      </c>
      <c r="AJ584" t="s">
        <v>12953</v>
      </c>
      <c r="AK584" t="s">
        <v>11661</v>
      </c>
      <c r="AL584">
        <v>69</v>
      </c>
      <c r="AM584">
        <v>6.9</v>
      </c>
      <c r="AN584">
        <v>1985</v>
      </c>
      <c r="AO584" t="s">
        <v>174</v>
      </c>
      <c r="AP584" t="s">
        <v>12954</v>
      </c>
      <c r="AQ584" t="s">
        <v>12955</v>
      </c>
      <c r="AR584" t="s">
        <v>12956</v>
      </c>
      <c r="AS584">
        <v>65</v>
      </c>
      <c r="AT584">
        <v>6.5</v>
      </c>
      <c r="AU584">
        <v>1987</v>
      </c>
      <c r="AV584" t="s">
        <v>170</v>
      </c>
      <c r="BC584" t="s">
        <v>174</v>
      </c>
      <c r="BD584" t="s">
        <v>8349</v>
      </c>
      <c r="BE584" t="s">
        <v>12957</v>
      </c>
      <c r="BF584" t="s">
        <v>12958</v>
      </c>
      <c r="BG584">
        <v>61</v>
      </c>
      <c r="BH584">
        <v>6</v>
      </c>
      <c r="BI584">
        <v>1993</v>
      </c>
      <c r="BJ584">
        <v>2</v>
      </c>
      <c r="BL584">
        <v>9</v>
      </c>
      <c r="BN584" t="s">
        <v>174</v>
      </c>
      <c r="BO584" t="s">
        <v>12959</v>
      </c>
      <c r="BP584" t="s">
        <v>12960</v>
      </c>
      <c r="BQ584" t="s">
        <v>12961</v>
      </c>
      <c r="BR584">
        <v>62</v>
      </c>
      <c r="BS584">
        <v>6.1</v>
      </c>
      <c r="BT584">
        <v>1996</v>
      </c>
      <c r="BU584">
        <v>31</v>
      </c>
      <c r="BV584" t="s">
        <v>12962</v>
      </c>
      <c r="BW584">
        <v>35</v>
      </c>
      <c r="BY584" t="s">
        <v>170</v>
      </c>
      <c r="BZ584" t="s">
        <v>12960</v>
      </c>
      <c r="CA584" t="s">
        <v>12960</v>
      </c>
      <c r="CF584" t="s">
        <v>174</v>
      </c>
      <c r="CG584" t="s">
        <v>12963</v>
      </c>
      <c r="CH584" t="s">
        <v>12960</v>
      </c>
      <c r="CI584" t="s">
        <v>193</v>
      </c>
      <c r="CJ584">
        <v>2023</v>
      </c>
      <c r="CL584" t="s">
        <v>174</v>
      </c>
      <c r="CM584" t="s">
        <v>12964</v>
      </c>
      <c r="CN584" t="s">
        <v>174</v>
      </c>
      <c r="CO584" t="s">
        <v>12965</v>
      </c>
      <c r="CP584" t="s">
        <v>12966</v>
      </c>
      <c r="CQ584" t="s">
        <v>170</v>
      </c>
      <c r="CV584" t="s">
        <v>170</v>
      </c>
      <c r="CZ584" t="s">
        <v>170</v>
      </c>
      <c r="DB584" t="s">
        <v>12967</v>
      </c>
      <c r="DC584" t="s">
        <v>12968</v>
      </c>
      <c r="DD584" t="s">
        <v>174</v>
      </c>
      <c r="DE584" t="s">
        <v>12969</v>
      </c>
      <c r="DF584" t="s">
        <v>170</v>
      </c>
      <c r="DL584" t="s">
        <v>170</v>
      </c>
      <c r="DN584" t="s">
        <v>174</v>
      </c>
      <c r="DO584" t="s">
        <v>12970</v>
      </c>
      <c r="DP584" t="s">
        <v>12971</v>
      </c>
      <c r="DQ584" t="str">
        <f>HYPERLINK("https://nconnect.nicmar.ac.in/storage/profile/69a16bf3cac6e.png","Download")</f>
        <v>0</v>
      </c>
      <c r="DR584" t="str">
        <f>HYPERLINK("https://nconnect.nicmar.ac.in/pdf/749_resume_1772189779.pdf/Y2FyZWVy","View Resume")</f>
        <v>0</v>
      </c>
      <c r="DS584" t="s">
        <v>12972</v>
      </c>
      <c r="DT584" t="s">
        <v>12973</v>
      </c>
      <c r="DU584" t="s">
        <v>1390</v>
      </c>
      <c r="DV584" t="s">
        <v>2037</v>
      </c>
      <c r="DW584" t="s">
        <v>246</v>
      </c>
      <c r="DX584" t="s">
        <v>1025</v>
      </c>
      <c r="DY584" t="s">
        <v>941</v>
      </c>
      <c r="DZ584" t="s">
        <v>12972</v>
      </c>
    </row>
    <row r="585" spans="1:158">
      <c r="A585" t="s">
        <v>158</v>
      </c>
      <c r="B585" t="s">
        <v>159</v>
      </c>
      <c r="C585" t="s">
        <v>160</v>
      </c>
      <c r="D585" t="s">
        <v>161</v>
      </c>
      <c r="E585" t="s">
        <v>12946</v>
      </c>
      <c r="F585" t="s">
        <v>12947</v>
      </c>
      <c r="G585">
        <v>9312026509</v>
      </c>
      <c r="H585" t="s">
        <v>271</v>
      </c>
      <c r="I585" t="s">
        <v>12948</v>
      </c>
      <c r="J585" t="s">
        <v>217</v>
      </c>
      <c r="K585" t="s">
        <v>12949</v>
      </c>
      <c r="L585" t="s">
        <v>12950</v>
      </c>
      <c r="M585" t="s">
        <v>12951</v>
      </c>
      <c r="N585" t="s">
        <v>170</v>
      </c>
      <c r="AI585" t="s">
        <v>12952</v>
      </c>
      <c r="AJ585" t="s">
        <v>12953</v>
      </c>
      <c r="AK585" t="s">
        <v>11661</v>
      </c>
      <c r="AL585">
        <v>69</v>
      </c>
      <c r="AM585">
        <v>6.9</v>
      </c>
      <c r="AN585">
        <v>1985</v>
      </c>
      <c r="AO585" t="s">
        <v>174</v>
      </c>
      <c r="AP585" t="s">
        <v>12954</v>
      </c>
      <c r="AQ585" t="s">
        <v>12955</v>
      </c>
      <c r="AR585" t="s">
        <v>12956</v>
      </c>
      <c r="AS585">
        <v>65</v>
      </c>
      <c r="AT585">
        <v>6.5</v>
      </c>
      <c r="AU585">
        <v>1987</v>
      </c>
      <c r="AV585" t="s">
        <v>170</v>
      </c>
      <c r="BC585" t="s">
        <v>174</v>
      </c>
      <c r="BD585" t="s">
        <v>8349</v>
      </c>
      <c r="BE585" t="s">
        <v>12957</v>
      </c>
      <c r="BF585" t="s">
        <v>12958</v>
      </c>
      <c r="BG585">
        <v>61</v>
      </c>
      <c r="BH585">
        <v>6</v>
      </c>
      <c r="BI585">
        <v>1993</v>
      </c>
      <c r="BJ585">
        <v>2</v>
      </c>
      <c r="BL585">
        <v>9</v>
      </c>
      <c r="BN585" t="s">
        <v>174</v>
      </c>
      <c r="BO585" t="s">
        <v>12959</v>
      </c>
      <c r="BP585" t="s">
        <v>12960</v>
      </c>
      <c r="BQ585" t="s">
        <v>12961</v>
      </c>
      <c r="BR585">
        <v>62</v>
      </c>
      <c r="BS585">
        <v>6.1</v>
      </c>
      <c r="BT585">
        <v>1996</v>
      </c>
      <c r="BU585">
        <v>31</v>
      </c>
      <c r="BV585" t="s">
        <v>12962</v>
      </c>
      <c r="BW585">
        <v>35</v>
      </c>
      <c r="BY585" t="s">
        <v>170</v>
      </c>
      <c r="BZ585" t="s">
        <v>12960</v>
      </c>
      <c r="CA585" t="s">
        <v>12960</v>
      </c>
      <c r="CF585" t="s">
        <v>174</v>
      </c>
      <c r="CG585" t="s">
        <v>12963</v>
      </c>
      <c r="CH585" t="s">
        <v>12960</v>
      </c>
      <c r="CI585" t="s">
        <v>193</v>
      </c>
      <c r="CJ585">
        <v>2023</v>
      </c>
      <c r="CL585" t="s">
        <v>174</v>
      </c>
      <c r="CM585" t="s">
        <v>12964</v>
      </c>
      <c r="CN585" t="s">
        <v>174</v>
      </c>
      <c r="CO585" t="s">
        <v>12965</v>
      </c>
      <c r="CP585" t="s">
        <v>12966</v>
      </c>
      <c r="CQ585" t="s">
        <v>170</v>
      </c>
      <c r="CV585" t="s">
        <v>170</v>
      </c>
      <c r="CZ585" t="s">
        <v>170</v>
      </c>
      <c r="DB585" t="s">
        <v>12967</v>
      </c>
      <c r="DC585" t="s">
        <v>12968</v>
      </c>
      <c r="DD585" t="s">
        <v>174</v>
      </c>
      <c r="DE585" t="s">
        <v>12969</v>
      </c>
      <c r="DF585" t="s">
        <v>170</v>
      </c>
      <c r="DL585" t="s">
        <v>170</v>
      </c>
      <c r="DN585" t="s">
        <v>174</v>
      </c>
      <c r="DO585" t="s">
        <v>12970</v>
      </c>
      <c r="DP585" t="s">
        <v>12974</v>
      </c>
      <c r="DQ585" t="str">
        <f>HYPERLINK("https://nconnect.nicmar.ac.in/storage/profile/69a16bf3cac6e.png","Download")</f>
        <v>0</v>
      </c>
      <c r="DR585" t="str">
        <f>HYPERLINK("https://nconnect.nicmar.ac.in/pdf/749_resume_1772189779.pdf/Y2FyZWVy","View Resume")</f>
        <v>0</v>
      </c>
      <c r="DS585" t="s">
        <v>12972</v>
      </c>
      <c r="DT585" t="s">
        <v>12973</v>
      </c>
      <c r="DU585" t="s">
        <v>1390</v>
      </c>
      <c r="DV585" t="s">
        <v>2037</v>
      </c>
      <c r="DW585" t="s">
        <v>246</v>
      </c>
      <c r="DX585" t="s">
        <v>1025</v>
      </c>
      <c r="DY585" t="s">
        <v>941</v>
      </c>
      <c r="DZ585" t="s">
        <v>12972</v>
      </c>
    </row>
    <row r="586" spans="1:158">
      <c r="A586" t="s">
        <v>3204</v>
      </c>
      <c r="B586" t="s">
        <v>211</v>
      </c>
      <c r="C586" t="s">
        <v>160</v>
      </c>
      <c r="D586" t="s">
        <v>3205</v>
      </c>
      <c r="E586" t="s">
        <v>12946</v>
      </c>
      <c r="F586" t="s">
        <v>12947</v>
      </c>
      <c r="G586">
        <v>9312026509</v>
      </c>
      <c r="H586" t="s">
        <v>271</v>
      </c>
      <c r="I586" t="s">
        <v>12948</v>
      </c>
      <c r="J586" t="s">
        <v>217</v>
      </c>
      <c r="K586" t="s">
        <v>12949</v>
      </c>
      <c r="L586" t="s">
        <v>12950</v>
      </c>
      <c r="M586" t="s">
        <v>12951</v>
      </c>
      <c r="N586" t="s">
        <v>170</v>
      </c>
      <c r="AI586" t="s">
        <v>12952</v>
      </c>
      <c r="AJ586" t="s">
        <v>12953</v>
      </c>
      <c r="AK586" t="s">
        <v>11661</v>
      </c>
      <c r="AL586">
        <v>69</v>
      </c>
      <c r="AM586">
        <v>6.9</v>
      </c>
      <c r="AN586">
        <v>1985</v>
      </c>
      <c r="AO586" t="s">
        <v>174</v>
      </c>
      <c r="AP586" t="s">
        <v>12954</v>
      </c>
      <c r="AQ586" t="s">
        <v>12955</v>
      </c>
      <c r="AR586" t="s">
        <v>12956</v>
      </c>
      <c r="AS586">
        <v>65</v>
      </c>
      <c r="AT586">
        <v>6.5</v>
      </c>
      <c r="AU586">
        <v>1987</v>
      </c>
      <c r="AV586" t="s">
        <v>170</v>
      </c>
      <c r="BC586" t="s">
        <v>174</v>
      </c>
      <c r="BD586" t="s">
        <v>8349</v>
      </c>
      <c r="BE586" t="s">
        <v>12957</v>
      </c>
      <c r="BF586" t="s">
        <v>12958</v>
      </c>
      <c r="BG586">
        <v>61</v>
      </c>
      <c r="BH586">
        <v>6</v>
      </c>
      <c r="BI586">
        <v>1993</v>
      </c>
      <c r="BJ586">
        <v>2</v>
      </c>
      <c r="BL586">
        <v>9</v>
      </c>
      <c r="BN586" t="s">
        <v>174</v>
      </c>
      <c r="BO586" t="s">
        <v>12959</v>
      </c>
      <c r="BP586" t="s">
        <v>12960</v>
      </c>
      <c r="BQ586" t="s">
        <v>12961</v>
      </c>
      <c r="BR586">
        <v>62</v>
      </c>
      <c r="BS586">
        <v>6.1</v>
      </c>
      <c r="BT586">
        <v>1996</v>
      </c>
      <c r="BU586">
        <v>31</v>
      </c>
      <c r="BV586" t="s">
        <v>12962</v>
      </c>
      <c r="BW586">
        <v>35</v>
      </c>
      <c r="BY586" t="s">
        <v>170</v>
      </c>
      <c r="BZ586" t="s">
        <v>12960</v>
      </c>
      <c r="CA586" t="s">
        <v>12960</v>
      </c>
      <c r="CF586" t="s">
        <v>174</v>
      </c>
      <c r="CG586" t="s">
        <v>12963</v>
      </c>
      <c r="CH586" t="s">
        <v>12960</v>
      </c>
      <c r="CI586" t="s">
        <v>193</v>
      </c>
      <c r="CJ586">
        <v>2023</v>
      </c>
      <c r="CL586" t="s">
        <v>174</v>
      </c>
      <c r="CM586" t="s">
        <v>12964</v>
      </c>
      <c r="CN586" t="s">
        <v>174</v>
      </c>
      <c r="CO586" t="s">
        <v>12965</v>
      </c>
      <c r="CP586" t="s">
        <v>12966</v>
      </c>
      <c r="CQ586" t="s">
        <v>170</v>
      </c>
      <c r="CV586" t="s">
        <v>170</v>
      </c>
      <c r="CZ586" t="s">
        <v>170</v>
      </c>
      <c r="DB586" t="s">
        <v>12967</v>
      </c>
      <c r="DC586" t="s">
        <v>12968</v>
      </c>
      <c r="DD586" t="s">
        <v>174</v>
      </c>
      <c r="DE586" t="s">
        <v>12969</v>
      </c>
      <c r="DF586" t="s">
        <v>170</v>
      </c>
      <c r="DL586" t="s">
        <v>170</v>
      </c>
      <c r="DN586" t="s">
        <v>174</v>
      </c>
      <c r="DO586" t="s">
        <v>12970</v>
      </c>
      <c r="DP586" t="s">
        <v>12975</v>
      </c>
      <c r="DQ586" t="str">
        <f>HYPERLINK("https://nconnect.nicmar.ac.in/storage/profile/69a16bf3cac6e.png","Download")</f>
        <v>0</v>
      </c>
      <c r="DR586" t="str">
        <f>HYPERLINK("https://nconnect.nicmar.ac.in/pdf/749_resume_1772189779.pdf/Y2FyZWVy","View Resume")</f>
        <v>0</v>
      </c>
      <c r="DS586" t="s">
        <v>12972</v>
      </c>
      <c r="DT586" t="s">
        <v>12973</v>
      </c>
      <c r="DU586" t="s">
        <v>1390</v>
      </c>
      <c r="DV586" t="s">
        <v>2037</v>
      </c>
      <c r="DW586" t="s">
        <v>246</v>
      </c>
      <c r="DX586" t="s">
        <v>1025</v>
      </c>
      <c r="DY586" t="s">
        <v>941</v>
      </c>
      <c r="DZ586" t="s">
        <v>12972</v>
      </c>
    </row>
    <row r="587" spans="1:158">
      <c r="A587" t="s">
        <v>210</v>
      </c>
      <c r="B587" t="s">
        <v>211</v>
      </c>
      <c r="C587" t="s">
        <v>212</v>
      </c>
      <c r="D587" t="s">
        <v>213</v>
      </c>
      <c r="E587" t="s">
        <v>12976</v>
      </c>
      <c r="F587" t="s">
        <v>12977</v>
      </c>
      <c r="G587">
        <v>9492154258</v>
      </c>
      <c r="H587" t="s">
        <v>164</v>
      </c>
      <c r="I587" t="s">
        <v>12978</v>
      </c>
      <c r="J587" t="s">
        <v>166</v>
      </c>
      <c r="K587" t="s">
        <v>12979</v>
      </c>
      <c r="L587" t="s">
        <v>12980</v>
      </c>
      <c r="M587" t="s">
        <v>12981</v>
      </c>
      <c r="N587" t="s">
        <v>174</v>
      </c>
      <c r="O587" t="s">
        <v>12982</v>
      </c>
      <c r="P587" t="s">
        <v>471</v>
      </c>
      <c r="AI587" t="s">
        <v>12983</v>
      </c>
      <c r="AJ587" t="s">
        <v>6814</v>
      </c>
      <c r="AK587" t="s">
        <v>12984</v>
      </c>
      <c r="AL587">
        <v>83.3</v>
      </c>
      <c r="AN587">
        <v>2006</v>
      </c>
      <c r="AO587" t="s">
        <v>174</v>
      </c>
      <c r="AP587" t="s">
        <v>12985</v>
      </c>
      <c r="AQ587" t="s">
        <v>6817</v>
      </c>
      <c r="AR587" t="s">
        <v>9766</v>
      </c>
      <c r="AS587">
        <v>84.9</v>
      </c>
      <c r="AU587">
        <v>2008</v>
      </c>
      <c r="AV587" t="s">
        <v>170</v>
      </c>
      <c r="BC587" t="s">
        <v>174</v>
      </c>
      <c r="BD587" t="s">
        <v>8561</v>
      </c>
      <c r="BE587" t="s">
        <v>2131</v>
      </c>
      <c r="BF587" t="s">
        <v>12986</v>
      </c>
      <c r="BG587">
        <v>67.2</v>
      </c>
      <c r="BH587">
        <v>6.72</v>
      </c>
      <c r="BI587">
        <v>2013</v>
      </c>
      <c r="BJ587">
        <v>19</v>
      </c>
      <c r="BK587" t="s">
        <v>12987</v>
      </c>
      <c r="BL587">
        <v>7</v>
      </c>
      <c r="BN587" t="s">
        <v>170</v>
      </c>
      <c r="BY587" t="s">
        <v>170</v>
      </c>
      <c r="CF587" t="s">
        <v>174</v>
      </c>
      <c r="CG587" t="s">
        <v>213</v>
      </c>
      <c r="CH587" t="s">
        <v>8697</v>
      </c>
      <c r="CI587" t="s">
        <v>193</v>
      </c>
      <c r="CJ587">
        <v>2021</v>
      </c>
      <c r="CL587" t="s">
        <v>170</v>
      </c>
      <c r="CN587" t="s">
        <v>170</v>
      </c>
      <c r="CP587" t="s">
        <v>12988</v>
      </c>
      <c r="CQ587" t="s">
        <v>174</v>
      </c>
      <c r="CR587">
        <v>5</v>
      </c>
      <c r="CS587">
        <v>0</v>
      </c>
      <c r="CU587" t="s">
        <v>12989</v>
      </c>
      <c r="CV587" t="s">
        <v>170</v>
      </c>
      <c r="CZ587" t="s">
        <v>170</v>
      </c>
      <c r="DB587" t="s">
        <v>12990</v>
      </c>
      <c r="DC587" t="s">
        <v>12991</v>
      </c>
      <c r="DD587" t="s">
        <v>170</v>
      </c>
      <c r="DF587" t="s">
        <v>170</v>
      </c>
      <c r="DL587" t="s">
        <v>170</v>
      </c>
      <c r="DN587" t="s">
        <v>170</v>
      </c>
      <c r="DP587" t="s">
        <v>12992</v>
      </c>
      <c r="DQ587" t="str">
        <f>HYPERLINK("https://nconnect.nicmar.ac.in/storage/profile/69a17a6fa5ddd.png","Download")</f>
        <v>0</v>
      </c>
      <c r="DR587" t="str">
        <f>HYPERLINK("https://nconnect.nicmar.ac.in/pdf/751_resume_1772190413.pdf/Y2FyZWVy","View Resume")</f>
        <v>0</v>
      </c>
      <c r="DS587" t="s">
        <v>942</v>
      </c>
      <c r="DT587" t="s">
        <v>12993</v>
      </c>
      <c r="DU587" t="s">
        <v>12994</v>
      </c>
      <c r="DV587" t="s">
        <v>2131</v>
      </c>
      <c r="DW587" t="s">
        <v>246</v>
      </c>
      <c r="DX587" t="s">
        <v>2758</v>
      </c>
      <c r="DY587" t="s">
        <v>209</v>
      </c>
      <c r="DZ587" t="s">
        <v>942</v>
      </c>
    </row>
    <row r="588" spans="1:158">
      <c r="A588" t="s">
        <v>356</v>
      </c>
      <c r="B588" t="s">
        <v>211</v>
      </c>
      <c r="C588" t="s">
        <v>267</v>
      </c>
      <c r="D588" t="s">
        <v>357</v>
      </c>
      <c r="E588" t="s">
        <v>12995</v>
      </c>
      <c r="F588" t="s">
        <v>12996</v>
      </c>
      <c r="G588">
        <v>8219051299</v>
      </c>
      <c r="H588" t="s">
        <v>271</v>
      </c>
      <c r="I588" t="s">
        <v>12997</v>
      </c>
      <c r="J588" t="s">
        <v>166</v>
      </c>
      <c r="K588" t="s">
        <v>762</v>
      </c>
      <c r="L588" t="s">
        <v>12998</v>
      </c>
      <c r="M588" t="s">
        <v>12999</v>
      </c>
      <c r="N588" t="s">
        <v>170</v>
      </c>
      <c r="AI588" t="s">
        <v>13000</v>
      </c>
      <c r="AJ588" t="s">
        <v>13001</v>
      </c>
      <c r="AK588" t="s">
        <v>13002</v>
      </c>
      <c r="AL588">
        <v>64</v>
      </c>
      <c r="AN588">
        <v>2001</v>
      </c>
      <c r="AO588" t="s">
        <v>174</v>
      </c>
      <c r="AP588" t="s">
        <v>13000</v>
      </c>
      <c r="AQ588" t="s">
        <v>13001</v>
      </c>
      <c r="AR588" t="s">
        <v>13003</v>
      </c>
      <c r="AS588">
        <v>60</v>
      </c>
      <c r="AU588">
        <v>2003</v>
      </c>
      <c r="AV588" t="s">
        <v>170</v>
      </c>
      <c r="BC588" t="s">
        <v>174</v>
      </c>
      <c r="BD588" t="s">
        <v>13004</v>
      </c>
      <c r="BE588" t="s">
        <v>13005</v>
      </c>
      <c r="BF588" t="s">
        <v>7031</v>
      </c>
      <c r="BG588">
        <v>60</v>
      </c>
      <c r="BI588">
        <v>2006</v>
      </c>
      <c r="BJ588">
        <v>19</v>
      </c>
      <c r="BL588">
        <v>53</v>
      </c>
      <c r="BM588" t="s">
        <v>13006</v>
      </c>
      <c r="BN588" t="s">
        <v>174</v>
      </c>
      <c r="BO588" t="s">
        <v>13007</v>
      </c>
      <c r="BP588" t="s">
        <v>13008</v>
      </c>
      <c r="BQ588" t="s">
        <v>13009</v>
      </c>
      <c r="BR588">
        <v>90</v>
      </c>
      <c r="BS588">
        <v>9</v>
      </c>
      <c r="BT588">
        <v>2010</v>
      </c>
      <c r="BU588">
        <v>31</v>
      </c>
      <c r="BW588">
        <v>53</v>
      </c>
      <c r="BX588" t="s">
        <v>13010</v>
      </c>
      <c r="BY588" t="s">
        <v>170</v>
      </c>
      <c r="CF588" t="s">
        <v>174</v>
      </c>
      <c r="CG588" t="s">
        <v>2571</v>
      </c>
      <c r="CH588" t="s">
        <v>9963</v>
      </c>
      <c r="CI588" t="s">
        <v>193</v>
      </c>
      <c r="CJ588">
        <v>2019</v>
      </c>
      <c r="CL588" t="s">
        <v>170</v>
      </c>
      <c r="CN588" t="s">
        <v>170</v>
      </c>
      <c r="CP588" t="s">
        <v>721</v>
      </c>
      <c r="CQ588" t="s">
        <v>174</v>
      </c>
      <c r="CR588" t="s">
        <v>378</v>
      </c>
      <c r="CS588">
        <v>2</v>
      </c>
      <c r="CT588">
        <v>12</v>
      </c>
      <c r="CU588" t="s">
        <v>13011</v>
      </c>
      <c r="CV588" t="s">
        <v>170</v>
      </c>
      <c r="CZ588" t="s">
        <v>170</v>
      </c>
      <c r="DB588" t="s">
        <v>13012</v>
      </c>
      <c r="DC588" t="s">
        <v>326</v>
      </c>
      <c r="DD588" t="s">
        <v>170</v>
      </c>
      <c r="DF588" t="s">
        <v>170</v>
      </c>
      <c r="DL588" t="s">
        <v>170</v>
      </c>
      <c r="DN588" t="s">
        <v>170</v>
      </c>
      <c r="DP588" t="s">
        <v>13013</v>
      </c>
      <c r="DQ588" t="s">
        <v>202</v>
      </c>
      <c r="DR588" t="str">
        <f>HYPERLINK("https://nconnect.nicmar.ac.in/pdf/674_resume_1772191180.pdf/Y2FyZWVy","View Resume")</f>
        <v>0</v>
      </c>
      <c r="DS588" t="s">
        <v>2689</v>
      </c>
      <c r="DT588" t="s">
        <v>13014</v>
      </c>
      <c r="DU588" t="s">
        <v>211</v>
      </c>
      <c r="DV588" t="s">
        <v>683</v>
      </c>
      <c r="DW588" t="s">
        <v>246</v>
      </c>
      <c r="DX588" t="s">
        <v>4832</v>
      </c>
      <c r="DY588" t="s">
        <v>1387</v>
      </c>
      <c r="DZ588" t="s">
        <v>870</v>
      </c>
      <c r="EA588" t="s">
        <v>13015</v>
      </c>
      <c r="EB588" t="s">
        <v>211</v>
      </c>
      <c r="EC588" t="s">
        <v>818</v>
      </c>
      <c r="ED588" t="s">
        <v>246</v>
      </c>
      <c r="EE588" t="s">
        <v>2319</v>
      </c>
      <c r="EF588" t="s">
        <v>1396</v>
      </c>
      <c r="EG588" t="s">
        <v>945</v>
      </c>
      <c r="EH588" t="s">
        <v>13016</v>
      </c>
      <c r="EI588" t="s">
        <v>211</v>
      </c>
      <c r="EJ588" t="s">
        <v>13017</v>
      </c>
      <c r="EK588" t="s">
        <v>246</v>
      </c>
      <c r="EL588" t="s">
        <v>2022</v>
      </c>
      <c r="EM588" t="s">
        <v>1346</v>
      </c>
      <c r="EN588" t="s">
        <v>429</v>
      </c>
      <c r="EO588" t="s">
        <v>13018</v>
      </c>
      <c r="EP588" t="s">
        <v>351</v>
      </c>
      <c r="EQ588" t="s">
        <v>13019</v>
      </c>
      <c r="ER588" t="s">
        <v>246</v>
      </c>
      <c r="ES588" t="s">
        <v>792</v>
      </c>
      <c r="ET588" t="s">
        <v>1243</v>
      </c>
      <c r="EU588" t="s">
        <v>1317</v>
      </c>
    </row>
    <row r="589" spans="1:158">
      <c r="A589" t="s">
        <v>295</v>
      </c>
      <c r="B589" t="s">
        <v>211</v>
      </c>
      <c r="C589" t="s">
        <v>267</v>
      </c>
      <c r="D589" t="s">
        <v>296</v>
      </c>
      <c r="E589" t="s">
        <v>13020</v>
      </c>
      <c r="F589" t="s">
        <v>13021</v>
      </c>
      <c r="G589">
        <v>9890000596</v>
      </c>
      <c r="H589" t="s">
        <v>164</v>
      </c>
      <c r="I589" t="s">
        <v>13022</v>
      </c>
      <c r="J589" t="s">
        <v>217</v>
      </c>
      <c r="K589" t="s">
        <v>831</v>
      </c>
      <c r="L589" t="s">
        <v>13023</v>
      </c>
      <c r="M589" t="s">
        <v>13024</v>
      </c>
      <c r="N589" t="s">
        <v>170</v>
      </c>
      <c r="AI589" t="s">
        <v>13025</v>
      </c>
      <c r="AJ589" t="s">
        <v>13026</v>
      </c>
      <c r="AK589" t="s">
        <v>378</v>
      </c>
      <c r="AL589">
        <v>67.37</v>
      </c>
      <c r="AN589">
        <v>2009</v>
      </c>
      <c r="AO589" t="s">
        <v>174</v>
      </c>
      <c r="AP589" t="s">
        <v>13027</v>
      </c>
      <c r="AQ589" t="s">
        <v>818</v>
      </c>
      <c r="AR589" t="s">
        <v>9050</v>
      </c>
      <c r="AS589">
        <v>79.67</v>
      </c>
      <c r="AU589">
        <v>2013</v>
      </c>
      <c r="AV589" t="s">
        <v>170</v>
      </c>
      <c r="BC589" t="s">
        <v>174</v>
      </c>
      <c r="BD589" t="s">
        <v>13028</v>
      </c>
      <c r="BE589" t="s">
        <v>13029</v>
      </c>
      <c r="BF589" t="s">
        <v>3021</v>
      </c>
      <c r="BG589">
        <v>75.25</v>
      </c>
      <c r="BI589">
        <v>2016</v>
      </c>
      <c r="BJ589">
        <v>19</v>
      </c>
      <c r="BK589" t="s">
        <v>13030</v>
      </c>
      <c r="BL589">
        <v>53</v>
      </c>
      <c r="BM589" t="s">
        <v>3021</v>
      </c>
      <c r="BN589" t="s">
        <v>174</v>
      </c>
      <c r="BO589" t="s">
        <v>13028</v>
      </c>
      <c r="BP589" t="s">
        <v>13031</v>
      </c>
      <c r="BQ589" t="s">
        <v>296</v>
      </c>
      <c r="BR589">
        <v>69.77</v>
      </c>
      <c r="BT589">
        <v>2018</v>
      </c>
      <c r="BU589">
        <v>31</v>
      </c>
      <c r="BV589" t="s">
        <v>3677</v>
      </c>
      <c r="BW589">
        <v>33</v>
      </c>
      <c r="BY589" t="s">
        <v>170</v>
      </c>
      <c r="CF589" t="s">
        <v>174</v>
      </c>
      <c r="CG589" t="s">
        <v>296</v>
      </c>
      <c r="CH589" t="s">
        <v>13032</v>
      </c>
      <c r="CI589" t="s">
        <v>373</v>
      </c>
      <c r="CK589" t="s">
        <v>170</v>
      </c>
      <c r="CL589" t="s">
        <v>174</v>
      </c>
      <c r="CM589" t="s">
        <v>13033</v>
      </c>
      <c r="CN589" t="s">
        <v>174</v>
      </c>
      <c r="CO589" t="s">
        <v>13034</v>
      </c>
      <c r="CP589" t="s">
        <v>13035</v>
      </c>
      <c r="CQ589" t="s">
        <v>174</v>
      </c>
      <c r="CR589" t="s">
        <v>378</v>
      </c>
      <c r="CS589" t="s">
        <v>378</v>
      </c>
      <c r="CT589">
        <v>7</v>
      </c>
      <c r="CU589" t="s">
        <v>13036</v>
      </c>
      <c r="CV589" t="s">
        <v>174</v>
      </c>
      <c r="CW589" t="s">
        <v>13037</v>
      </c>
      <c r="CX589" t="s">
        <v>373</v>
      </c>
      <c r="CZ589" t="s">
        <v>170</v>
      </c>
      <c r="DB589" t="s">
        <v>13038</v>
      </c>
      <c r="DC589" t="s">
        <v>13039</v>
      </c>
      <c r="DD589" t="s">
        <v>174</v>
      </c>
      <c r="DE589" t="s">
        <v>13040</v>
      </c>
      <c r="DF589" t="s">
        <v>174</v>
      </c>
      <c r="DG589">
        <v>4</v>
      </c>
      <c r="DH589">
        <v>3</v>
      </c>
      <c r="DI589">
        <v>2</v>
      </c>
      <c r="DJ589">
        <v>0</v>
      </c>
      <c r="DK589">
        <v>8</v>
      </c>
      <c r="DL589" t="s">
        <v>174</v>
      </c>
      <c r="DM589" t="s">
        <v>13041</v>
      </c>
      <c r="DN589" t="s">
        <v>170</v>
      </c>
      <c r="DP589" t="s">
        <v>13042</v>
      </c>
      <c r="DQ589" t="str">
        <f>HYPERLINK("https://nconnect.nicmar.ac.in/storage/profile/699e83184abb6.png","Download")</f>
        <v>0</v>
      </c>
      <c r="DR589" t="str">
        <f>HYPERLINK("https://nconnect.nicmar.ac.in/pdf/652_resume_1772193952.pdf/Y2FyZWVy","View Resume")</f>
        <v>0</v>
      </c>
      <c r="DS589" t="s">
        <v>570</v>
      </c>
      <c r="DT589" t="s">
        <v>13043</v>
      </c>
      <c r="DU589" t="s">
        <v>211</v>
      </c>
      <c r="DV589" t="s">
        <v>13044</v>
      </c>
      <c r="DW589" t="s">
        <v>246</v>
      </c>
      <c r="DX589" t="s">
        <v>4271</v>
      </c>
      <c r="DY589" t="s">
        <v>209</v>
      </c>
      <c r="DZ589" t="s">
        <v>945</v>
      </c>
      <c r="EA589" t="s">
        <v>13045</v>
      </c>
      <c r="EB589" t="s">
        <v>211</v>
      </c>
      <c r="EC589" t="s">
        <v>818</v>
      </c>
      <c r="ED589" t="s">
        <v>246</v>
      </c>
      <c r="EE589" t="s">
        <v>757</v>
      </c>
      <c r="EF589" t="s">
        <v>418</v>
      </c>
      <c r="EG589" t="s">
        <v>821</v>
      </c>
      <c r="EH589" t="s">
        <v>13046</v>
      </c>
      <c r="EI589" t="s">
        <v>211</v>
      </c>
      <c r="EJ589" t="s">
        <v>818</v>
      </c>
      <c r="EK589" t="s">
        <v>246</v>
      </c>
      <c r="EL589" t="s">
        <v>384</v>
      </c>
      <c r="EM589" t="s">
        <v>2858</v>
      </c>
      <c r="EN589" t="s">
        <v>2927</v>
      </c>
    </row>
    <row r="590" spans="1:158">
      <c r="A590" t="s">
        <v>293</v>
      </c>
      <c r="B590" t="s">
        <v>211</v>
      </c>
      <c r="C590" t="s">
        <v>212</v>
      </c>
      <c r="D590" t="s">
        <v>294</v>
      </c>
      <c r="E590" t="s">
        <v>13047</v>
      </c>
      <c r="F590" t="s">
        <v>13048</v>
      </c>
      <c r="G590">
        <v>8527437682</v>
      </c>
      <c r="H590" t="s">
        <v>164</v>
      </c>
      <c r="I590" t="s">
        <v>13049</v>
      </c>
      <c r="J590" t="s">
        <v>217</v>
      </c>
      <c r="K590" t="s">
        <v>797</v>
      </c>
      <c r="L590" t="s">
        <v>13050</v>
      </c>
      <c r="M590" t="s">
        <v>13051</v>
      </c>
      <c r="N590" t="s">
        <v>170</v>
      </c>
      <c r="AI590" t="s">
        <v>6482</v>
      </c>
      <c r="AJ590" t="s">
        <v>13052</v>
      </c>
      <c r="AK590" t="s">
        <v>3398</v>
      </c>
      <c r="AL590">
        <v>62.5</v>
      </c>
      <c r="AN590">
        <v>2002</v>
      </c>
      <c r="AO590" t="s">
        <v>174</v>
      </c>
      <c r="AP590" t="s">
        <v>6484</v>
      </c>
      <c r="AQ590" t="s">
        <v>13052</v>
      </c>
      <c r="AR590" t="s">
        <v>657</v>
      </c>
      <c r="AS590">
        <v>52.8</v>
      </c>
      <c r="AU590">
        <v>2004</v>
      </c>
      <c r="AV590" t="s">
        <v>170</v>
      </c>
      <c r="BC590" t="s">
        <v>174</v>
      </c>
      <c r="BD590" t="s">
        <v>6838</v>
      </c>
      <c r="BE590" t="s">
        <v>13053</v>
      </c>
      <c r="BF590" t="s">
        <v>1075</v>
      </c>
      <c r="BG590">
        <v>69.27</v>
      </c>
      <c r="BI590">
        <v>2007</v>
      </c>
      <c r="BJ590">
        <v>19</v>
      </c>
      <c r="BK590" t="s">
        <v>443</v>
      </c>
      <c r="BL590">
        <v>53</v>
      </c>
      <c r="BM590" t="s">
        <v>1075</v>
      </c>
      <c r="BN590" t="s">
        <v>174</v>
      </c>
      <c r="BO590" t="s">
        <v>6838</v>
      </c>
      <c r="BP590" t="s">
        <v>13054</v>
      </c>
      <c r="BQ590" t="s">
        <v>442</v>
      </c>
      <c r="BR590">
        <v>71.5</v>
      </c>
      <c r="BT590">
        <v>2009</v>
      </c>
      <c r="BU590">
        <v>31</v>
      </c>
      <c r="BV590" t="s">
        <v>446</v>
      </c>
      <c r="BW590">
        <v>53</v>
      </c>
      <c r="BX590" t="s">
        <v>442</v>
      </c>
      <c r="BY590" t="s">
        <v>170</v>
      </c>
      <c r="CF590" t="s">
        <v>174</v>
      </c>
      <c r="CG590" t="s">
        <v>13055</v>
      </c>
      <c r="CH590" t="s">
        <v>13056</v>
      </c>
      <c r="CI590" t="s">
        <v>193</v>
      </c>
      <c r="CJ590">
        <v>2016</v>
      </c>
      <c r="CL590" t="s">
        <v>170</v>
      </c>
      <c r="CN590" t="s">
        <v>170</v>
      </c>
      <c r="CP590" t="s">
        <v>13057</v>
      </c>
      <c r="CQ590" t="s">
        <v>174</v>
      </c>
      <c r="CR590">
        <v>1</v>
      </c>
      <c r="CS590">
        <v>8</v>
      </c>
      <c r="CT590">
        <v>1</v>
      </c>
      <c r="CU590" t="s">
        <v>13058</v>
      </c>
      <c r="CV590" t="s">
        <v>170</v>
      </c>
      <c r="CZ590" t="s">
        <v>170</v>
      </c>
      <c r="DB590" t="s">
        <v>13059</v>
      </c>
      <c r="DC590" t="s">
        <v>326</v>
      </c>
      <c r="DD590" t="s">
        <v>170</v>
      </c>
      <c r="DF590" t="s">
        <v>170</v>
      </c>
      <c r="DL590" t="s">
        <v>170</v>
      </c>
      <c r="DN590" t="s">
        <v>170</v>
      </c>
      <c r="DP590" t="s">
        <v>13060</v>
      </c>
      <c r="DQ590" t="s">
        <v>202</v>
      </c>
      <c r="DR590" t="str">
        <f>HYPERLINK("https://nconnect.nicmar.ac.in/pdf/754_resume_1772194472.pdf/Y2FyZWVy","View Resume")</f>
        <v>0</v>
      </c>
      <c r="DS590" t="s">
        <v>460</v>
      </c>
      <c r="DT590" t="s">
        <v>13061</v>
      </c>
      <c r="DU590" t="s">
        <v>13062</v>
      </c>
      <c r="DV590" t="s">
        <v>13063</v>
      </c>
      <c r="DW590" t="s">
        <v>246</v>
      </c>
      <c r="DX590" t="s">
        <v>463</v>
      </c>
      <c r="DY590" t="s">
        <v>209</v>
      </c>
      <c r="DZ590" t="s">
        <v>460</v>
      </c>
    </row>
    <row r="591" spans="1:158">
      <c r="A591" t="s">
        <v>5429</v>
      </c>
      <c r="B591" t="s">
        <v>5430</v>
      </c>
      <c r="C591" t="s">
        <v>471</v>
      </c>
      <c r="D591" t="s">
        <v>472</v>
      </c>
      <c r="E591" t="s">
        <v>13064</v>
      </c>
      <c r="F591" t="s">
        <v>13065</v>
      </c>
      <c r="G591">
        <v>9676415511</v>
      </c>
      <c r="H591" t="s">
        <v>164</v>
      </c>
      <c r="I591" t="s">
        <v>13066</v>
      </c>
      <c r="J591" t="s">
        <v>166</v>
      </c>
      <c r="K591" t="s">
        <v>3921</v>
      </c>
      <c r="L591" t="s">
        <v>13067</v>
      </c>
      <c r="M591" t="s">
        <v>13068</v>
      </c>
      <c r="N591" t="s">
        <v>170</v>
      </c>
      <c r="AI591" t="s">
        <v>13069</v>
      </c>
      <c r="AJ591" t="s">
        <v>13070</v>
      </c>
      <c r="AK591" t="s">
        <v>438</v>
      </c>
      <c r="AL591">
        <v>58</v>
      </c>
      <c r="AN591">
        <v>2008</v>
      </c>
      <c r="AO591" t="s">
        <v>174</v>
      </c>
      <c r="AP591" t="s">
        <v>13071</v>
      </c>
      <c r="AQ591" t="s">
        <v>5260</v>
      </c>
      <c r="AR591" t="s">
        <v>919</v>
      </c>
      <c r="AS591">
        <v>72</v>
      </c>
      <c r="AU591">
        <v>2010</v>
      </c>
      <c r="AV591" t="s">
        <v>170</v>
      </c>
      <c r="BC591" t="s">
        <v>174</v>
      </c>
      <c r="BD591" t="s">
        <v>13072</v>
      </c>
      <c r="BE591" t="s">
        <v>13073</v>
      </c>
      <c r="BF591" t="s">
        <v>485</v>
      </c>
      <c r="BG591">
        <v>80</v>
      </c>
      <c r="BH591">
        <v>8.41</v>
      </c>
      <c r="BI591">
        <v>2014</v>
      </c>
      <c r="BJ591">
        <v>1</v>
      </c>
      <c r="BL591">
        <v>9</v>
      </c>
      <c r="BN591" t="s">
        <v>174</v>
      </c>
      <c r="BO591" t="s">
        <v>2121</v>
      </c>
      <c r="BP591" t="s">
        <v>13074</v>
      </c>
      <c r="BQ591" t="s">
        <v>213</v>
      </c>
      <c r="BR591">
        <v>79</v>
      </c>
      <c r="BT591">
        <v>2016</v>
      </c>
      <c r="BU591">
        <v>14</v>
      </c>
      <c r="BW591">
        <v>47</v>
      </c>
      <c r="BY591" t="s">
        <v>170</v>
      </c>
      <c r="CC591">
        <v>97.5</v>
      </c>
      <c r="CD591">
        <v>9.75</v>
      </c>
      <c r="CE591">
        <v>2026</v>
      </c>
      <c r="CF591" t="s">
        <v>174</v>
      </c>
      <c r="CG591" t="s">
        <v>13075</v>
      </c>
      <c r="CH591" t="s">
        <v>13076</v>
      </c>
      <c r="CI591" t="s">
        <v>373</v>
      </c>
      <c r="CK591" t="s">
        <v>174</v>
      </c>
      <c r="CL591" t="s">
        <v>170</v>
      </c>
      <c r="CN591" t="s">
        <v>170</v>
      </c>
      <c r="CP591" t="s">
        <v>13077</v>
      </c>
      <c r="CQ591" t="s">
        <v>174</v>
      </c>
      <c r="CR591">
        <v>9</v>
      </c>
      <c r="CS591">
        <v>0</v>
      </c>
      <c r="CT591">
        <v>0</v>
      </c>
      <c r="CU591" t="s">
        <v>13078</v>
      </c>
      <c r="CV591" t="s">
        <v>170</v>
      </c>
      <c r="CZ591" t="s">
        <v>170</v>
      </c>
      <c r="DB591" t="s">
        <v>13079</v>
      </c>
      <c r="DC591" t="s">
        <v>2977</v>
      </c>
      <c r="DD591" t="s">
        <v>170</v>
      </c>
      <c r="DF591" t="s">
        <v>170</v>
      </c>
      <c r="DL591" t="s">
        <v>170</v>
      </c>
      <c r="DN591" t="s">
        <v>170</v>
      </c>
      <c r="DP591" t="s">
        <v>13080</v>
      </c>
      <c r="DQ591" t="s">
        <v>202</v>
      </c>
      <c r="DR591" t="str">
        <f>HYPERLINK("https://nconnect.nicmar.ac.in/pdf/757_resume_1772202049.pdf/Y2FyZWVy","View Resume")</f>
        <v>0</v>
      </c>
      <c r="DS591" t="s">
        <v>2927</v>
      </c>
      <c r="DT591" t="s">
        <v>13081</v>
      </c>
      <c r="DU591" t="s">
        <v>211</v>
      </c>
      <c r="DV591" t="s">
        <v>13082</v>
      </c>
      <c r="DW591" t="s">
        <v>246</v>
      </c>
      <c r="DX591" t="s">
        <v>953</v>
      </c>
      <c r="DY591" t="s">
        <v>2981</v>
      </c>
      <c r="DZ591" t="s">
        <v>2927</v>
      </c>
    </row>
    <row r="592" spans="1:158">
      <c r="A592" t="s">
        <v>1471</v>
      </c>
      <c r="B592" t="s">
        <v>507</v>
      </c>
      <c r="C592" t="s">
        <v>212</v>
      </c>
      <c r="D592" t="s">
        <v>1472</v>
      </c>
      <c r="E592" t="s">
        <v>13083</v>
      </c>
      <c r="F592" t="s">
        <v>13084</v>
      </c>
      <c r="G592">
        <v>9790740777</v>
      </c>
      <c r="H592" t="s">
        <v>164</v>
      </c>
      <c r="I592" t="s">
        <v>13085</v>
      </c>
      <c r="J592" t="s">
        <v>166</v>
      </c>
      <c r="K592" t="s">
        <v>13086</v>
      </c>
      <c r="L592" t="s">
        <v>13087</v>
      </c>
      <c r="M592" t="s">
        <v>13088</v>
      </c>
      <c r="N592" t="s">
        <v>170</v>
      </c>
      <c r="AI592" t="s">
        <v>13089</v>
      </c>
      <c r="AJ592" t="s">
        <v>13090</v>
      </c>
      <c r="AK592" t="s">
        <v>13091</v>
      </c>
      <c r="AL592">
        <v>57</v>
      </c>
      <c r="AN592">
        <v>1997</v>
      </c>
      <c r="AO592" t="s">
        <v>174</v>
      </c>
      <c r="AP592" t="s">
        <v>13089</v>
      </c>
      <c r="AQ592" t="s">
        <v>13092</v>
      </c>
      <c r="AR592" t="s">
        <v>476</v>
      </c>
      <c r="AS592">
        <v>56</v>
      </c>
      <c r="AU592">
        <v>2000</v>
      </c>
      <c r="AV592" t="s">
        <v>170</v>
      </c>
      <c r="BC592" t="s">
        <v>174</v>
      </c>
      <c r="BD592" t="s">
        <v>13093</v>
      </c>
      <c r="BE592" t="s">
        <v>13094</v>
      </c>
      <c r="BF592" t="s">
        <v>13095</v>
      </c>
      <c r="BG592">
        <v>65.6</v>
      </c>
      <c r="BH592">
        <v>6.56</v>
      </c>
      <c r="BI592">
        <v>2004</v>
      </c>
      <c r="BJ592">
        <v>2</v>
      </c>
      <c r="BL592">
        <v>9</v>
      </c>
      <c r="BN592" t="s">
        <v>174</v>
      </c>
      <c r="BO592" t="s">
        <v>13093</v>
      </c>
      <c r="BP592" t="s">
        <v>13094</v>
      </c>
      <c r="BQ592" t="s">
        <v>13096</v>
      </c>
      <c r="BR592">
        <v>86</v>
      </c>
      <c r="BS592">
        <v>8.6</v>
      </c>
      <c r="BT592">
        <v>2006</v>
      </c>
      <c r="BU592">
        <v>12</v>
      </c>
      <c r="BW592">
        <v>13</v>
      </c>
      <c r="BY592" t="s">
        <v>170</v>
      </c>
      <c r="BZ592" t="s">
        <v>13097</v>
      </c>
      <c r="CA592" t="s">
        <v>13097</v>
      </c>
      <c r="CB592" t="s">
        <v>13098</v>
      </c>
      <c r="CE592">
        <v>2021</v>
      </c>
      <c r="CF592" t="s">
        <v>174</v>
      </c>
      <c r="CG592" t="s">
        <v>13099</v>
      </c>
      <c r="CH592" t="s">
        <v>13097</v>
      </c>
      <c r="CI592" t="s">
        <v>193</v>
      </c>
      <c r="CJ592">
        <v>2021</v>
      </c>
      <c r="CL592" t="s">
        <v>174</v>
      </c>
      <c r="CN592" t="s">
        <v>174</v>
      </c>
      <c r="CO592" t="s">
        <v>13100</v>
      </c>
      <c r="CP592" t="s">
        <v>13101</v>
      </c>
      <c r="CQ592" t="s">
        <v>174</v>
      </c>
      <c r="CR592">
        <v>22</v>
      </c>
      <c r="CS592">
        <v>19</v>
      </c>
      <c r="CT592">
        <v>32</v>
      </c>
      <c r="CU592" t="s">
        <v>13102</v>
      </c>
      <c r="CV592" t="s">
        <v>170</v>
      </c>
      <c r="CZ592" t="s">
        <v>174</v>
      </c>
      <c r="DA592" t="s">
        <v>13103</v>
      </c>
      <c r="DB592" t="s">
        <v>13104</v>
      </c>
      <c r="DC592" t="s">
        <v>13105</v>
      </c>
      <c r="DD592" t="s">
        <v>174</v>
      </c>
      <c r="DE592" t="s">
        <v>13106</v>
      </c>
      <c r="DF592" t="s">
        <v>174</v>
      </c>
      <c r="DG592">
        <v>38</v>
      </c>
      <c r="DH592">
        <v>52</v>
      </c>
      <c r="DI592">
        <v>24</v>
      </c>
      <c r="DJ592" t="s">
        <v>3131</v>
      </c>
      <c r="DK592">
        <v>9</v>
      </c>
      <c r="DL592" t="s">
        <v>174</v>
      </c>
      <c r="DM592" t="s">
        <v>13107</v>
      </c>
      <c r="DN592" t="s">
        <v>174</v>
      </c>
      <c r="DO592" t="s">
        <v>13108</v>
      </c>
      <c r="DP592" t="s">
        <v>13109</v>
      </c>
      <c r="DQ592" t="str">
        <f>HYPERLINK("https://nconnect.nicmar.ac.in/storage/profile/69a057a92f0c1.png","Download")</f>
        <v>0</v>
      </c>
      <c r="DR592" t="str">
        <f>HYPERLINK("https://nconnect.nicmar.ac.in/pdf/723_resume_1772202748.pdf/Y2FyZWVy","View Resume")</f>
        <v>0</v>
      </c>
      <c r="DS592" t="s">
        <v>8410</v>
      </c>
      <c r="DT592" t="s">
        <v>13110</v>
      </c>
      <c r="DU592" t="s">
        <v>13111</v>
      </c>
      <c r="DV592" t="s">
        <v>13112</v>
      </c>
      <c r="DW592" t="s">
        <v>246</v>
      </c>
      <c r="DX592" t="s">
        <v>1099</v>
      </c>
      <c r="DY592" t="s">
        <v>209</v>
      </c>
      <c r="DZ592" t="s">
        <v>8410</v>
      </c>
    </row>
    <row r="593" spans="1:158">
      <c r="A593" t="s">
        <v>1348</v>
      </c>
      <c r="B593" t="s">
        <v>211</v>
      </c>
      <c r="C593" t="s">
        <v>267</v>
      </c>
      <c r="D593" t="s">
        <v>1349</v>
      </c>
      <c r="E593" t="s">
        <v>13113</v>
      </c>
      <c r="F593" t="s">
        <v>13114</v>
      </c>
      <c r="G593">
        <v>6202368583</v>
      </c>
      <c r="H593" t="s">
        <v>271</v>
      </c>
      <c r="I593" t="s">
        <v>13115</v>
      </c>
      <c r="J593" t="s">
        <v>217</v>
      </c>
      <c r="K593" t="s">
        <v>831</v>
      </c>
      <c r="L593" t="s">
        <v>13116</v>
      </c>
      <c r="M593" t="s">
        <v>13117</v>
      </c>
      <c r="N593" t="s">
        <v>170</v>
      </c>
      <c r="AI593" t="s">
        <v>13118</v>
      </c>
      <c r="AJ593" t="s">
        <v>13119</v>
      </c>
      <c r="AK593" t="s">
        <v>13120</v>
      </c>
      <c r="AL593">
        <v>85.5</v>
      </c>
      <c r="AM593">
        <v>9</v>
      </c>
      <c r="AN593">
        <v>2013</v>
      </c>
      <c r="AO593" t="s">
        <v>174</v>
      </c>
      <c r="AP593" t="s">
        <v>13118</v>
      </c>
      <c r="AQ593" t="s">
        <v>13119</v>
      </c>
      <c r="AR593" t="s">
        <v>13121</v>
      </c>
      <c r="AS593">
        <v>65</v>
      </c>
      <c r="AU593">
        <v>2015</v>
      </c>
      <c r="AV593" t="s">
        <v>174</v>
      </c>
      <c r="AW593" t="s">
        <v>13122</v>
      </c>
      <c r="AX593" t="s">
        <v>13123</v>
      </c>
      <c r="AY593" t="s">
        <v>13124</v>
      </c>
      <c r="AZ593">
        <v>84.2</v>
      </c>
      <c r="BA593">
        <v>8.92</v>
      </c>
      <c r="BB593">
        <v>2021</v>
      </c>
      <c r="BC593" t="s">
        <v>174</v>
      </c>
      <c r="BD593" t="s">
        <v>13123</v>
      </c>
      <c r="BE593" t="s">
        <v>13125</v>
      </c>
      <c r="BF593" t="s">
        <v>6201</v>
      </c>
      <c r="BG593">
        <v>74.8</v>
      </c>
      <c r="BH593">
        <v>7.98</v>
      </c>
      <c r="BI593">
        <v>2018</v>
      </c>
      <c r="BJ593">
        <v>19</v>
      </c>
      <c r="BK593" t="s">
        <v>13126</v>
      </c>
      <c r="BL593">
        <v>53</v>
      </c>
      <c r="BM593" t="s">
        <v>6201</v>
      </c>
      <c r="BN593" t="s">
        <v>174</v>
      </c>
      <c r="BO593" t="s">
        <v>13123</v>
      </c>
      <c r="BP593" t="s">
        <v>13125</v>
      </c>
      <c r="BQ593" t="s">
        <v>6201</v>
      </c>
      <c r="BR593">
        <v>78.7</v>
      </c>
      <c r="BS593">
        <v>8.36</v>
      </c>
      <c r="BT593">
        <v>2020</v>
      </c>
      <c r="BU593">
        <v>31</v>
      </c>
      <c r="BV593" t="s">
        <v>13126</v>
      </c>
      <c r="BW593">
        <v>53</v>
      </c>
      <c r="BX593" t="s">
        <v>6201</v>
      </c>
      <c r="BY593" t="s">
        <v>174</v>
      </c>
      <c r="BZ593" t="s">
        <v>13127</v>
      </c>
      <c r="CA593" t="s">
        <v>13128</v>
      </c>
      <c r="CB593" t="s">
        <v>13129</v>
      </c>
      <c r="CC593">
        <v>84</v>
      </c>
      <c r="CD593">
        <v>3.36</v>
      </c>
      <c r="CE593">
        <v>2023</v>
      </c>
      <c r="CF593" t="s">
        <v>174</v>
      </c>
      <c r="CG593" t="s">
        <v>6201</v>
      </c>
      <c r="CH593" t="s">
        <v>13130</v>
      </c>
      <c r="CI593" t="s">
        <v>373</v>
      </c>
      <c r="CK593" t="s">
        <v>174</v>
      </c>
      <c r="CL593" t="s">
        <v>174</v>
      </c>
      <c r="CM593" t="s">
        <v>13131</v>
      </c>
      <c r="CN593" t="s">
        <v>174</v>
      </c>
      <c r="CO593" t="s">
        <v>13132</v>
      </c>
      <c r="CP593" t="s">
        <v>611</v>
      </c>
      <c r="DP593" t="s">
        <v>13133</v>
      </c>
      <c r="DQ593" t="str">
        <f>HYPERLINK("https://nconnect.nicmar.ac.in/storage/profile/699d3e5cb2c76.png","Download")</f>
        <v>0</v>
      </c>
      <c r="DR593" t="str">
        <f>HYPERLINK("https://nconnect.nicmar.ac.in/pdf/604_resume_1772205387.pdf/Y2FyZWVy","View Resume")</f>
        <v>0</v>
      </c>
      <c r="DS593" t="s">
        <v>4015</v>
      </c>
      <c r="DT593" t="s">
        <v>13134</v>
      </c>
      <c r="DU593" t="s">
        <v>13135</v>
      </c>
      <c r="DV593" t="s">
        <v>537</v>
      </c>
      <c r="DW593" t="s">
        <v>207</v>
      </c>
      <c r="DX593" t="s">
        <v>1983</v>
      </c>
      <c r="DY593" t="s">
        <v>951</v>
      </c>
      <c r="DZ593" t="s">
        <v>1689</v>
      </c>
      <c r="EA593" t="s">
        <v>13136</v>
      </c>
      <c r="EB593" t="s">
        <v>13137</v>
      </c>
      <c r="EC593" t="s">
        <v>13138</v>
      </c>
      <c r="ED593" t="s">
        <v>246</v>
      </c>
      <c r="EE593" t="s">
        <v>996</v>
      </c>
      <c r="EF593" t="s">
        <v>209</v>
      </c>
      <c r="EG593" t="s">
        <v>2054</v>
      </c>
    </row>
    <row r="594" spans="1:158">
      <c r="A594" t="s">
        <v>5429</v>
      </c>
      <c r="B594" t="s">
        <v>5430</v>
      </c>
      <c r="C594" t="s">
        <v>471</v>
      </c>
      <c r="D594" t="s">
        <v>472</v>
      </c>
      <c r="E594" t="s">
        <v>13139</v>
      </c>
      <c r="F594" t="s">
        <v>13140</v>
      </c>
      <c r="G594">
        <v>9350166126</v>
      </c>
      <c r="H594" t="s">
        <v>164</v>
      </c>
      <c r="I594" t="s">
        <v>13141</v>
      </c>
      <c r="J594" t="s">
        <v>166</v>
      </c>
      <c r="K594" t="s">
        <v>361</v>
      </c>
      <c r="L594" t="s">
        <v>13142</v>
      </c>
      <c r="M594" t="s">
        <v>13143</v>
      </c>
      <c r="N594" t="s">
        <v>170</v>
      </c>
      <c r="AI594" t="s">
        <v>13144</v>
      </c>
      <c r="AJ594" t="s">
        <v>13145</v>
      </c>
      <c r="AK594" t="s">
        <v>13146</v>
      </c>
      <c r="AL594">
        <v>54.57</v>
      </c>
      <c r="AM594">
        <v>5.45</v>
      </c>
      <c r="AN594">
        <v>1975</v>
      </c>
      <c r="AO594" t="s">
        <v>170</v>
      </c>
      <c r="AV594" t="s">
        <v>174</v>
      </c>
      <c r="AW594" t="s">
        <v>13147</v>
      </c>
      <c r="AX594" t="s">
        <v>13148</v>
      </c>
      <c r="AY594" t="s">
        <v>13149</v>
      </c>
      <c r="AZ594">
        <v>64.64</v>
      </c>
      <c r="BA594">
        <v>0.01</v>
      </c>
      <c r="BB594">
        <v>1980</v>
      </c>
      <c r="BC594" t="s">
        <v>174</v>
      </c>
      <c r="BD594" t="s">
        <v>13150</v>
      </c>
      <c r="BE594" t="s">
        <v>13151</v>
      </c>
      <c r="BF594" t="s">
        <v>3372</v>
      </c>
      <c r="BG594">
        <v>52.0</v>
      </c>
      <c r="BH594">
        <v>5.2</v>
      </c>
      <c r="BI594">
        <v>1985</v>
      </c>
      <c r="BJ594">
        <v>19</v>
      </c>
      <c r="BK594" t="s">
        <v>13152</v>
      </c>
      <c r="BL594">
        <v>9</v>
      </c>
      <c r="BN594" t="s">
        <v>174</v>
      </c>
      <c r="BO594" t="s">
        <v>13153</v>
      </c>
      <c r="BP594" t="s">
        <v>13154</v>
      </c>
      <c r="BQ594" t="s">
        <v>213</v>
      </c>
      <c r="BR594">
        <v>71.79</v>
      </c>
      <c r="BT594">
        <v>2015</v>
      </c>
      <c r="BU594">
        <v>14</v>
      </c>
      <c r="BW594">
        <v>9</v>
      </c>
      <c r="BY594" t="s">
        <v>174</v>
      </c>
      <c r="BZ594" t="s">
        <v>13155</v>
      </c>
      <c r="CA594" t="s">
        <v>13156</v>
      </c>
      <c r="CB594" t="s">
        <v>13157</v>
      </c>
      <c r="CC594">
        <v>47.0</v>
      </c>
      <c r="CD594">
        <v>4.7</v>
      </c>
      <c r="CE594">
        <v>1998</v>
      </c>
      <c r="CF594" t="s">
        <v>170</v>
      </c>
      <c r="CL594" t="s">
        <v>174</v>
      </c>
      <c r="CM594" t="s">
        <v>13158</v>
      </c>
      <c r="CN594" t="s">
        <v>174</v>
      </c>
      <c r="CO594" t="s">
        <v>13159</v>
      </c>
      <c r="CP594" t="s">
        <v>13160</v>
      </c>
      <c r="CQ594" t="s">
        <v>174</v>
      </c>
      <c r="CR594" t="s">
        <v>13161</v>
      </c>
      <c r="CS594" t="s">
        <v>13162</v>
      </c>
      <c r="CT594">
        <v>1</v>
      </c>
      <c r="CU594" t="s">
        <v>13163</v>
      </c>
      <c r="CV594" t="s">
        <v>170</v>
      </c>
      <c r="CZ594" t="s">
        <v>170</v>
      </c>
      <c r="DB594" t="s">
        <v>13164</v>
      </c>
      <c r="DC594" t="s">
        <v>13165</v>
      </c>
      <c r="DD594" t="s">
        <v>174</v>
      </c>
      <c r="DE594" t="s">
        <v>13166</v>
      </c>
      <c r="DF594" t="s">
        <v>174</v>
      </c>
      <c r="DG594" t="s">
        <v>13167</v>
      </c>
      <c r="DH594" t="s">
        <v>13168</v>
      </c>
      <c r="DI594" t="s">
        <v>13169</v>
      </c>
      <c r="DJ594" t="s">
        <v>13170</v>
      </c>
      <c r="DK594">
        <v>8</v>
      </c>
      <c r="DL594" t="s">
        <v>174</v>
      </c>
      <c r="DM594" t="s">
        <v>13171</v>
      </c>
      <c r="DN594" t="s">
        <v>170</v>
      </c>
      <c r="DP594" t="s">
        <v>13172</v>
      </c>
      <c r="DQ594" t="s">
        <v>202</v>
      </c>
      <c r="DR594" t="str">
        <f>HYPERLINK("https://nconnect.nicmar.ac.in/pdf/758_resume_1772209438.pdf/Y2FyZWVy","View Resume")</f>
        <v>0</v>
      </c>
      <c r="DS594" t="s">
        <v>574</v>
      </c>
      <c r="DT594" t="s">
        <v>13173</v>
      </c>
      <c r="DU594" t="s">
        <v>13174</v>
      </c>
      <c r="DV594" t="s">
        <v>13175</v>
      </c>
      <c r="DW594" t="s">
        <v>246</v>
      </c>
      <c r="DX594" t="s">
        <v>825</v>
      </c>
      <c r="DY594" t="s">
        <v>3390</v>
      </c>
      <c r="DZ594" t="s">
        <v>574</v>
      </c>
    </row>
    <row r="595" spans="1:158">
      <c r="A595" t="s">
        <v>295</v>
      </c>
      <c r="B595" t="s">
        <v>211</v>
      </c>
      <c r="C595" t="s">
        <v>267</v>
      </c>
      <c r="D595" t="s">
        <v>296</v>
      </c>
      <c r="E595" t="s">
        <v>11443</v>
      </c>
      <c r="F595" t="s">
        <v>11444</v>
      </c>
      <c r="G595">
        <v>9829069754</v>
      </c>
      <c r="H595" t="s">
        <v>164</v>
      </c>
      <c r="I595" t="s">
        <v>11445</v>
      </c>
      <c r="J595" t="s">
        <v>166</v>
      </c>
      <c r="K595" t="s">
        <v>361</v>
      </c>
      <c r="L595" t="s">
        <v>11446</v>
      </c>
      <c r="M595" t="s">
        <v>11447</v>
      </c>
      <c r="N595" t="s">
        <v>170</v>
      </c>
      <c r="AI595" t="s">
        <v>11448</v>
      </c>
      <c r="AJ595" t="s">
        <v>5479</v>
      </c>
      <c r="AK595" t="s">
        <v>11449</v>
      </c>
      <c r="AL595">
        <v>60.6</v>
      </c>
      <c r="AN595">
        <v>1979</v>
      </c>
      <c r="AO595" t="s">
        <v>174</v>
      </c>
      <c r="AP595" t="s">
        <v>11450</v>
      </c>
      <c r="AQ595" t="s">
        <v>5479</v>
      </c>
      <c r="AR595" t="s">
        <v>11451</v>
      </c>
      <c r="AS595">
        <v>49.4</v>
      </c>
      <c r="AU595">
        <v>1981</v>
      </c>
      <c r="AV595" t="s">
        <v>174</v>
      </c>
      <c r="AW595" t="s">
        <v>11452</v>
      </c>
      <c r="AX595" t="s">
        <v>11453</v>
      </c>
      <c r="AY595" t="s">
        <v>11454</v>
      </c>
      <c r="AZ595">
        <v>62.6</v>
      </c>
      <c r="BB595">
        <v>1995</v>
      </c>
      <c r="BC595" t="s">
        <v>174</v>
      </c>
      <c r="BD595" t="s">
        <v>11455</v>
      </c>
      <c r="BE595" t="s">
        <v>11456</v>
      </c>
      <c r="BF595" t="s">
        <v>11457</v>
      </c>
      <c r="BG595">
        <v>48.3</v>
      </c>
      <c r="BI595">
        <v>1986</v>
      </c>
      <c r="BJ595">
        <v>19</v>
      </c>
      <c r="BK595" t="s">
        <v>1007</v>
      </c>
      <c r="BL595">
        <v>53</v>
      </c>
      <c r="BM595" t="s">
        <v>11458</v>
      </c>
      <c r="BN595" t="s">
        <v>174</v>
      </c>
      <c r="BO595" t="s">
        <v>11459</v>
      </c>
      <c r="BP595" t="s">
        <v>11460</v>
      </c>
      <c r="BQ595" t="s">
        <v>11461</v>
      </c>
      <c r="BR595">
        <v>63.6</v>
      </c>
      <c r="BT595">
        <v>1999</v>
      </c>
      <c r="BU595">
        <v>31</v>
      </c>
      <c r="BV595" t="s">
        <v>11462</v>
      </c>
      <c r="BW595">
        <v>53</v>
      </c>
      <c r="BX595" t="s">
        <v>11463</v>
      </c>
      <c r="BY595" t="s">
        <v>174</v>
      </c>
      <c r="BZ595" t="s">
        <v>11464</v>
      </c>
      <c r="CA595" t="s">
        <v>11456</v>
      </c>
      <c r="CB595" t="s">
        <v>11465</v>
      </c>
      <c r="CC595">
        <v>54.05</v>
      </c>
      <c r="CE595">
        <v>1989</v>
      </c>
      <c r="CF595" t="s">
        <v>174</v>
      </c>
      <c r="CG595" t="s">
        <v>712</v>
      </c>
      <c r="CH595" t="s">
        <v>11466</v>
      </c>
      <c r="CI595" t="s">
        <v>193</v>
      </c>
      <c r="CJ595">
        <v>2019</v>
      </c>
      <c r="CL595" t="s">
        <v>174</v>
      </c>
      <c r="CM595" t="s">
        <v>11467</v>
      </c>
      <c r="CN595" t="s">
        <v>174</v>
      </c>
      <c r="CO595" t="s">
        <v>11468</v>
      </c>
      <c r="CP595" t="s">
        <v>11469</v>
      </c>
      <c r="CQ595" t="s">
        <v>174</v>
      </c>
      <c r="CR595" t="s">
        <v>3131</v>
      </c>
      <c r="CS595" t="s">
        <v>3131</v>
      </c>
      <c r="CT595">
        <v>5</v>
      </c>
      <c r="CU595" t="s">
        <v>11470</v>
      </c>
      <c r="CV595" t="s">
        <v>170</v>
      </c>
      <c r="CZ595" t="s">
        <v>170</v>
      </c>
      <c r="DB595" t="s">
        <v>11471</v>
      </c>
      <c r="DC595" t="s">
        <v>11472</v>
      </c>
      <c r="DD595" t="s">
        <v>174</v>
      </c>
      <c r="DE595" t="s">
        <v>11473</v>
      </c>
      <c r="DF595" t="s">
        <v>174</v>
      </c>
      <c r="DG595" t="s">
        <v>11474</v>
      </c>
      <c r="DH595" t="s">
        <v>3131</v>
      </c>
      <c r="DI595" t="s">
        <v>3131</v>
      </c>
      <c r="DJ595" t="s">
        <v>3131</v>
      </c>
      <c r="DK595">
        <v>9</v>
      </c>
      <c r="DL595" t="s">
        <v>174</v>
      </c>
      <c r="DM595" t="s">
        <v>11475</v>
      </c>
      <c r="DN595" t="s">
        <v>174</v>
      </c>
      <c r="DO595" t="s">
        <v>11476</v>
      </c>
      <c r="DP595" t="s">
        <v>13176</v>
      </c>
      <c r="DQ595" t="str">
        <f>HYPERLINK("https://nconnect.nicmar.ac.in/storage/profile/69a094226407e.png","Download")</f>
        <v>0</v>
      </c>
      <c r="DR595" t="str">
        <f>HYPERLINK("https://nconnect.nicmar.ac.in/pdf/403_resume_1772214903.pdf/Y2FyZWVy","View Resume")</f>
        <v>0</v>
      </c>
      <c r="DS595" t="s">
        <v>11478</v>
      </c>
      <c r="DT595" t="s">
        <v>11479</v>
      </c>
      <c r="DU595" t="s">
        <v>11480</v>
      </c>
      <c r="DV595" t="s">
        <v>1214</v>
      </c>
      <c r="DW595" t="s">
        <v>207</v>
      </c>
      <c r="DX595" t="s">
        <v>464</v>
      </c>
      <c r="DY595" t="s">
        <v>209</v>
      </c>
      <c r="DZ595" t="s">
        <v>949</v>
      </c>
      <c r="EA595" t="s">
        <v>11481</v>
      </c>
      <c r="EB595" t="s">
        <v>11482</v>
      </c>
      <c r="EC595" t="s">
        <v>1214</v>
      </c>
      <c r="ED595" t="s">
        <v>207</v>
      </c>
      <c r="EE595" t="s">
        <v>757</v>
      </c>
      <c r="EF595" t="s">
        <v>1199</v>
      </c>
      <c r="EG595" t="s">
        <v>355</v>
      </c>
      <c r="EH595" t="s">
        <v>11483</v>
      </c>
      <c r="EI595" t="s">
        <v>11473</v>
      </c>
      <c r="EJ595" t="s">
        <v>1214</v>
      </c>
      <c r="EK595" t="s">
        <v>246</v>
      </c>
      <c r="EL595" t="s">
        <v>2854</v>
      </c>
      <c r="EM595" t="s">
        <v>984</v>
      </c>
      <c r="EN595" t="s">
        <v>821</v>
      </c>
      <c r="EO595" t="s">
        <v>9335</v>
      </c>
      <c r="EP595" t="s">
        <v>11484</v>
      </c>
      <c r="EQ595" t="s">
        <v>1214</v>
      </c>
      <c r="ER595" t="s">
        <v>246</v>
      </c>
      <c r="ES595" t="s">
        <v>644</v>
      </c>
      <c r="ET595" t="s">
        <v>907</v>
      </c>
      <c r="EU595" t="s">
        <v>460</v>
      </c>
      <c r="EV595" t="s">
        <v>11485</v>
      </c>
      <c r="EW595" t="s">
        <v>11486</v>
      </c>
      <c r="EX595" t="s">
        <v>1214</v>
      </c>
      <c r="EY595" t="s">
        <v>207</v>
      </c>
      <c r="EZ595" t="s">
        <v>1987</v>
      </c>
      <c r="FA595" t="s">
        <v>1719</v>
      </c>
      <c r="FB595" t="s">
        <v>1388</v>
      </c>
    </row>
    <row r="596" spans="1:158">
      <c r="A596" t="s">
        <v>1284</v>
      </c>
      <c r="B596" t="s">
        <v>211</v>
      </c>
      <c r="C596" t="s">
        <v>267</v>
      </c>
      <c r="D596" t="s">
        <v>1285</v>
      </c>
      <c r="E596" t="s">
        <v>11443</v>
      </c>
      <c r="F596" t="s">
        <v>11444</v>
      </c>
      <c r="G596">
        <v>9829069754</v>
      </c>
      <c r="H596" t="s">
        <v>164</v>
      </c>
      <c r="I596" t="s">
        <v>11445</v>
      </c>
      <c r="J596" t="s">
        <v>166</v>
      </c>
      <c r="K596" t="s">
        <v>361</v>
      </c>
      <c r="L596" t="s">
        <v>11446</v>
      </c>
      <c r="M596" t="s">
        <v>11447</v>
      </c>
      <c r="N596" t="s">
        <v>170</v>
      </c>
      <c r="AI596" t="s">
        <v>11448</v>
      </c>
      <c r="AJ596" t="s">
        <v>5479</v>
      </c>
      <c r="AK596" t="s">
        <v>11449</v>
      </c>
      <c r="AL596">
        <v>60.6</v>
      </c>
      <c r="AN596">
        <v>1979</v>
      </c>
      <c r="AO596" t="s">
        <v>174</v>
      </c>
      <c r="AP596" t="s">
        <v>11450</v>
      </c>
      <c r="AQ596" t="s">
        <v>5479</v>
      </c>
      <c r="AR596" t="s">
        <v>11451</v>
      </c>
      <c r="AS596">
        <v>49.4</v>
      </c>
      <c r="AU596">
        <v>1981</v>
      </c>
      <c r="AV596" t="s">
        <v>174</v>
      </c>
      <c r="AW596" t="s">
        <v>11452</v>
      </c>
      <c r="AX596" t="s">
        <v>11453</v>
      </c>
      <c r="AY596" t="s">
        <v>11454</v>
      </c>
      <c r="AZ596">
        <v>62.6</v>
      </c>
      <c r="BB596">
        <v>1995</v>
      </c>
      <c r="BC596" t="s">
        <v>174</v>
      </c>
      <c r="BD596" t="s">
        <v>11455</v>
      </c>
      <c r="BE596" t="s">
        <v>11456</v>
      </c>
      <c r="BF596" t="s">
        <v>11457</v>
      </c>
      <c r="BG596">
        <v>48.3</v>
      </c>
      <c r="BI596">
        <v>1986</v>
      </c>
      <c r="BJ596">
        <v>19</v>
      </c>
      <c r="BK596" t="s">
        <v>1007</v>
      </c>
      <c r="BL596">
        <v>53</v>
      </c>
      <c r="BM596" t="s">
        <v>11458</v>
      </c>
      <c r="BN596" t="s">
        <v>174</v>
      </c>
      <c r="BO596" t="s">
        <v>11459</v>
      </c>
      <c r="BP596" t="s">
        <v>11460</v>
      </c>
      <c r="BQ596" t="s">
        <v>11461</v>
      </c>
      <c r="BR596">
        <v>63.6</v>
      </c>
      <c r="BT596">
        <v>1999</v>
      </c>
      <c r="BU596">
        <v>31</v>
      </c>
      <c r="BV596" t="s">
        <v>11462</v>
      </c>
      <c r="BW596">
        <v>53</v>
      </c>
      <c r="BX596" t="s">
        <v>11463</v>
      </c>
      <c r="BY596" t="s">
        <v>174</v>
      </c>
      <c r="BZ596" t="s">
        <v>11464</v>
      </c>
      <c r="CA596" t="s">
        <v>11456</v>
      </c>
      <c r="CB596" t="s">
        <v>11465</v>
      </c>
      <c r="CC596">
        <v>54.05</v>
      </c>
      <c r="CE596">
        <v>1989</v>
      </c>
      <c r="CF596" t="s">
        <v>174</v>
      </c>
      <c r="CG596" t="s">
        <v>712</v>
      </c>
      <c r="CH596" t="s">
        <v>11466</v>
      </c>
      <c r="CI596" t="s">
        <v>193</v>
      </c>
      <c r="CJ596">
        <v>2019</v>
      </c>
      <c r="CL596" t="s">
        <v>174</v>
      </c>
      <c r="CM596" t="s">
        <v>11467</v>
      </c>
      <c r="CN596" t="s">
        <v>174</v>
      </c>
      <c r="CO596" t="s">
        <v>11468</v>
      </c>
      <c r="CP596" t="s">
        <v>11469</v>
      </c>
      <c r="CQ596" t="s">
        <v>174</v>
      </c>
      <c r="CR596" t="s">
        <v>3131</v>
      </c>
      <c r="CS596" t="s">
        <v>3131</v>
      </c>
      <c r="CT596">
        <v>5</v>
      </c>
      <c r="CU596" t="s">
        <v>11470</v>
      </c>
      <c r="CV596" t="s">
        <v>170</v>
      </c>
      <c r="CZ596" t="s">
        <v>170</v>
      </c>
      <c r="DB596" t="s">
        <v>11471</v>
      </c>
      <c r="DC596" t="s">
        <v>11472</v>
      </c>
      <c r="DD596" t="s">
        <v>174</v>
      </c>
      <c r="DE596" t="s">
        <v>11473</v>
      </c>
      <c r="DF596" t="s">
        <v>174</v>
      </c>
      <c r="DG596" t="s">
        <v>11474</v>
      </c>
      <c r="DH596" t="s">
        <v>3131</v>
      </c>
      <c r="DI596" t="s">
        <v>3131</v>
      </c>
      <c r="DJ596" t="s">
        <v>3131</v>
      </c>
      <c r="DK596">
        <v>9</v>
      </c>
      <c r="DL596" t="s">
        <v>174</v>
      </c>
      <c r="DM596" t="s">
        <v>11475</v>
      </c>
      <c r="DN596" t="s">
        <v>174</v>
      </c>
      <c r="DO596" t="s">
        <v>11476</v>
      </c>
      <c r="DP596" t="s">
        <v>13177</v>
      </c>
      <c r="DQ596" t="str">
        <f>HYPERLINK("https://nconnect.nicmar.ac.in/storage/profile/69a094226407e.png","Download")</f>
        <v>0</v>
      </c>
      <c r="DR596" t="str">
        <f>HYPERLINK("https://nconnect.nicmar.ac.in/pdf/403_resume_1772214903.pdf/Y2FyZWVy","View Resume")</f>
        <v>0</v>
      </c>
      <c r="DS596" t="s">
        <v>11478</v>
      </c>
      <c r="DT596" t="s">
        <v>11479</v>
      </c>
      <c r="DU596" t="s">
        <v>11480</v>
      </c>
      <c r="DV596" t="s">
        <v>1214</v>
      </c>
      <c r="DW596" t="s">
        <v>207</v>
      </c>
      <c r="DX596" t="s">
        <v>464</v>
      </c>
      <c r="DY596" t="s">
        <v>209</v>
      </c>
      <c r="DZ596" t="s">
        <v>949</v>
      </c>
      <c r="EA596" t="s">
        <v>11481</v>
      </c>
      <c r="EB596" t="s">
        <v>11482</v>
      </c>
      <c r="EC596" t="s">
        <v>1214</v>
      </c>
      <c r="ED596" t="s">
        <v>207</v>
      </c>
      <c r="EE596" t="s">
        <v>757</v>
      </c>
      <c r="EF596" t="s">
        <v>1199</v>
      </c>
      <c r="EG596" t="s">
        <v>355</v>
      </c>
      <c r="EH596" t="s">
        <v>11483</v>
      </c>
      <c r="EI596" t="s">
        <v>11473</v>
      </c>
      <c r="EJ596" t="s">
        <v>1214</v>
      </c>
      <c r="EK596" t="s">
        <v>246</v>
      </c>
      <c r="EL596" t="s">
        <v>2854</v>
      </c>
      <c r="EM596" t="s">
        <v>984</v>
      </c>
      <c r="EN596" t="s">
        <v>821</v>
      </c>
      <c r="EO596" t="s">
        <v>9335</v>
      </c>
      <c r="EP596" t="s">
        <v>11484</v>
      </c>
      <c r="EQ596" t="s">
        <v>1214</v>
      </c>
      <c r="ER596" t="s">
        <v>246</v>
      </c>
      <c r="ES596" t="s">
        <v>644</v>
      </c>
      <c r="ET596" t="s">
        <v>907</v>
      </c>
      <c r="EU596" t="s">
        <v>460</v>
      </c>
      <c r="EV596" t="s">
        <v>11485</v>
      </c>
      <c r="EW596" t="s">
        <v>11486</v>
      </c>
      <c r="EX596" t="s">
        <v>1214</v>
      </c>
      <c r="EY596" t="s">
        <v>207</v>
      </c>
      <c r="EZ596" t="s">
        <v>1987</v>
      </c>
      <c r="FA596" t="s">
        <v>1719</v>
      </c>
      <c r="FB596" t="s">
        <v>1388</v>
      </c>
    </row>
    <row r="597" spans="1:158">
      <c r="A597" t="s">
        <v>1245</v>
      </c>
      <c r="B597" t="s">
        <v>159</v>
      </c>
      <c r="C597" t="s">
        <v>1138</v>
      </c>
      <c r="D597" t="s">
        <v>1246</v>
      </c>
      <c r="E597" t="s">
        <v>11443</v>
      </c>
      <c r="F597" t="s">
        <v>11444</v>
      </c>
      <c r="G597">
        <v>9829069754</v>
      </c>
      <c r="H597" t="s">
        <v>164</v>
      </c>
      <c r="I597" t="s">
        <v>11445</v>
      </c>
      <c r="J597" t="s">
        <v>166</v>
      </c>
      <c r="K597" t="s">
        <v>361</v>
      </c>
      <c r="L597" t="s">
        <v>11446</v>
      </c>
      <c r="M597" t="s">
        <v>11447</v>
      </c>
      <c r="N597" t="s">
        <v>170</v>
      </c>
      <c r="AI597" t="s">
        <v>11448</v>
      </c>
      <c r="AJ597" t="s">
        <v>5479</v>
      </c>
      <c r="AK597" t="s">
        <v>11449</v>
      </c>
      <c r="AL597">
        <v>60.6</v>
      </c>
      <c r="AN597">
        <v>1979</v>
      </c>
      <c r="AO597" t="s">
        <v>174</v>
      </c>
      <c r="AP597" t="s">
        <v>11450</v>
      </c>
      <c r="AQ597" t="s">
        <v>5479</v>
      </c>
      <c r="AR597" t="s">
        <v>11451</v>
      </c>
      <c r="AS597">
        <v>49.4</v>
      </c>
      <c r="AU597">
        <v>1981</v>
      </c>
      <c r="AV597" t="s">
        <v>174</v>
      </c>
      <c r="AW597" t="s">
        <v>11452</v>
      </c>
      <c r="AX597" t="s">
        <v>11453</v>
      </c>
      <c r="AY597" t="s">
        <v>11454</v>
      </c>
      <c r="AZ597">
        <v>62.6</v>
      </c>
      <c r="BB597">
        <v>1995</v>
      </c>
      <c r="BC597" t="s">
        <v>174</v>
      </c>
      <c r="BD597" t="s">
        <v>11455</v>
      </c>
      <c r="BE597" t="s">
        <v>11456</v>
      </c>
      <c r="BF597" t="s">
        <v>11457</v>
      </c>
      <c r="BG597">
        <v>48.3</v>
      </c>
      <c r="BI597">
        <v>1986</v>
      </c>
      <c r="BJ597">
        <v>19</v>
      </c>
      <c r="BK597" t="s">
        <v>1007</v>
      </c>
      <c r="BL597">
        <v>53</v>
      </c>
      <c r="BM597" t="s">
        <v>11458</v>
      </c>
      <c r="BN597" t="s">
        <v>174</v>
      </c>
      <c r="BO597" t="s">
        <v>11459</v>
      </c>
      <c r="BP597" t="s">
        <v>11460</v>
      </c>
      <c r="BQ597" t="s">
        <v>11461</v>
      </c>
      <c r="BR597">
        <v>63.6</v>
      </c>
      <c r="BT597">
        <v>1999</v>
      </c>
      <c r="BU597">
        <v>31</v>
      </c>
      <c r="BV597" t="s">
        <v>11462</v>
      </c>
      <c r="BW597">
        <v>53</v>
      </c>
      <c r="BX597" t="s">
        <v>11463</v>
      </c>
      <c r="BY597" t="s">
        <v>174</v>
      </c>
      <c r="BZ597" t="s">
        <v>11464</v>
      </c>
      <c r="CA597" t="s">
        <v>11456</v>
      </c>
      <c r="CB597" t="s">
        <v>11465</v>
      </c>
      <c r="CC597">
        <v>54.05</v>
      </c>
      <c r="CE597">
        <v>1989</v>
      </c>
      <c r="CF597" t="s">
        <v>174</v>
      </c>
      <c r="CG597" t="s">
        <v>712</v>
      </c>
      <c r="CH597" t="s">
        <v>11466</v>
      </c>
      <c r="CI597" t="s">
        <v>193</v>
      </c>
      <c r="CJ597">
        <v>2019</v>
      </c>
      <c r="CL597" t="s">
        <v>174</v>
      </c>
      <c r="CM597" t="s">
        <v>11467</v>
      </c>
      <c r="CN597" t="s">
        <v>174</v>
      </c>
      <c r="CO597" t="s">
        <v>11468</v>
      </c>
      <c r="CP597" t="s">
        <v>11469</v>
      </c>
      <c r="CQ597" t="s">
        <v>174</v>
      </c>
      <c r="CR597" t="s">
        <v>3131</v>
      </c>
      <c r="CS597" t="s">
        <v>3131</v>
      </c>
      <c r="CT597">
        <v>5</v>
      </c>
      <c r="CU597" t="s">
        <v>11470</v>
      </c>
      <c r="CV597" t="s">
        <v>170</v>
      </c>
      <c r="CZ597" t="s">
        <v>170</v>
      </c>
      <c r="DB597" t="s">
        <v>11471</v>
      </c>
      <c r="DC597" t="s">
        <v>11472</v>
      </c>
      <c r="DD597" t="s">
        <v>174</v>
      </c>
      <c r="DE597" t="s">
        <v>11473</v>
      </c>
      <c r="DF597" t="s">
        <v>174</v>
      </c>
      <c r="DG597" t="s">
        <v>11474</v>
      </c>
      <c r="DH597" t="s">
        <v>3131</v>
      </c>
      <c r="DI597" t="s">
        <v>3131</v>
      </c>
      <c r="DJ597" t="s">
        <v>3131</v>
      </c>
      <c r="DK597">
        <v>9</v>
      </c>
      <c r="DL597" t="s">
        <v>174</v>
      </c>
      <c r="DM597" t="s">
        <v>11475</v>
      </c>
      <c r="DN597" t="s">
        <v>174</v>
      </c>
      <c r="DO597" t="s">
        <v>11476</v>
      </c>
      <c r="DP597" t="s">
        <v>13178</v>
      </c>
      <c r="DQ597" t="str">
        <f>HYPERLINK("https://nconnect.nicmar.ac.in/storage/profile/69a094226407e.png","Download")</f>
        <v>0</v>
      </c>
      <c r="DR597" t="str">
        <f>HYPERLINK("https://nconnect.nicmar.ac.in/pdf/403_resume_1772214903.pdf/Y2FyZWVy","View Resume")</f>
        <v>0</v>
      </c>
      <c r="DS597" t="s">
        <v>11478</v>
      </c>
      <c r="DT597" t="s">
        <v>11479</v>
      </c>
      <c r="DU597" t="s">
        <v>11480</v>
      </c>
      <c r="DV597" t="s">
        <v>1214</v>
      </c>
      <c r="DW597" t="s">
        <v>207</v>
      </c>
      <c r="DX597" t="s">
        <v>464</v>
      </c>
      <c r="DY597" t="s">
        <v>209</v>
      </c>
      <c r="DZ597" t="s">
        <v>949</v>
      </c>
      <c r="EA597" t="s">
        <v>11481</v>
      </c>
      <c r="EB597" t="s">
        <v>11482</v>
      </c>
      <c r="EC597" t="s">
        <v>1214</v>
      </c>
      <c r="ED597" t="s">
        <v>207</v>
      </c>
      <c r="EE597" t="s">
        <v>757</v>
      </c>
      <c r="EF597" t="s">
        <v>1199</v>
      </c>
      <c r="EG597" t="s">
        <v>355</v>
      </c>
      <c r="EH597" t="s">
        <v>11483</v>
      </c>
      <c r="EI597" t="s">
        <v>11473</v>
      </c>
      <c r="EJ597" t="s">
        <v>1214</v>
      </c>
      <c r="EK597" t="s">
        <v>246</v>
      </c>
      <c r="EL597" t="s">
        <v>2854</v>
      </c>
      <c r="EM597" t="s">
        <v>984</v>
      </c>
      <c r="EN597" t="s">
        <v>821</v>
      </c>
      <c r="EO597" t="s">
        <v>9335</v>
      </c>
      <c r="EP597" t="s">
        <v>11484</v>
      </c>
      <c r="EQ597" t="s">
        <v>1214</v>
      </c>
      <c r="ER597" t="s">
        <v>246</v>
      </c>
      <c r="ES597" t="s">
        <v>644</v>
      </c>
      <c r="ET597" t="s">
        <v>907</v>
      </c>
      <c r="EU597" t="s">
        <v>460</v>
      </c>
      <c r="EV597" t="s">
        <v>11485</v>
      </c>
      <c r="EW597" t="s">
        <v>11486</v>
      </c>
      <c r="EX597" t="s">
        <v>1214</v>
      </c>
      <c r="EY597" t="s">
        <v>207</v>
      </c>
      <c r="EZ597" t="s">
        <v>1987</v>
      </c>
      <c r="FA597" t="s">
        <v>1719</v>
      </c>
      <c r="FB597" t="s">
        <v>1388</v>
      </c>
    </row>
    <row r="598" spans="1:158">
      <c r="A598" t="s">
        <v>356</v>
      </c>
      <c r="B598" t="s">
        <v>211</v>
      </c>
      <c r="C598" t="s">
        <v>267</v>
      </c>
      <c r="D598" t="s">
        <v>357</v>
      </c>
      <c r="E598" t="s">
        <v>13179</v>
      </c>
      <c r="F598" t="s">
        <v>13180</v>
      </c>
      <c r="G598">
        <v>6201593824</v>
      </c>
      <c r="H598" t="s">
        <v>164</v>
      </c>
      <c r="I598" t="s">
        <v>13181</v>
      </c>
      <c r="J598" t="s">
        <v>217</v>
      </c>
      <c r="K598" t="s">
        <v>361</v>
      </c>
      <c r="L598" t="s">
        <v>13182</v>
      </c>
      <c r="M598" t="s">
        <v>13183</v>
      </c>
      <c r="N598" t="s">
        <v>170</v>
      </c>
      <c r="AI598" t="s">
        <v>13184</v>
      </c>
      <c r="AJ598" t="s">
        <v>1930</v>
      </c>
      <c r="AK598" t="s">
        <v>13185</v>
      </c>
      <c r="AL598">
        <v>80</v>
      </c>
      <c r="AM598">
        <v>8.2</v>
      </c>
      <c r="AN598">
        <v>2015</v>
      </c>
      <c r="AO598" t="s">
        <v>174</v>
      </c>
      <c r="AP598" t="s">
        <v>13186</v>
      </c>
      <c r="AQ598" t="s">
        <v>1930</v>
      </c>
      <c r="AR598" t="s">
        <v>13187</v>
      </c>
      <c r="AS598">
        <v>60</v>
      </c>
      <c r="AT598">
        <v>6.0</v>
      </c>
      <c r="AU598">
        <v>2017</v>
      </c>
      <c r="AV598" t="s">
        <v>170</v>
      </c>
      <c r="BC598" t="s">
        <v>174</v>
      </c>
      <c r="BD598" t="s">
        <v>13188</v>
      </c>
      <c r="BE598" t="s">
        <v>13189</v>
      </c>
      <c r="BF598" t="s">
        <v>13190</v>
      </c>
      <c r="BG598">
        <v>80</v>
      </c>
      <c r="BH598">
        <v>7.99</v>
      </c>
      <c r="BI598">
        <v>2022</v>
      </c>
      <c r="BJ598">
        <v>19</v>
      </c>
      <c r="BK598" t="s">
        <v>13190</v>
      </c>
      <c r="BL598">
        <v>11</v>
      </c>
      <c r="BN598" t="s">
        <v>174</v>
      </c>
      <c r="BO598" t="s">
        <v>13191</v>
      </c>
      <c r="BP598" t="s">
        <v>13192</v>
      </c>
      <c r="BQ598" t="s">
        <v>13193</v>
      </c>
      <c r="BR598">
        <v>75</v>
      </c>
      <c r="BS598">
        <v>7.5</v>
      </c>
      <c r="BT598">
        <v>2026</v>
      </c>
      <c r="BU598">
        <v>31</v>
      </c>
      <c r="BV598" t="s">
        <v>13194</v>
      </c>
      <c r="BW598">
        <v>53</v>
      </c>
      <c r="BX598" t="s">
        <v>1941</v>
      </c>
      <c r="BY598" t="s">
        <v>170</v>
      </c>
      <c r="CF598" t="s">
        <v>170</v>
      </c>
      <c r="CL598" t="s">
        <v>170</v>
      </c>
      <c r="CN598" t="s">
        <v>170</v>
      </c>
      <c r="CP598" t="s">
        <v>13195</v>
      </c>
      <c r="CQ598" t="s">
        <v>170</v>
      </c>
      <c r="CU598" t="s">
        <v>2365</v>
      </c>
      <c r="CV598" t="s">
        <v>170</v>
      </c>
      <c r="CZ598" t="s">
        <v>170</v>
      </c>
      <c r="DC598" t="s">
        <v>13196</v>
      </c>
      <c r="DD598" t="s">
        <v>174</v>
      </c>
      <c r="DE598" t="s">
        <v>13197</v>
      </c>
      <c r="DF598" t="s">
        <v>170</v>
      </c>
      <c r="DL598" t="s">
        <v>170</v>
      </c>
      <c r="DN598" t="s">
        <v>170</v>
      </c>
      <c r="DP598" t="s">
        <v>13198</v>
      </c>
      <c r="DQ598" t="str">
        <f>HYPERLINK("https://nconnect.nicmar.ac.in/storage/profile/69a25b6047c99.png","Download")</f>
        <v>0</v>
      </c>
      <c r="DR598" t="str">
        <f>HYPERLINK("https://nconnect.nicmar.ac.in/pdf/765_resume_1772249021.pdf/Y2FyZWVy","View Resume")</f>
        <v>0</v>
      </c>
      <c r="DS598" t="s">
        <v>945</v>
      </c>
      <c r="DT598" t="s">
        <v>4411</v>
      </c>
      <c r="DU598" t="s">
        <v>13199</v>
      </c>
      <c r="DV598" t="s">
        <v>13200</v>
      </c>
      <c r="DW598" t="s">
        <v>207</v>
      </c>
      <c r="DX598" t="s">
        <v>904</v>
      </c>
      <c r="DY598" t="s">
        <v>2374</v>
      </c>
      <c r="DZ598" t="s">
        <v>945</v>
      </c>
    </row>
    <row r="599" spans="1:158">
      <c r="A599" t="s">
        <v>295</v>
      </c>
      <c r="B599" t="s">
        <v>211</v>
      </c>
      <c r="C599" t="s">
        <v>267</v>
      </c>
      <c r="D599" t="s">
        <v>296</v>
      </c>
      <c r="E599" t="s">
        <v>13179</v>
      </c>
      <c r="F599" t="s">
        <v>13180</v>
      </c>
      <c r="G599">
        <v>6201593824</v>
      </c>
      <c r="H599" t="s">
        <v>164</v>
      </c>
      <c r="I599" t="s">
        <v>13181</v>
      </c>
      <c r="J599" t="s">
        <v>217</v>
      </c>
      <c r="K599" t="s">
        <v>361</v>
      </c>
      <c r="L599" t="s">
        <v>13182</v>
      </c>
      <c r="M599" t="s">
        <v>13183</v>
      </c>
      <c r="N599" t="s">
        <v>170</v>
      </c>
      <c r="AI599" t="s">
        <v>13184</v>
      </c>
      <c r="AJ599" t="s">
        <v>1930</v>
      </c>
      <c r="AK599" t="s">
        <v>13185</v>
      </c>
      <c r="AL599">
        <v>80</v>
      </c>
      <c r="AM599">
        <v>8.2</v>
      </c>
      <c r="AN599">
        <v>2015</v>
      </c>
      <c r="AO599" t="s">
        <v>174</v>
      </c>
      <c r="AP599" t="s">
        <v>13186</v>
      </c>
      <c r="AQ599" t="s">
        <v>1930</v>
      </c>
      <c r="AR599" t="s">
        <v>13187</v>
      </c>
      <c r="AS599">
        <v>60</v>
      </c>
      <c r="AT599">
        <v>6.0</v>
      </c>
      <c r="AU599">
        <v>2017</v>
      </c>
      <c r="AV599" t="s">
        <v>170</v>
      </c>
      <c r="BC599" t="s">
        <v>174</v>
      </c>
      <c r="BD599" t="s">
        <v>13188</v>
      </c>
      <c r="BE599" t="s">
        <v>13189</v>
      </c>
      <c r="BF599" t="s">
        <v>13190</v>
      </c>
      <c r="BG599">
        <v>80</v>
      </c>
      <c r="BH599">
        <v>7.99</v>
      </c>
      <c r="BI599">
        <v>2022</v>
      </c>
      <c r="BJ599">
        <v>19</v>
      </c>
      <c r="BK599" t="s">
        <v>13190</v>
      </c>
      <c r="BL599">
        <v>11</v>
      </c>
      <c r="BN599" t="s">
        <v>174</v>
      </c>
      <c r="BO599" t="s">
        <v>13191</v>
      </c>
      <c r="BP599" t="s">
        <v>13192</v>
      </c>
      <c r="BQ599" t="s">
        <v>13193</v>
      </c>
      <c r="BR599">
        <v>75</v>
      </c>
      <c r="BS599">
        <v>7.5</v>
      </c>
      <c r="BT599">
        <v>2026</v>
      </c>
      <c r="BU599">
        <v>31</v>
      </c>
      <c r="BV599" t="s">
        <v>13194</v>
      </c>
      <c r="BW599">
        <v>53</v>
      </c>
      <c r="BX599" t="s">
        <v>1941</v>
      </c>
      <c r="BY599" t="s">
        <v>170</v>
      </c>
      <c r="CF599" t="s">
        <v>170</v>
      </c>
      <c r="CL599" t="s">
        <v>170</v>
      </c>
      <c r="CN599" t="s">
        <v>170</v>
      </c>
      <c r="CP599" t="s">
        <v>13195</v>
      </c>
      <c r="CQ599" t="s">
        <v>170</v>
      </c>
      <c r="CU599" t="s">
        <v>2365</v>
      </c>
      <c r="CV599" t="s">
        <v>170</v>
      </c>
      <c r="CZ599" t="s">
        <v>170</v>
      </c>
      <c r="DC599" t="s">
        <v>13196</v>
      </c>
      <c r="DD599" t="s">
        <v>174</v>
      </c>
      <c r="DE599" t="s">
        <v>13197</v>
      </c>
      <c r="DF599" t="s">
        <v>170</v>
      </c>
      <c r="DL599" t="s">
        <v>170</v>
      </c>
      <c r="DN599" t="s">
        <v>170</v>
      </c>
      <c r="DP599" t="s">
        <v>13201</v>
      </c>
      <c r="DQ599" t="str">
        <f>HYPERLINK("https://nconnect.nicmar.ac.in/storage/profile/69a25b6047c99.png","Download")</f>
        <v>0</v>
      </c>
      <c r="DR599" t="str">
        <f>HYPERLINK("https://nconnect.nicmar.ac.in/pdf/765_resume_1772249021.pdf/Y2FyZWVy","View Resume")</f>
        <v>0</v>
      </c>
      <c r="DS599" t="s">
        <v>945</v>
      </c>
      <c r="DT599" t="s">
        <v>4411</v>
      </c>
      <c r="DU599" t="s">
        <v>13199</v>
      </c>
      <c r="DV599" t="s">
        <v>13200</v>
      </c>
      <c r="DW599" t="s">
        <v>207</v>
      </c>
      <c r="DX599" t="s">
        <v>904</v>
      </c>
      <c r="DY599" t="s">
        <v>2374</v>
      </c>
      <c r="DZ599" t="s">
        <v>945</v>
      </c>
    </row>
    <row r="600" spans="1:158">
      <c r="A600" t="s">
        <v>356</v>
      </c>
      <c r="B600" t="s">
        <v>211</v>
      </c>
      <c r="C600" t="s">
        <v>267</v>
      </c>
      <c r="D600" t="s">
        <v>357</v>
      </c>
      <c r="E600" t="s">
        <v>13202</v>
      </c>
      <c r="F600" t="s">
        <v>13203</v>
      </c>
      <c r="G600">
        <v>6204307096</v>
      </c>
      <c r="H600" t="s">
        <v>164</v>
      </c>
      <c r="I600" t="s">
        <v>13204</v>
      </c>
      <c r="J600" t="s">
        <v>217</v>
      </c>
      <c r="K600" t="s">
        <v>13205</v>
      </c>
      <c r="L600" t="s">
        <v>13206</v>
      </c>
      <c r="M600" t="s">
        <v>13207</v>
      </c>
      <c r="N600" t="s">
        <v>170</v>
      </c>
      <c r="AI600" t="s">
        <v>13208</v>
      </c>
      <c r="AJ600" t="s">
        <v>13209</v>
      </c>
      <c r="AK600" t="s">
        <v>13210</v>
      </c>
      <c r="AL600">
        <v>73.4</v>
      </c>
      <c r="AM600">
        <v>7.73</v>
      </c>
      <c r="AN600">
        <v>2018</v>
      </c>
      <c r="AO600" t="s">
        <v>174</v>
      </c>
      <c r="AP600" t="s">
        <v>13208</v>
      </c>
      <c r="AQ600" t="s">
        <v>13209</v>
      </c>
      <c r="AR600" t="s">
        <v>4791</v>
      </c>
      <c r="AS600">
        <v>89.4</v>
      </c>
      <c r="AT600">
        <v>9.41</v>
      </c>
      <c r="AU600">
        <v>2020</v>
      </c>
      <c r="AV600" t="s">
        <v>170</v>
      </c>
      <c r="BC600" t="s">
        <v>174</v>
      </c>
      <c r="BD600" t="s">
        <v>13211</v>
      </c>
      <c r="BE600" t="s">
        <v>13212</v>
      </c>
      <c r="BF600" t="s">
        <v>13213</v>
      </c>
      <c r="BG600">
        <v>73.69</v>
      </c>
      <c r="BH600">
        <v>8.83</v>
      </c>
      <c r="BI600">
        <v>2023</v>
      </c>
      <c r="BJ600">
        <v>9</v>
      </c>
      <c r="BL600">
        <v>53</v>
      </c>
      <c r="BM600" t="s">
        <v>13213</v>
      </c>
      <c r="BN600" t="s">
        <v>174</v>
      </c>
      <c r="BO600" t="s">
        <v>13214</v>
      </c>
      <c r="BP600" t="s">
        <v>2873</v>
      </c>
      <c r="BQ600" t="s">
        <v>13215</v>
      </c>
      <c r="BR600">
        <v>75.3</v>
      </c>
      <c r="BS600">
        <v>8.03</v>
      </c>
      <c r="BT600">
        <v>2026</v>
      </c>
      <c r="BU600">
        <v>31</v>
      </c>
      <c r="BV600" t="s">
        <v>13216</v>
      </c>
      <c r="BW600">
        <v>53</v>
      </c>
      <c r="BX600" t="s">
        <v>13215</v>
      </c>
      <c r="BY600" t="s">
        <v>170</v>
      </c>
      <c r="CF600" t="s">
        <v>170</v>
      </c>
      <c r="CL600" t="s">
        <v>170</v>
      </c>
      <c r="CN600" t="s">
        <v>170</v>
      </c>
      <c r="CP600" t="s">
        <v>2078</v>
      </c>
      <c r="CQ600" t="s">
        <v>170</v>
      </c>
      <c r="CV600" t="s">
        <v>170</v>
      </c>
      <c r="CZ600" t="s">
        <v>170</v>
      </c>
      <c r="DC600" t="s">
        <v>13217</v>
      </c>
      <c r="DD600" t="s">
        <v>174</v>
      </c>
      <c r="DE600" t="s">
        <v>13218</v>
      </c>
      <c r="DF600" t="s">
        <v>170</v>
      </c>
      <c r="DL600" t="s">
        <v>170</v>
      </c>
      <c r="DN600" t="s">
        <v>170</v>
      </c>
      <c r="DP600" t="s">
        <v>13219</v>
      </c>
      <c r="DQ600" t="str">
        <f>HYPERLINK("https://nconnect.nicmar.ac.in/storage/profile/69a26b1fd416d.png","Download")</f>
        <v>0</v>
      </c>
      <c r="DR600" t="str">
        <f>HYPERLINK("https://nconnect.nicmar.ac.in/pdf/767_resume_1772252963.pdf/Y2FyZWVy","View Resume")</f>
        <v>0</v>
      </c>
      <c r="DS600" t="s">
        <v>248</v>
      </c>
      <c r="DT600" t="s">
        <v>2106</v>
      </c>
      <c r="DU600" t="s">
        <v>2106</v>
      </c>
      <c r="DV600" t="s">
        <v>2106</v>
      </c>
      <c r="DW600" t="s">
        <v>246</v>
      </c>
      <c r="DX600" t="s">
        <v>3626</v>
      </c>
      <c r="DY600" t="s">
        <v>1199</v>
      </c>
      <c r="DZ600" t="s">
        <v>248</v>
      </c>
    </row>
    <row r="601" spans="1:158">
      <c r="A601" t="s">
        <v>210</v>
      </c>
      <c r="B601" t="s">
        <v>211</v>
      </c>
      <c r="C601" t="s">
        <v>212</v>
      </c>
      <c r="D601" t="s">
        <v>213</v>
      </c>
      <c r="E601" t="s">
        <v>13220</v>
      </c>
      <c r="F601" t="s">
        <v>13221</v>
      </c>
      <c r="G601">
        <v>9496174195</v>
      </c>
      <c r="H601" t="s">
        <v>271</v>
      </c>
      <c r="I601" t="s">
        <v>13222</v>
      </c>
      <c r="J601" t="s">
        <v>166</v>
      </c>
      <c r="K601" t="s">
        <v>13223</v>
      </c>
      <c r="L601" t="s">
        <v>13224</v>
      </c>
      <c r="M601" t="s">
        <v>13225</v>
      </c>
      <c r="N601" t="s">
        <v>170</v>
      </c>
      <c r="AI601" t="s">
        <v>13226</v>
      </c>
      <c r="AJ601" t="s">
        <v>13227</v>
      </c>
      <c r="AK601" t="s">
        <v>1515</v>
      </c>
      <c r="AL601">
        <v>96.4</v>
      </c>
      <c r="AN601">
        <v>2006</v>
      </c>
      <c r="AO601" t="s">
        <v>174</v>
      </c>
      <c r="AP601" t="s">
        <v>13226</v>
      </c>
      <c r="AQ601" t="s">
        <v>13227</v>
      </c>
      <c r="AR601" t="s">
        <v>1559</v>
      </c>
      <c r="AS601">
        <v>94.8</v>
      </c>
      <c r="AU601">
        <v>2008</v>
      </c>
      <c r="AV601" t="s">
        <v>170</v>
      </c>
      <c r="BC601" t="s">
        <v>174</v>
      </c>
      <c r="BD601" t="s">
        <v>5675</v>
      </c>
      <c r="BE601" t="s">
        <v>13228</v>
      </c>
      <c r="BF601" t="s">
        <v>485</v>
      </c>
      <c r="BG601">
        <v>92.74</v>
      </c>
      <c r="BH601">
        <v>9.82</v>
      </c>
      <c r="BI601">
        <v>2012</v>
      </c>
      <c r="BJ601">
        <v>1</v>
      </c>
      <c r="BL601">
        <v>9</v>
      </c>
      <c r="BN601" t="s">
        <v>174</v>
      </c>
      <c r="BO601" t="s">
        <v>13229</v>
      </c>
      <c r="BP601" t="s">
        <v>13230</v>
      </c>
      <c r="BQ601" t="s">
        <v>213</v>
      </c>
      <c r="BR601">
        <v>97.3</v>
      </c>
      <c r="BS601">
        <v>9.73</v>
      </c>
      <c r="BT601">
        <v>2014</v>
      </c>
      <c r="BU601">
        <v>14</v>
      </c>
      <c r="BW601">
        <v>47</v>
      </c>
      <c r="BY601" t="s">
        <v>170</v>
      </c>
      <c r="CF601" t="s">
        <v>174</v>
      </c>
      <c r="CG601" t="s">
        <v>13231</v>
      </c>
      <c r="CH601" t="s">
        <v>11312</v>
      </c>
      <c r="CI601" t="s">
        <v>193</v>
      </c>
      <c r="CJ601">
        <v>2023</v>
      </c>
      <c r="CL601" t="s">
        <v>174</v>
      </c>
      <c r="CM601" t="s">
        <v>13232</v>
      </c>
      <c r="CN601" t="s">
        <v>174</v>
      </c>
      <c r="CO601" t="s">
        <v>13233</v>
      </c>
      <c r="CP601" t="s">
        <v>13234</v>
      </c>
      <c r="CQ601" t="s">
        <v>174</v>
      </c>
      <c r="CR601">
        <v>4</v>
      </c>
      <c r="CS601">
        <v>0</v>
      </c>
      <c r="CT601">
        <v>0</v>
      </c>
      <c r="CU601" t="s">
        <v>13235</v>
      </c>
      <c r="CV601" t="s">
        <v>170</v>
      </c>
      <c r="CZ601" t="s">
        <v>170</v>
      </c>
      <c r="DB601" t="s">
        <v>6536</v>
      </c>
      <c r="DC601" t="s">
        <v>13236</v>
      </c>
      <c r="DD601" t="s">
        <v>174</v>
      </c>
      <c r="DE601" t="s">
        <v>13237</v>
      </c>
      <c r="DF601" t="s">
        <v>170</v>
      </c>
      <c r="DG601" t="s">
        <v>13238</v>
      </c>
      <c r="DH601" t="s">
        <v>6536</v>
      </c>
      <c r="DI601" t="s">
        <v>6536</v>
      </c>
      <c r="DJ601" t="s">
        <v>6536</v>
      </c>
      <c r="DL601" t="s">
        <v>174</v>
      </c>
      <c r="DM601" t="s">
        <v>13233</v>
      </c>
      <c r="DN601" t="s">
        <v>170</v>
      </c>
      <c r="DP601" t="s">
        <v>13239</v>
      </c>
      <c r="DQ601" t="s">
        <v>202</v>
      </c>
      <c r="DR601" t="str">
        <f>HYPERLINK("https://nconnect.nicmar.ac.in/pdf/766_resume_1772253888.pdf/Y2FyZWVy","View Resume")</f>
        <v>0</v>
      </c>
      <c r="DS601" t="s">
        <v>985</v>
      </c>
      <c r="DT601" t="s">
        <v>13240</v>
      </c>
      <c r="DU601" t="s">
        <v>211</v>
      </c>
      <c r="DV601" t="s">
        <v>1812</v>
      </c>
      <c r="DW601" t="s">
        <v>246</v>
      </c>
      <c r="DX601" t="s">
        <v>995</v>
      </c>
      <c r="DY601" t="s">
        <v>209</v>
      </c>
      <c r="DZ601" t="s">
        <v>1027</v>
      </c>
      <c r="EA601" t="s">
        <v>13241</v>
      </c>
      <c r="EB601" t="s">
        <v>13242</v>
      </c>
      <c r="EC601" t="s">
        <v>8570</v>
      </c>
      <c r="ED601" t="s">
        <v>246</v>
      </c>
      <c r="EE601" t="s">
        <v>423</v>
      </c>
      <c r="EF601" t="s">
        <v>995</v>
      </c>
      <c r="EG601" t="s">
        <v>465</v>
      </c>
      <c r="EH601" t="s">
        <v>13243</v>
      </c>
      <c r="EI601" t="s">
        <v>211</v>
      </c>
      <c r="EJ601" t="s">
        <v>6800</v>
      </c>
      <c r="EK601" t="s">
        <v>246</v>
      </c>
      <c r="EL601" t="s">
        <v>8099</v>
      </c>
      <c r="EM601" t="s">
        <v>1722</v>
      </c>
      <c r="EN601" t="s">
        <v>908</v>
      </c>
      <c r="EO601" t="s">
        <v>6799</v>
      </c>
      <c r="EP601" t="s">
        <v>211</v>
      </c>
      <c r="EQ601" t="s">
        <v>6800</v>
      </c>
      <c r="ER601" t="s">
        <v>246</v>
      </c>
      <c r="ES601" t="s">
        <v>2026</v>
      </c>
      <c r="ET601" t="s">
        <v>2022</v>
      </c>
      <c r="EU601" t="s">
        <v>469</v>
      </c>
      <c r="EV601" t="s">
        <v>13244</v>
      </c>
      <c r="EW601" t="s">
        <v>13245</v>
      </c>
      <c r="EX601" t="s">
        <v>1812</v>
      </c>
      <c r="EY601" t="s">
        <v>207</v>
      </c>
      <c r="EZ601" t="s">
        <v>579</v>
      </c>
      <c r="FA601" t="s">
        <v>2523</v>
      </c>
      <c r="FB601" t="s">
        <v>2927</v>
      </c>
    </row>
    <row r="602" spans="1:158">
      <c r="A602" t="s">
        <v>295</v>
      </c>
      <c r="B602" t="s">
        <v>211</v>
      </c>
      <c r="C602" t="s">
        <v>267</v>
      </c>
      <c r="D602" t="s">
        <v>296</v>
      </c>
      <c r="E602" t="s">
        <v>13246</v>
      </c>
      <c r="F602" t="s">
        <v>13247</v>
      </c>
      <c r="G602">
        <v>9796426836</v>
      </c>
      <c r="H602" t="s">
        <v>164</v>
      </c>
      <c r="I602" t="s">
        <v>13248</v>
      </c>
      <c r="J602" t="s">
        <v>166</v>
      </c>
      <c r="K602" t="s">
        <v>4281</v>
      </c>
      <c r="L602" t="s">
        <v>13249</v>
      </c>
      <c r="M602" t="s">
        <v>13250</v>
      </c>
      <c r="N602" t="s">
        <v>170</v>
      </c>
      <c r="AI602" t="s">
        <v>13251</v>
      </c>
      <c r="AJ602" t="s">
        <v>13252</v>
      </c>
      <c r="AK602" t="s">
        <v>13253</v>
      </c>
      <c r="AL602">
        <v>85</v>
      </c>
      <c r="AN602">
        <v>2009</v>
      </c>
      <c r="AO602" t="s">
        <v>174</v>
      </c>
      <c r="AP602" t="s">
        <v>13251</v>
      </c>
      <c r="AQ602" t="s">
        <v>13252</v>
      </c>
      <c r="AR602" t="s">
        <v>13254</v>
      </c>
      <c r="AS602">
        <v>76</v>
      </c>
      <c r="AU602">
        <v>2011</v>
      </c>
      <c r="AV602" t="s">
        <v>170</v>
      </c>
      <c r="BC602" t="s">
        <v>174</v>
      </c>
      <c r="BD602" t="s">
        <v>13255</v>
      </c>
      <c r="BE602" t="s">
        <v>13256</v>
      </c>
      <c r="BF602" t="s">
        <v>3768</v>
      </c>
      <c r="BG602">
        <v>67.93</v>
      </c>
      <c r="BI602">
        <v>2017</v>
      </c>
      <c r="BJ602">
        <v>19</v>
      </c>
      <c r="BK602" t="s">
        <v>13257</v>
      </c>
      <c r="BL602">
        <v>24</v>
      </c>
      <c r="BN602" t="s">
        <v>174</v>
      </c>
      <c r="BO602" t="s">
        <v>13258</v>
      </c>
      <c r="BP602" t="s">
        <v>13259</v>
      </c>
      <c r="BQ602" t="s">
        <v>528</v>
      </c>
      <c r="BR602">
        <v>86.7</v>
      </c>
      <c r="BS602">
        <v>8.67</v>
      </c>
      <c r="BT602">
        <v>2019</v>
      </c>
      <c r="BU602">
        <v>31</v>
      </c>
      <c r="BV602" t="s">
        <v>13260</v>
      </c>
      <c r="BW602">
        <v>33</v>
      </c>
      <c r="BY602" t="s">
        <v>170</v>
      </c>
      <c r="CF602" t="s">
        <v>174</v>
      </c>
      <c r="CG602" t="s">
        <v>1185</v>
      </c>
      <c r="CH602" t="s">
        <v>13261</v>
      </c>
      <c r="CI602" t="s">
        <v>193</v>
      </c>
      <c r="CJ602">
        <v>2023</v>
      </c>
      <c r="CL602" t="s">
        <v>170</v>
      </c>
      <c r="CN602" t="s">
        <v>174</v>
      </c>
      <c r="CO602" t="s">
        <v>13262</v>
      </c>
      <c r="CP602" t="s">
        <v>13263</v>
      </c>
      <c r="CQ602" t="s">
        <v>174</v>
      </c>
      <c r="CR602">
        <v>8</v>
      </c>
      <c r="CS602">
        <v>1</v>
      </c>
      <c r="CT602">
        <v>2</v>
      </c>
      <c r="CU602" t="s">
        <v>13264</v>
      </c>
      <c r="CV602" t="s">
        <v>170</v>
      </c>
      <c r="CZ602" t="s">
        <v>174</v>
      </c>
      <c r="DA602" t="s">
        <v>13265</v>
      </c>
      <c r="DB602" t="s">
        <v>13266</v>
      </c>
      <c r="DC602" t="s">
        <v>2647</v>
      </c>
      <c r="DD602" t="s">
        <v>174</v>
      </c>
      <c r="DE602" t="s">
        <v>13267</v>
      </c>
      <c r="DF602" t="s">
        <v>170</v>
      </c>
      <c r="DG602" t="s">
        <v>13268</v>
      </c>
      <c r="DL602" t="s">
        <v>174</v>
      </c>
      <c r="DM602" t="s">
        <v>13262</v>
      </c>
      <c r="DN602" t="s">
        <v>170</v>
      </c>
      <c r="DP602" t="s">
        <v>13269</v>
      </c>
      <c r="DQ602" t="s">
        <v>202</v>
      </c>
      <c r="DR602" t="str">
        <f>HYPERLINK("https://nconnect.nicmar.ac.in/pdf/773_resume_1772257340.pdf/Y2FyZWVy","View Resume")</f>
        <v>0</v>
      </c>
      <c r="DS602" t="s">
        <v>4015</v>
      </c>
      <c r="DT602" t="s">
        <v>7791</v>
      </c>
      <c r="DU602" t="s">
        <v>1685</v>
      </c>
      <c r="DV602" t="s">
        <v>417</v>
      </c>
      <c r="DW602" t="s">
        <v>246</v>
      </c>
      <c r="DX602" t="s">
        <v>1813</v>
      </c>
      <c r="DY602" t="s">
        <v>209</v>
      </c>
      <c r="DZ602" t="s">
        <v>4015</v>
      </c>
    </row>
    <row r="603" spans="1:158">
      <c r="A603" t="s">
        <v>266</v>
      </c>
      <c r="B603" t="s">
        <v>211</v>
      </c>
      <c r="C603" t="s">
        <v>267</v>
      </c>
      <c r="D603" t="s">
        <v>268</v>
      </c>
      <c r="E603" t="s">
        <v>13270</v>
      </c>
      <c r="F603" t="s">
        <v>13271</v>
      </c>
      <c r="G603">
        <v>7507520849</v>
      </c>
      <c r="H603" t="s">
        <v>271</v>
      </c>
      <c r="I603" t="s">
        <v>13272</v>
      </c>
      <c r="J603" t="s">
        <v>166</v>
      </c>
      <c r="K603" t="s">
        <v>13273</v>
      </c>
      <c r="L603" t="s">
        <v>13274</v>
      </c>
      <c r="M603" t="s">
        <v>13275</v>
      </c>
      <c r="N603" t="s">
        <v>170</v>
      </c>
      <c r="AI603" t="s">
        <v>13276</v>
      </c>
      <c r="AJ603" t="s">
        <v>13277</v>
      </c>
      <c r="AK603" t="s">
        <v>13278</v>
      </c>
      <c r="AL603">
        <v>76</v>
      </c>
      <c r="AN603">
        <v>1996</v>
      </c>
      <c r="AO603" t="s">
        <v>174</v>
      </c>
      <c r="AP603" t="s">
        <v>13279</v>
      </c>
      <c r="AQ603" t="s">
        <v>13277</v>
      </c>
      <c r="AR603" t="s">
        <v>627</v>
      </c>
      <c r="AS603">
        <v>78</v>
      </c>
      <c r="AU603">
        <v>1998</v>
      </c>
      <c r="AV603" t="s">
        <v>170</v>
      </c>
      <c r="BC603" t="s">
        <v>170</v>
      </c>
      <c r="BD603" t="s">
        <v>13280</v>
      </c>
      <c r="BE603" t="s">
        <v>13281</v>
      </c>
      <c r="BF603" t="s">
        <v>13282</v>
      </c>
      <c r="BG603">
        <v>63</v>
      </c>
      <c r="BI603">
        <v>2002</v>
      </c>
      <c r="BJ603">
        <v>19</v>
      </c>
      <c r="BK603" t="s">
        <v>12929</v>
      </c>
      <c r="BL603">
        <v>24</v>
      </c>
      <c r="BN603" t="s">
        <v>174</v>
      </c>
      <c r="BO603" t="s">
        <v>13280</v>
      </c>
      <c r="BP603" t="s">
        <v>13283</v>
      </c>
      <c r="BQ603" t="s">
        <v>13284</v>
      </c>
      <c r="BR603">
        <v>61</v>
      </c>
      <c r="BT603">
        <v>2005</v>
      </c>
      <c r="BU603">
        <v>31</v>
      </c>
      <c r="BV603" t="s">
        <v>13285</v>
      </c>
      <c r="BW603">
        <v>53</v>
      </c>
      <c r="BX603" t="s">
        <v>13285</v>
      </c>
      <c r="BY603" t="s">
        <v>170</v>
      </c>
      <c r="CF603" t="s">
        <v>174</v>
      </c>
      <c r="CG603" t="s">
        <v>1337</v>
      </c>
      <c r="CH603" t="s">
        <v>13286</v>
      </c>
      <c r="CI603" t="s">
        <v>193</v>
      </c>
      <c r="CJ603">
        <v>2020</v>
      </c>
      <c r="CL603" t="s">
        <v>170</v>
      </c>
      <c r="CN603" t="s">
        <v>170</v>
      </c>
      <c r="CP603" t="s">
        <v>408</v>
      </c>
      <c r="CQ603" t="s">
        <v>174</v>
      </c>
      <c r="CR603">
        <v>0</v>
      </c>
      <c r="CS603" t="s">
        <v>13287</v>
      </c>
      <c r="CT603">
        <v>20</v>
      </c>
      <c r="CU603" t="s">
        <v>13288</v>
      </c>
      <c r="CV603" t="s">
        <v>170</v>
      </c>
      <c r="CZ603" t="s">
        <v>174</v>
      </c>
      <c r="DA603" t="s">
        <v>13289</v>
      </c>
      <c r="DB603" t="s">
        <v>3131</v>
      </c>
      <c r="DC603" t="s">
        <v>13290</v>
      </c>
      <c r="DD603" t="s">
        <v>174</v>
      </c>
      <c r="DE603" t="s">
        <v>13291</v>
      </c>
      <c r="DF603" t="s">
        <v>170</v>
      </c>
      <c r="DL603" t="s">
        <v>170</v>
      </c>
      <c r="DN603" t="s">
        <v>170</v>
      </c>
      <c r="DP603" t="s">
        <v>13292</v>
      </c>
      <c r="DQ603" t="str">
        <f>HYPERLINK("https://nconnect.nicmar.ac.in/storage/profile/69a27598655f8.png","Download")</f>
        <v>0</v>
      </c>
      <c r="DR603" t="str">
        <f>HYPERLINK("https://nconnect.nicmar.ac.in/pdf/772_resume_1772257380.pdf/Y2FyZWVy","View Resume")</f>
        <v>0</v>
      </c>
      <c r="DS603" t="s">
        <v>1027</v>
      </c>
      <c r="DT603" t="s">
        <v>3989</v>
      </c>
      <c r="DU603" t="s">
        <v>211</v>
      </c>
      <c r="DV603" t="s">
        <v>13293</v>
      </c>
      <c r="DW603" t="s">
        <v>246</v>
      </c>
      <c r="DX603" t="s">
        <v>995</v>
      </c>
      <c r="DY603" t="s">
        <v>209</v>
      </c>
      <c r="DZ603" t="s">
        <v>1027</v>
      </c>
    </row>
    <row r="604" spans="1:158">
      <c r="A604" t="s">
        <v>506</v>
      </c>
      <c r="B604" t="s">
        <v>507</v>
      </c>
      <c r="C604" t="s">
        <v>267</v>
      </c>
      <c r="D604" t="s">
        <v>508</v>
      </c>
      <c r="E604" t="s">
        <v>13294</v>
      </c>
      <c r="F604" t="s">
        <v>13295</v>
      </c>
      <c r="G604">
        <v>9823445597</v>
      </c>
      <c r="H604" t="s">
        <v>164</v>
      </c>
      <c r="I604" t="s">
        <v>13296</v>
      </c>
      <c r="J604" t="s">
        <v>166</v>
      </c>
      <c r="K604" t="s">
        <v>13297</v>
      </c>
      <c r="L604" t="s">
        <v>13298</v>
      </c>
      <c r="M604" t="s">
        <v>13299</v>
      </c>
      <c r="N604" t="s">
        <v>170</v>
      </c>
      <c r="AI604" t="s">
        <v>13300</v>
      </c>
      <c r="AJ604" t="s">
        <v>2384</v>
      </c>
      <c r="AK604" t="s">
        <v>13301</v>
      </c>
      <c r="AL604">
        <v>84</v>
      </c>
      <c r="AN604">
        <v>1983</v>
      </c>
      <c r="AO604" t="s">
        <v>170</v>
      </c>
      <c r="AV604" t="s">
        <v>174</v>
      </c>
      <c r="AW604" t="s">
        <v>13302</v>
      </c>
      <c r="AX604" t="s">
        <v>13303</v>
      </c>
      <c r="AY604" t="s">
        <v>13304</v>
      </c>
      <c r="AZ604">
        <v>76</v>
      </c>
      <c r="BB604">
        <v>1986</v>
      </c>
      <c r="BC604" t="s">
        <v>170</v>
      </c>
      <c r="BJ604">
        <v>19</v>
      </c>
      <c r="BK604" t="s">
        <v>13305</v>
      </c>
      <c r="BL604">
        <v>34</v>
      </c>
      <c r="BN604" t="s">
        <v>174</v>
      </c>
      <c r="BO604" t="s">
        <v>185</v>
      </c>
      <c r="BP604" t="s">
        <v>185</v>
      </c>
      <c r="BQ604" t="s">
        <v>1335</v>
      </c>
      <c r="BR604">
        <v>65</v>
      </c>
      <c r="BT604">
        <v>2018</v>
      </c>
      <c r="BU604">
        <v>31</v>
      </c>
      <c r="BV604" t="s">
        <v>13306</v>
      </c>
      <c r="BW604">
        <v>53</v>
      </c>
      <c r="BX604" t="s">
        <v>1335</v>
      </c>
      <c r="BY604" t="s">
        <v>174</v>
      </c>
      <c r="BZ604" t="s">
        <v>13307</v>
      </c>
      <c r="CA604" t="s">
        <v>13307</v>
      </c>
      <c r="CB604" t="s">
        <v>13308</v>
      </c>
      <c r="CC604">
        <v>56</v>
      </c>
      <c r="CE604">
        <v>2010</v>
      </c>
      <c r="CF604" t="s">
        <v>174</v>
      </c>
      <c r="CG604" t="s">
        <v>13309</v>
      </c>
      <c r="CH604" t="s">
        <v>3256</v>
      </c>
      <c r="CI604" t="s">
        <v>193</v>
      </c>
      <c r="CJ604">
        <v>2015</v>
      </c>
      <c r="CL604" t="s">
        <v>170</v>
      </c>
      <c r="CN604" t="s">
        <v>174</v>
      </c>
      <c r="CO604" t="s">
        <v>13310</v>
      </c>
      <c r="CP604" t="s">
        <v>721</v>
      </c>
      <c r="CQ604" t="s">
        <v>170</v>
      </c>
      <c r="CV604" t="s">
        <v>170</v>
      </c>
      <c r="CZ604" t="s">
        <v>170</v>
      </c>
      <c r="DB604" t="s">
        <v>13311</v>
      </c>
      <c r="DC604" t="s">
        <v>13312</v>
      </c>
      <c r="DD604" t="s">
        <v>174</v>
      </c>
      <c r="DE604" t="s">
        <v>13313</v>
      </c>
      <c r="DF604" t="s">
        <v>170</v>
      </c>
      <c r="DL604" t="s">
        <v>170</v>
      </c>
      <c r="DN604" t="s">
        <v>170</v>
      </c>
      <c r="DO604" t="s">
        <v>13314</v>
      </c>
      <c r="DP604" t="s">
        <v>13292</v>
      </c>
      <c r="DQ604" t="s">
        <v>202</v>
      </c>
      <c r="DR604" t="str">
        <f>HYPERLINK("https://nconnect.nicmar.ac.in/pdf/771_resume_1772257337.pdf/Y2FyZWVy","View Resume")</f>
        <v>0</v>
      </c>
      <c r="DS604" t="s">
        <v>906</v>
      </c>
      <c r="DT604" t="s">
        <v>13315</v>
      </c>
      <c r="DU604" t="s">
        <v>211</v>
      </c>
      <c r="DV604" t="s">
        <v>10271</v>
      </c>
      <c r="DW604" t="s">
        <v>246</v>
      </c>
      <c r="DX604" t="s">
        <v>2529</v>
      </c>
      <c r="DY604" t="s">
        <v>209</v>
      </c>
      <c r="DZ604" t="s">
        <v>906</v>
      </c>
    </row>
    <row r="605" spans="1:158">
      <c r="A605" t="s">
        <v>5429</v>
      </c>
      <c r="B605" t="s">
        <v>5430</v>
      </c>
      <c r="C605" t="s">
        <v>471</v>
      </c>
      <c r="D605" t="s">
        <v>472</v>
      </c>
      <c r="E605" t="s">
        <v>13316</v>
      </c>
      <c r="F605" t="s">
        <v>13317</v>
      </c>
      <c r="G605">
        <v>8639410152</v>
      </c>
      <c r="H605" t="s">
        <v>164</v>
      </c>
      <c r="I605" t="s">
        <v>13318</v>
      </c>
      <c r="J605" t="s">
        <v>217</v>
      </c>
      <c r="K605" t="s">
        <v>13319</v>
      </c>
      <c r="L605" t="s">
        <v>13320</v>
      </c>
      <c r="M605" t="s">
        <v>7050</v>
      </c>
      <c r="N605" t="s">
        <v>170</v>
      </c>
      <c r="AI605" t="s">
        <v>13321</v>
      </c>
      <c r="AJ605" t="s">
        <v>13322</v>
      </c>
      <c r="AK605" t="s">
        <v>13323</v>
      </c>
      <c r="AL605">
        <v>63</v>
      </c>
      <c r="AM605">
        <v>6.3</v>
      </c>
      <c r="AN605">
        <v>2013</v>
      </c>
      <c r="AO605" t="s">
        <v>174</v>
      </c>
      <c r="AP605" t="s">
        <v>13324</v>
      </c>
      <c r="AQ605" t="s">
        <v>13325</v>
      </c>
      <c r="AR605" t="s">
        <v>13326</v>
      </c>
      <c r="AS605">
        <v>74</v>
      </c>
      <c r="AU605">
        <v>2015</v>
      </c>
      <c r="AV605" t="s">
        <v>170</v>
      </c>
      <c r="BC605" t="s">
        <v>174</v>
      </c>
      <c r="BD605" t="s">
        <v>13327</v>
      </c>
      <c r="BE605" t="s">
        <v>13328</v>
      </c>
      <c r="BF605" t="s">
        <v>229</v>
      </c>
      <c r="BG605">
        <v>57.4</v>
      </c>
      <c r="BI605">
        <v>2021</v>
      </c>
      <c r="BJ605">
        <v>1</v>
      </c>
      <c r="BL605">
        <v>9</v>
      </c>
      <c r="BN605" t="s">
        <v>174</v>
      </c>
      <c r="BO605" t="s">
        <v>13329</v>
      </c>
      <c r="BP605" t="s">
        <v>13330</v>
      </c>
      <c r="BQ605" t="s">
        <v>13331</v>
      </c>
      <c r="BR605">
        <v>78</v>
      </c>
      <c r="BT605">
        <v>2024</v>
      </c>
      <c r="BU605">
        <v>12</v>
      </c>
      <c r="BW605">
        <v>15</v>
      </c>
      <c r="BY605" t="s">
        <v>170</v>
      </c>
      <c r="CF605" t="s">
        <v>170</v>
      </c>
      <c r="CJ605">
        <v>2021</v>
      </c>
      <c r="CL605" t="s">
        <v>170</v>
      </c>
      <c r="CN605" t="s">
        <v>170</v>
      </c>
      <c r="CP605" t="s">
        <v>13332</v>
      </c>
      <c r="CQ605" t="s">
        <v>170</v>
      </c>
      <c r="CV605" t="s">
        <v>170</v>
      </c>
      <c r="CZ605" t="s">
        <v>170</v>
      </c>
      <c r="DC605" t="s">
        <v>1773</v>
      </c>
      <c r="DD605" t="s">
        <v>170</v>
      </c>
      <c r="DE605" t="s">
        <v>13333</v>
      </c>
      <c r="DF605" t="s">
        <v>174</v>
      </c>
      <c r="DG605" t="s">
        <v>13334</v>
      </c>
      <c r="DH605" t="s">
        <v>13335</v>
      </c>
      <c r="DI605" t="s">
        <v>13336</v>
      </c>
      <c r="DJ605" t="s">
        <v>3131</v>
      </c>
      <c r="DK605">
        <v>7</v>
      </c>
      <c r="DL605" t="s">
        <v>174</v>
      </c>
      <c r="DM605" t="s">
        <v>13337</v>
      </c>
      <c r="DN605" t="s">
        <v>170</v>
      </c>
      <c r="DP605" t="s">
        <v>13338</v>
      </c>
      <c r="DQ605" t="str">
        <f>HYPERLINK("https://nconnect.nicmar.ac.in/storage/profile/69a27b22e3cf2.png","Download")</f>
        <v>0</v>
      </c>
      <c r="DR605" t="str">
        <f>HYPERLINK("https://nconnect.nicmar.ac.in/pdf/508_resume_1772257996.pdf/Y2FyZWVy","View Resume")</f>
        <v>0</v>
      </c>
      <c r="DS605" t="s">
        <v>908</v>
      </c>
      <c r="DT605" t="s">
        <v>13339</v>
      </c>
      <c r="DU605" t="s">
        <v>255</v>
      </c>
      <c r="DV605" t="s">
        <v>7050</v>
      </c>
      <c r="DW605" t="s">
        <v>246</v>
      </c>
      <c r="DX605" t="s">
        <v>981</v>
      </c>
      <c r="DY605" t="s">
        <v>209</v>
      </c>
      <c r="DZ605" t="s">
        <v>908</v>
      </c>
    </row>
    <row r="606" spans="1:158">
      <c r="A606" t="s">
        <v>586</v>
      </c>
      <c r="B606" t="s">
        <v>159</v>
      </c>
      <c r="C606" t="s">
        <v>267</v>
      </c>
      <c r="D606" t="s">
        <v>357</v>
      </c>
      <c r="E606" t="s">
        <v>13340</v>
      </c>
      <c r="F606" t="s">
        <v>13341</v>
      </c>
      <c r="G606">
        <v>9000525439</v>
      </c>
      <c r="H606" t="s">
        <v>164</v>
      </c>
      <c r="I606" t="s">
        <v>13342</v>
      </c>
      <c r="J606" t="s">
        <v>166</v>
      </c>
      <c r="K606" t="s">
        <v>13343</v>
      </c>
      <c r="L606" t="s">
        <v>13344</v>
      </c>
      <c r="M606" t="s">
        <v>13345</v>
      </c>
      <c r="N606" t="s">
        <v>170</v>
      </c>
      <c r="AI606" t="s">
        <v>13346</v>
      </c>
      <c r="AJ606" t="s">
        <v>13347</v>
      </c>
      <c r="AK606" t="s">
        <v>13348</v>
      </c>
      <c r="AL606">
        <v>66.94</v>
      </c>
      <c r="AN606">
        <v>1992</v>
      </c>
      <c r="AO606" t="s">
        <v>170</v>
      </c>
      <c r="AV606" t="s">
        <v>170</v>
      </c>
      <c r="BC606" t="s">
        <v>170</v>
      </c>
      <c r="BN606" t="s">
        <v>174</v>
      </c>
      <c r="BO606" t="s">
        <v>13349</v>
      </c>
      <c r="BP606" t="s">
        <v>13350</v>
      </c>
      <c r="BQ606" t="s">
        <v>8665</v>
      </c>
      <c r="BR606">
        <v>61.37</v>
      </c>
      <c r="BT606">
        <v>2009</v>
      </c>
      <c r="BU606">
        <v>31</v>
      </c>
      <c r="BV606" t="s">
        <v>13351</v>
      </c>
      <c r="BW606">
        <v>24</v>
      </c>
      <c r="BY606" t="s">
        <v>170</v>
      </c>
      <c r="CF606" t="s">
        <v>170</v>
      </c>
      <c r="CJ606">
        <v>2026</v>
      </c>
      <c r="CL606" t="s">
        <v>174</v>
      </c>
      <c r="CM606" t="s">
        <v>13352</v>
      </c>
      <c r="CN606" t="s">
        <v>174</v>
      </c>
      <c r="CO606" t="s">
        <v>13353</v>
      </c>
      <c r="CP606" t="s">
        <v>13354</v>
      </c>
      <c r="CQ606" t="s">
        <v>170</v>
      </c>
      <c r="CV606" t="s">
        <v>170</v>
      </c>
      <c r="CZ606" t="s">
        <v>170</v>
      </c>
      <c r="DB606" t="s">
        <v>2106</v>
      </c>
      <c r="DC606" t="s">
        <v>853</v>
      </c>
      <c r="DD606" t="s">
        <v>174</v>
      </c>
      <c r="DE606" t="s">
        <v>13355</v>
      </c>
      <c r="DF606" t="s">
        <v>170</v>
      </c>
      <c r="DL606" t="s">
        <v>174</v>
      </c>
      <c r="DM606" t="s">
        <v>13356</v>
      </c>
      <c r="DN606" t="s">
        <v>174</v>
      </c>
      <c r="DO606" t="s">
        <v>13357</v>
      </c>
      <c r="DP606" t="s">
        <v>13358</v>
      </c>
      <c r="DQ606" t="s">
        <v>202</v>
      </c>
      <c r="DR606" t="str">
        <f>HYPERLINK("https://nconnect.nicmar.ac.in/pdf/382_resume_1772258797.pdf/Y2FyZWVy","View Resume")</f>
        <v>0</v>
      </c>
      <c r="DS606" t="s">
        <v>2430</v>
      </c>
      <c r="DT606" t="s">
        <v>13359</v>
      </c>
      <c r="DU606" t="s">
        <v>13360</v>
      </c>
      <c r="DV606" t="s">
        <v>1630</v>
      </c>
      <c r="DW606" t="s">
        <v>207</v>
      </c>
      <c r="DX606" t="s">
        <v>5419</v>
      </c>
      <c r="DY606" t="s">
        <v>3390</v>
      </c>
      <c r="DZ606" t="s">
        <v>2430</v>
      </c>
    </row>
    <row r="607" spans="1:158">
      <c r="A607" t="s">
        <v>266</v>
      </c>
      <c r="B607" t="s">
        <v>211</v>
      </c>
      <c r="C607" t="s">
        <v>267</v>
      </c>
      <c r="D607" t="s">
        <v>268</v>
      </c>
      <c r="E607" t="s">
        <v>13361</v>
      </c>
      <c r="F607" t="s">
        <v>13362</v>
      </c>
      <c r="G607">
        <v>8483836345</v>
      </c>
      <c r="H607" t="s">
        <v>271</v>
      </c>
      <c r="I607" t="s">
        <v>13363</v>
      </c>
      <c r="J607" t="s">
        <v>217</v>
      </c>
      <c r="K607" t="s">
        <v>361</v>
      </c>
      <c r="L607" t="s">
        <v>13364</v>
      </c>
      <c r="M607" t="s">
        <v>13365</v>
      </c>
      <c r="N607" t="s">
        <v>170</v>
      </c>
      <c r="AI607" t="s">
        <v>13366</v>
      </c>
      <c r="AJ607" t="s">
        <v>13367</v>
      </c>
      <c r="AK607" t="s">
        <v>13368</v>
      </c>
      <c r="AL607">
        <v>86.73</v>
      </c>
      <c r="AN607">
        <v>2011</v>
      </c>
      <c r="AO607" t="s">
        <v>174</v>
      </c>
      <c r="AP607" t="s">
        <v>13369</v>
      </c>
      <c r="AQ607" t="s">
        <v>13367</v>
      </c>
      <c r="AR607" t="s">
        <v>10953</v>
      </c>
      <c r="AS607">
        <v>61.33</v>
      </c>
      <c r="AU607">
        <v>2013</v>
      </c>
      <c r="AV607" t="s">
        <v>174</v>
      </c>
      <c r="AW607" t="s">
        <v>13370</v>
      </c>
      <c r="AX607" t="s">
        <v>13371</v>
      </c>
      <c r="AY607" t="s">
        <v>13372</v>
      </c>
      <c r="AZ607">
        <v>87</v>
      </c>
      <c r="BB607">
        <v>2014</v>
      </c>
      <c r="BC607" t="s">
        <v>174</v>
      </c>
      <c r="BD607" t="s">
        <v>13373</v>
      </c>
      <c r="BE607" t="s">
        <v>13374</v>
      </c>
      <c r="BF607" t="s">
        <v>13375</v>
      </c>
      <c r="BG607">
        <v>79.7</v>
      </c>
      <c r="BH607">
        <v>7.97</v>
      </c>
      <c r="BI607">
        <v>2017</v>
      </c>
      <c r="BJ607">
        <v>19</v>
      </c>
      <c r="BK607" t="s">
        <v>13376</v>
      </c>
      <c r="BL607">
        <v>53</v>
      </c>
      <c r="BM607" t="s">
        <v>442</v>
      </c>
      <c r="BN607" t="s">
        <v>174</v>
      </c>
      <c r="BO607" t="s">
        <v>13377</v>
      </c>
      <c r="BP607" t="s">
        <v>13378</v>
      </c>
      <c r="BQ607" t="s">
        <v>13379</v>
      </c>
      <c r="BR607">
        <v>71.56</v>
      </c>
      <c r="BS607">
        <v>8.69</v>
      </c>
      <c r="BT607">
        <v>2019</v>
      </c>
      <c r="BU607">
        <v>31</v>
      </c>
      <c r="BV607" t="s">
        <v>13380</v>
      </c>
      <c r="BW607">
        <v>53</v>
      </c>
      <c r="BX607" t="s">
        <v>13381</v>
      </c>
      <c r="BY607" t="s">
        <v>170</v>
      </c>
      <c r="CF607" t="s">
        <v>174</v>
      </c>
      <c r="CG607" t="s">
        <v>13382</v>
      </c>
      <c r="CH607" t="s">
        <v>13373</v>
      </c>
      <c r="CI607" t="s">
        <v>373</v>
      </c>
      <c r="CK607" t="s">
        <v>170</v>
      </c>
      <c r="CL607" t="s">
        <v>174</v>
      </c>
      <c r="CM607" t="s">
        <v>13383</v>
      </c>
      <c r="CN607" t="s">
        <v>174</v>
      </c>
      <c r="CO607" t="s">
        <v>13384</v>
      </c>
      <c r="CP607" t="s">
        <v>13385</v>
      </c>
      <c r="CQ607" t="s">
        <v>170</v>
      </c>
      <c r="CV607" t="s">
        <v>170</v>
      </c>
      <c r="CZ607" t="s">
        <v>170</v>
      </c>
      <c r="DB607" t="s">
        <v>13386</v>
      </c>
      <c r="DC607" t="s">
        <v>13387</v>
      </c>
      <c r="DD607" t="s">
        <v>174</v>
      </c>
      <c r="DE607" t="s">
        <v>13388</v>
      </c>
      <c r="DF607" t="s">
        <v>174</v>
      </c>
      <c r="DG607" t="s">
        <v>13389</v>
      </c>
      <c r="DH607" t="s">
        <v>174</v>
      </c>
      <c r="DI607" t="s">
        <v>170</v>
      </c>
      <c r="DJ607" t="s">
        <v>10727</v>
      </c>
      <c r="DK607">
        <v>8</v>
      </c>
      <c r="DL607" t="s">
        <v>174</v>
      </c>
      <c r="DM607" t="s">
        <v>13390</v>
      </c>
      <c r="DN607" t="s">
        <v>170</v>
      </c>
      <c r="DP607" t="s">
        <v>13391</v>
      </c>
      <c r="DQ607" t="str">
        <f>HYPERLINK("https://nconnect.nicmar.ac.in/storage/profile/69a28d227e2bb.png","Download")</f>
        <v>0</v>
      </c>
      <c r="DR607" t="str">
        <f>HYPERLINK("https://nconnect.nicmar.ac.in/pdf/744_resume_1772259793.pdf/Y2FyZWVy","View Resume")</f>
        <v>0</v>
      </c>
      <c r="DS607" t="s">
        <v>10758</v>
      </c>
      <c r="DT607" t="s">
        <v>13392</v>
      </c>
      <c r="DU607" t="s">
        <v>1283</v>
      </c>
      <c r="DV607" t="s">
        <v>10206</v>
      </c>
      <c r="DW607" t="s">
        <v>246</v>
      </c>
      <c r="DX607" t="s">
        <v>383</v>
      </c>
      <c r="DY607" t="s">
        <v>209</v>
      </c>
      <c r="DZ607" t="s">
        <v>10758</v>
      </c>
    </row>
    <row r="608" spans="1:158">
      <c r="A608" t="s">
        <v>295</v>
      </c>
      <c r="B608" t="s">
        <v>211</v>
      </c>
      <c r="C608" t="s">
        <v>267</v>
      </c>
      <c r="D608" t="s">
        <v>296</v>
      </c>
      <c r="E608" t="s">
        <v>13361</v>
      </c>
      <c r="F608" t="s">
        <v>13362</v>
      </c>
      <c r="G608">
        <v>8483836345</v>
      </c>
      <c r="H608" t="s">
        <v>271</v>
      </c>
      <c r="I608" t="s">
        <v>13363</v>
      </c>
      <c r="J608" t="s">
        <v>217</v>
      </c>
      <c r="K608" t="s">
        <v>361</v>
      </c>
      <c r="L608" t="s">
        <v>13364</v>
      </c>
      <c r="M608" t="s">
        <v>13365</v>
      </c>
      <c r="N608" t="s">
        <v>170</v>
      </c>
      <c r="AI608" t="s">
        <v>13366</v>
      </c>
      <c r="AJ608" t="s">
        <v>13367</v>
      </c>
      <c r="AK608" t="s">
        <v>13368</v>
      </c>
      <c r="AL608">
        <v>86.73</v>
      </c>
      <c r="AN608">
        <v>2011</v>
      </c>
      <c r="AO608" t="s">
        <v>174</v>
      </c>
      <c r="AP608" t="s">
        <v>13369</v>
      </c>
      <c r="AQ608" t="s">
        <v>13367</v>
      </c>
      <c r="AR608" t="s">
        <v>10953</v>
      </c>
      <c r="AS608">
        <v>61.33</v>
      </c>
      <c r="AU608">
        <v>2013</v>
      </c>
      <c r="AV608" t="s">
        <v>174</v>
      </c>
      <c r="AW608" t="s">
        <v>13370</v>
      </c>
      <c r="AX608" t="s">
        <v>13371</v>
      </c>
      <c r="AY608" t="s">
        <v>13372</v>
      </c>
      <c r="AZ608">
        <v>87</v>
      </c>
      <c r="BB608">
        <v>2014</v>
      </c>
      <c r="BC608" t="s">
        <v>174</v>
      </c>
      <c r="BD608" t="s">
        <v>13373</v>
      </c>
      <c r="BE608" t="s">
        <v>13374</v>
      </c>
      <c r="BF608" t="s">
        <v>13375</v>
      </c>
      <c r="BG608">
        <v>79.7</v>
      </c>
      <c r="BH608">
        <v>7.97</v>
      </c>
      <c r="BI608">
        <v>2017</v>
      </c>
      <c r="BJ608">
        <v>19</v>
      </c>
      <c r="BK608" t="s">
        <v>13376</v>
      </c>
      <c r="BL608">
        <v>53</v>
      </c>
      <c r="BM608" t="s">
        <v>442</v>
      </c>
      <c r="BN608" t="s">
        <v>174</v>
      </c>
      <c r="BO608" t="s">
        <v>13377</v>
      </c>
      <c r="BP608" t="s">
        <v>13378</v>
      </c>
      <c r="BQ608" t="s">
        <v>13379</v>
      </c>
      <c r="BR608">
        <v>71.56</v>
      </c>
      <c r="BS608">
        <v>8.69</v>
      </c>
      <c r="BT608">
        <v>2019</v>
      </c>
      <c r="BU608">
        <v>31</v>
      </c>
      <c r="BV608" t="s">
        <v>13380</v>
      </c>
      <c r="BW608">
        <v>53</v>
      </c>
      <c r="BX608" t="s">
        <v>13381</v>
      </c>
      <c r="BY608" t="s">
        <v>170</v>
      </c>
      <c r="CF608" t="s">
        <v>174</v>
      </c>
      <c r="CG608" t="s">
        <v>13382</v>
      </c>
      <c r="CH608" t="s">
        <v>13373</v>
      </c>
      <c r="CI608" t="s">
        <v>373</v>
      </c>
      <c r="CK608" t="s">
        <v>170</v>
      </c>
      <c r="CL608" t="s">
        <v>174</v>
      </c>
      <c r="CM608" t="s">
        <v>13383</v>
      </c>
      <c r="CN608" t="s">
        <v>174</v>
      </c>
      <c r="CO608" t="s">
        <v>13384</v>
      </c>
      <c r="CP608" t="s">
        <v>13385</v>
      </c>
      <c r="CQ608" t="s">
        <v>170</v>
      </c>
      <c r="CV608" t="s">
        <v>170</v>
      </c>
      <c r="CZ608" t="s">
        <v>170</v>
      </c>
      <c r="DB608" t="s">
        <v>13386</v>
      </c>
      <c r="DC608" t="s">
        <v>13387</v>
      </c>
      <c r="DD608" t="s">
        <v>174</v>
      </c>
      <c r="DE608" t="s">
        <v>13388</v>
      </c>
      <c r="DF608" t="s">
        <v>174</v>
      </c>
      <c r="DG608" t="s">
        <v>13389</v>
      </c>
      <c r="DH608" t="s">
        <v>174</v>
      </c>
      <c r="DI608" t="s">
        <v>170</v>
      </c>
      <c r="DJ608" t="s">
        <v>10727</v>
      </c>
      <c r="DK608">
        <v>8</v>
      </c>
      <c r="DL608" t="s">
        <v>174</v>
      </c>
      <c r="DM608" t="s">
        <v>13390</v>
      </c>
      <c r="DN608" t="s">
        <v>170</v>
      </c>
      <c r="DP608" t="s">
        <v>13393</v>
      </c>
      <c r="DQ608" t="str">
        <f>HYPERLINK("https://nconnect.nicmar.ac.in/storage/profile/69a28d227e2bb.png","Download")</f>
        <v>0</v>
      </c>
      <c r="DR608" t="str">
        <f>HYPERLINK("https://nconnect.nicmar.ac.in/pdf/744_resume_1772259793.pdf/Y2FyZWVy","View Resume")</f>
        <v>0</v>
      </c>
      <c r="DS608" t="s">
        <v>10758</v>
      </c>
      <c r="DT608" t="s">
        <v>13392</v>
      </c>
      <c r="DU608" t="s">
        <v>1283</v>
      </c>
      <c r="DV608" t="s">
        <v>10206</v>
      </c>
      <c r="DW608" t="s">
        <v>246</v>
      </c>
      <c r="DX608" t="s">
        <v>383</v>
      </c>
      <c r="DY608" t="s">
        <v>209</v>
      </c>
      <c r="DZ608" t="s">
        <v>10758</v>
      </c>
    </row>
    <row r="609" spans="1:158">
      <c r="A609" t="s">
        <v>506</v>
      </c>
      <c r="B609" t="s">
        <v>507</v>
      </c>
      <c r="C609" t="s">
        <v>267</v>
      </c>
      <c r="D609" t="s">
        <v>508</v>
      </c>
      <c r="E609" t="s">
        <v>13394</v>
      </c>
      <c r="F609" t="s">
        <v>13395</v>
      </c>
      <c r="G609">
        <v>8378992837</v>
      </c>
      <c r="H609" t="s">
        <v>164</v>
      </c>
      <c r="I609" t="s">
        <v>13396</v>
      </c>
      <c r="J609" t="s">
        <v>166</v>
      </c>
      <c r="K609" t="s">
        <v>1000</v>
      </c>
      <c r="L609" t="s">
        <v>13397</v>
      </c>
      <c r="M609" t="s">
        <v>13398</v>
      </c>
      <c r="N609" t="s">
        <v>170</v>
      </c>
      <c r="AI609" t="s">
        <v>13399</v>
      </c>
      <c r="AJ609" t="s">
        <v>13400</v>
      </c>
      <c r="AK609" t="s">
        <v>438</v>
      </c>
      <c r="AL609">
        <v>58.85</v>
      </c>
      <c r="AN609">
        <v>1993</v>
      </c>
      <c r="AO609" t="s">
        <v>174</v>
      </c>
      <c r="AP609" t="s">
        <v>13401</v>
      </c>
      <c r="AQ609" t="s">
        <v>4475</v>
      </c>
      <c r="AR609" t="s">
        <v>13402</v>
      </c>
      <c r="AS609">
        <v>63</v>
      </c>
      <c r="AU609">
        <v>1995</v>
      </c>
      <c r="AV609" t="s">
        <v>170</v>
      </c>
      <c r="BC609" t="s">
        <v>174</v>
      </c>
      <c r="BD609" t="s">
        <v>10013</v>
      </c>
      <c r="BE609" t="s">
        <v>13400</v>
      </c>
      <c r="BF609" t="s">
        <v>13403</v>
      </c>
      <c r="BG609">
        <v>63.7</v>
      </c>
      <c r="BI609">
        <v>1998</v>
      </c>
      <c r="BJ609">
        <v>19</v>
      </c>
      <c r="BK609" t="s">
        <v>5317</v>
      </c>
      <c r="BL609">
        <v>53</v>
      </c>
      <c r="BM609" t="s">
        <v>3727</v>
      </c>
      <c r="BN609" t="s">
        <v>174</v>
      </c>
      <c r="BO609" t="s">
        <v>10013</v>
      </c>
      <c r="BP609" t="s">
        <v>13400</v>
      </c>
      <c r="BQ609" t="s">
        <v>13404</v>
      </c>
      <c r="BR609">
        <v>62.3</v>
      </c>
      <c r="BT609">
        <v>2000</v>
      </c>
      <c r="BU609">
        <v>31</v>
      </c>
      <c r="BV609" t="s">
        <v>13405</v>
      </c>
      <c r="BW609">
        <v>53</v>
      </c>
      <c r="BX609" t="s">
        <v>13406</v>
      </c>
      <c r="BY609" t="s">
        <v>174</v>
      </c>
      <c r="BZ609" t="s">
        <v>13407</v>
      </c>
      <c r="CA609" t="s">
        <v>13408</v>
      </c>
      <c r="CB609" t="s">
        <v>13409</v>
      </c>
      <c r="CC609">
        <v>65</v>
      </c>
      <c r="CE609">
        <v>2013</v>
      </c>
      <c r="CF609" t="s">
        <v>174</v>
      </c>
      <c r="CG609" t="s">
        <v>2742</v>
      </c>
      <c r="CH609" t="s">
        <v>4118</v>
      </c>
      <c r="CI609" t="s">
        <v>193</v>
      </c>
      <c r="CJ609">
        <v>2007</v>
      </c>
      <c r="CL609" t="s">
        <v>174</v>
      </c>
      <c r="CM609" t="s">
        <v>13410</v>
      </c>
      <c r="CN609" t="s">
        <v>174</v>
      </c>
      <c r="CO609" t="s">
        <v>13411</v>
      </c>
      <c r="CP609" t="s">
        <v>13412</v>
      </c>
      <c r="CQ609" t="s">
        <v>174</v>
      </c>
      <c r="CR609">
        <v>1</v>
      </c>
      <c r="CS609">
        <v>1</v>
      </c>
      <c r="CT609">
        <v>8</v>
      </c>
      <c r="CU609" t="s">
        <v>13413</v>
      </c>
      <c r="CV609" t="s">
        <v>174</v>
      </c>
      <c r="CW609" t="s">
        <v>13414</v>
      </c>
      <c r="CX609" t="s">
        <v>193</v>
      </c>
      <c r="CY609">
        <v>2024</v>
      </c>
      <c r="CZ609" t="s">
        <v>170</v>
      </c>
      <c r="DB609" t="s">
        <v>13415</v>
      </c>
      <c r="DC609" t="s">
        <v>411</v>
      </c>
      <c r="DD609" t="s">
        <v>174</v>
      </c>
      <c r="DE609" t="s">
        <v>13416</v>
      </c>
      <c r="DF609" t="s">
        <v>170</v>
      </c>
      <c r="DL609" t="s">
        <v>174</v>
      </c>
      <c r="DM609" t="s">
        <v>13417</v>
      </c>
      <c r="DN609" t="s">
        <v>170</v>
      </c>
      <c r="DP609" t="s">
        <v>13418</v>
      </c>
      <c r="DQ609" t="str">
        <f>HYPERLINK("https://nconnect.nicmar.ac.in/storage/profile/69a272264980b.png","Download")</f>
        <v>0</v>
      </c>
      <c r="DR609" t="str">
        <f>HYPERLINK("https://nconnect.nicmar.ac.in/pdf/774_resume_1772263684.pdf/Y2FyZWVy","View Resume")</f>
        <v>0</v>
      </c>
      <c r="DS609" t="s">
        <v>13419</v>
      </c>
      <c r="DT609" t="s">
        <v>13420</v>
      </c>
      <c r="DU609" t="s">
        <v>211</v>
      </c>
      <c r="DV609" t="s">
        <v>13421</v>
      </c>
      <c r="DW609" t="s">
        <v>246</v>
      </c>
      <c r="DX609" t="s">
        <v>4191</v>
      </c>
      <c r="DY609" t="s">
        <v>1199</v>
      </c>
      <c r="DZ609" t="s">
        <v>4438</v>
      </c>
      <c r="EA609" t="s">
        <v>2246</v>
      </c>
      <c r="EB609" t="s">
        <v>507</v>
      </c>
      <c r="EC609" t="s">
        <v>818</v>
      </c>
      <c r="ED609" t="s">
        <v>246</v>
      </c>
      <c r="EE609" t="s">
        <v>684</v>
      </c>
      <c r="EF609" t="s">
        <v>2198</v>
      </c>
      <c r="EG609" t="s">
        <v>501</v>
      </c>
      <c r="EH609" t="s">
        <v>2246</v>
      </c>
      <c r="EI609" t="s">
        <v>507</v>
      </c>
      <c r="EJ609" t="s">
        <v>818</v>
      </c>
      <c r="EK609" t="s">
        <v>246</v>
      </c>
      <c r="EL609" t="s">
        <v>4684</v>
      </c>
      <c r="EM609" t="s">
        <v>579</v>
      </c>
      <c r="EN609" t="s">
        <v>908</v>
      </c>
      <c r="EO609" t="s">
        <v>13422</v>
      </c>
      <c r="EP609" t="s">
        <v>211</v>
      </c>
      <c r="EQ609" t="s">
        <v>818</v>
      </c>
      <c r="ER609" t="s">
        <v>246</v>
      </c>
      <c r="ES609" t="s">
        <v>3906</v>
      </c>
      <c r="ET609" t="s">
        <v>684</v>
      </c>
      <c r="EU609" t="s">
        <v>945</v>
      </c>
      <c r="EV609" t="s">
        <v>13423</v>
      </c>
      <c r="EW609" t="s">
        <v>1208</v>
      </c>
      <c r="EX609" t="s">
        <v>818</v>
      </c>
      <c r="EY609" t="s">
        <v>207</v>
      </c>
      <c r="EZ609" t="s">
        <v>5761</v>
      </c>
      <c r="FA609" t="s">
        <v>3906</v>
      </c>
      <c r="FB609" t="s">
        <v>4212</v>
      </c>
    </row>
    <row r="610" spans="1:158">
      <c r="A610" t="s">
        <v>210</v>
      </c>
      <c r="B610" t="s">
        <v>211</v>
      </c>
      <c r="C610" t="s">
        <v>212</v>
      </c>
      <c r="D610" t="s">
        <v>213</v>
      </c>
      <c r="E610" t="s">
        <v>13424</v>
      </c>
      <c r="F610" t="s">
        <v>13425</v>
      </c>
      <c r="G610">
        <v>9562290262</v>
      </c>
      <c r="H610" t="s">
        <v>271</v>
      </c>
      <c r="I610" t="s">
        <v>13426</v>
      </c>
      <c r="J610" t="s">
        <v>166</v>
      </c>
      <c r="K610" t="s">
        <v>13427</v>
      </c>
      <c r="L610" t="s">
        <v>13428</v>
      </c>
      <c r="M610" t="s">
        <v>13429</v>
      </c>
      <c r="N610" t="s">
        <v>170</v>
      </c>
      <c r="AI610" t="s">
        <v>13430</v>
      </c>
      <c r="AJ610" t="s">
        <v>13431</v>
      </c>
      <c r="AK610" t="s">
        <v>13432</v>
      </c>
      <c r="AL610">
        <v>90</v>
      </c>
      <c r="AN610">
        <v>2010</v>
      </c>
      <c r="AO610" t="s">
        <v>174</v>
      </c>
      <c r="AP610" t="s">
        <v>13433</v>
      </c>
      <c r="AQ610" t="s">
        <v>13434</v>
      </c>
      <c r="AR610" t="s">
        <v>13435</v>
      </c>
      <c r="AS610">
        <v>96.5</v>
      </c>
      <c r="AU610">
        <v>2012</v>
      </c>
      <c r="AV610" t="s">
        <v>170</v>
      </c>
      <c r="BC610" t="s">
        <v>174</v>
      </c>
      <c r="BD610" t="s">
        <v>5675</v>
      </c>
      <c r="BE610" t="s">
        <v>13436</v>
      </c>
      <c r="BF610" t="s">
        <v>485</v>
      </c>
      <c r="BG610">
        <v>85</v>
      </c>
      <c r="BH610">
        <v>8.8</v>
      </c>
      <c r="BI610">
        <v>2017</v>
      </c>
      <c r="BJ610">
        <v>1</v>
      </c>
      <c r="BL610">
        <v>9</v>
      </c>
      <c r="BN610" t="s">
        <v>174</v>
      </c>
      <c r="BO610" t="s">
        <v>13437</v>
      </c>
      <c r="BP610" t="s">
        <v>13436</v>
      </c>
      <c r="BQ610" t="s">
        <v>13438</v>
      </c>
      <c r="BR610">
        <v>91.4</v>
      </c>
      <c r="BS610">
        <v>9.14</v>
      </c>
      <c r="BT610">
        <v>2019</v>
      </c>
      <c r="BU610">
        <v>31</v>
      </c>
      <c r="BV610" t="s">
        <v>13439</v>
      </c>
      <c r="BW610">
        <v>53</v>
      </c>
      <c r="BX610" t="s">
        <v>13440</v>
      </c>
      <c r="BY610" t="s">
        <v>170</v>
      </c>
      <c r="CF610" t="s">
        <v>174</v>
      </c>
      <c r="CG610" t="s">
        <v>213</v>
      </c>
      <c r="CH610" t="s">
        <v>13441</v>
      </c>
      <c r="CI610" t="s">
        <v>373</v>
      </c>
      <c r="CK610" t="s">
        <v>174</v>
      </c>
      <c r="CL610" t="s">
        <v>174</v>
      </c>
      <c r="CM610" t="s">
        <v>13442</v>
      </c>
      <c r="CN610" t="s">
        <v>174</v>
      </c>
      <c r="CO610" t="s">
        <v>13443</v>
      </c>
      <c r="CP610" t="s">
        <v>13444</v>
      </c>
      <c r="CQ610" t="s">
        <v>170</v>
      </c>
      <c r="CV610" t="s">
        <v>170</v>
      </c>
      <c r="CZ610" t="s">
        <v>170</v>
      </c>
      <c r="DB610" t="s">
        <v>13445</v>
      </c>
      <c r="DC610" t="s">
        <v>853</v>
      </c>
      <c r="DD610" t="s">
        <v>170</v>
      </c>
      <c r="DF610" t="s">
        <v>174</v>
      </c>
      <c r="DG610" t="s">
        <v>13446</v>
      </c>
      <c r="DH610" t="s">
        <v>2106</v>
      </c>
      <c r="DI610" t="s">
        <v>13447</v>
      </c>
      <c r="DJ610" t="s">
        <v>13448</v>
      </c>
      <c r="DK610">
        <v>0</v>
      </c>
      <c r="DL610" t="s">
        <v>174</v>
      </c>
      <c r="DM610" t="s">
        <v>13449</v>
      </c>
      <c r="DN610" t="s">
        <v>170</v>
      </c>
      <c r="DP610" t="s">
        <v>13450</v>
      </c>
      <c r="DQ610" t="s">
        <v>202</v>
      </c>
      <c r="DR610" t="str">
        <f>HYPERLINK("https://nconnect.nicmar.ac.in/pdf/779_resume_1772261393.pdf/Y2FyZWVy","View Resume")</f>
        <v>0</v>
      </c>
      <c r="DS610" t="s">
        <v>292</v>
      </c>
    </row>
    <row r="611" spans="1:158">
      <c r="A611" t="s">
        <v>1471</v>
      </c>
      <c r="B611" t="s">
        <v>507</v>
      </c>
      <c r="C611" t="s">
        <v>212</v>
      </c>
      <c r="D611" t="s">
        <v>1472</v>
      </c>
      <c r="E611" t="s">
        <v>13451</v>
      </c>
      <c r="F611" t="s">
        <v>13452</v>
      </c>
      <c r="G611">
        <v>8008550644</v>
      </c>
      <c r="H611" t="s">
        <v>271</v>
      </c>
      <c r="I611" t="s">
        <v>13453</v>
      </c>
      <c r="J611" t="s">
        <v>166</v>
      </c>
      <c r="K611" t="s">
        <v>13454</v>
      </c>
      <c r="L611" t="s">
        <v>13455</v>
      </c>
      <c r="M611" t="s">
        <v>13456</v>
      </c>
      <c r="N611" t="s">
        <v>174</v>
      </c>
      <c r="O611" t="s">
        <v>13457</v>
      </c>
      <c r="P611" t="s">
        <v>13458</v>
      </c>
      <c r="AI611" t="s">
        <v>13459</v>
      </c>
      <c r="AJ611" t="s">
        <v>13460</v>
      </c>
      <c r="AK611" t="s">
        <v>13461</v>
      </c>
      <c r="AL611">
        <v>74</v>
      </c>
      <c r="AN611">
        <v>1994</v>
      </c>
      <c r="AO611" t="s">
        <v>174</v>
      </c>
      <c r="AP611" t="s">
        <v>13459</v>
      </c>
      <c r="AQ611" t="s">
        <v>13462</v>
      </c>
      <c r="AR611" t="s">
        <v>1559</v>
      </c>
      <c r="AS611">
        <v>84.6</v>
      </c>
      <c r="AU611">
        <v>1996</v>
      </c>
      <c r="AV611" t="s">
        <v>170</v>
      </c>
      <c r="BC611" t="s">
        <v>174</v>
      </c>
      <c r="BD611" t="s">
        <v>13463</v>
      </c>
      <c r="BE611" t="s">
        <v>13464</v>
      </c>
      <c r="BF611" t="s">
        <v>13465</v>
      </c>
      <c r="BG611">
        <v>74.6</v>
      </c>
      <c r="BI611">
        <v>2000</v>
      </c>
      <c r="BJ611">
        <v>1</v>
      </c>
      <c r="BL611">
        <v>9</v>
      </c>
      <c r="BN611" t="s">
        <v>174</v>
      </c>
      <c r="BO611" t="s">
        <v>13463</v>
      </c>
      <c r="BP611" t="s">
        <v>13464</v>
      </c>
      <c r="BQ611" t="s">
        <v>13466</v>
      </c>
      <c r="BR611">
        <v>85</v>
      </c>
      <c r="BS611">
        <v>8.5</v>
      </c>
      <c r="BT611">
        <v>2002</v>
      </c>
      <c r="BU611">
        <v>12</v>
      </c>
      <c r="BW611">
        <v>14</v>
      </c>
      <c r="BY611" t="s">
        <v>170</v>
      </c>
      <c r="CF611" t="s">
        <v>174</v>
      </c>
      <c r="CG611" t="s">
        <v>13467</v>
      </c>
      <c r="CH611" t="s">
        <v>13468</v>
      </c>
      <c r="CI611" t="s">
        <v>193</v>
      </c>
      <c r="CJ611">
        <v>2020</v>
      </c>
      <c r="CL611" t="s">
        <v>170</v>
      </c>
      <c r="CN611" t="s">
        <v>170</v>
      </c>
      <c r="CP611" t="s">
        <v>13469</v>
      </c>
      <c r="CQ611" t="s">
        <v>170</v>
      </c>
      <c r="CV611" t="s">
        <v>170</v>
      </c>
      <c r="CZ611" t="s">
        <v>170</v>
      </c>
      <c r="DC611" t="s">
        <v>5372</v>
      </c>
      <c r="DD611" t="s">
        <v>174</v>
      </c>
      <c r="DE611" t="s">
        <v>1622</v>
      </c>
      <c r="DF611" t="s">
        <v>174</v>
      </c>
      <c r="DG611" t="s">
        <v>13470</v>
      </c>
      <c r="DH611" t="s">
        <v>13466</v>
      </c>
      <c r="DI611" t="s">
        <v>13471</v>
      </c>
      <c r="DJ611" t="s">
        <v>13472</v>
      </c>
      <c r="DK611">
        <v>10</v>
      </c>
      <c r="DL611" t="s">
        <v>170</v>
      </c>
      <c r="DN611" t="s">
        <v>174</v>
      </c>
      <c r="DO611" t="s">
        <v>13473</v>
      </c>
      <c r="DP611" t="s">
        <v>13450</v>
      </c>
      <c r="DQ611" t="str">
        <f>HYPERLINK("https://nconnect.nicmar.ac.in/storage/profile/69a2840dbf879.png","Download")</f>
        <v>0</v>
      </c>
      <c r="DR611" t="str">
        <f>HYPERLINK("https://nconnect.nicmar.ac.in/pdf/778_resume_1772261444.pdf/Y2FyZWVy","View Resume")</f>
        <v>0</v>
      </c>
      <c r="DS611" t="s">
        <v>13474</v>
      </c>
      <c r="DT611" t="s">
        <v>13475</v>
      </c>
      <c r="DU611" t="s">
        <v>13476</v>
      </c>
      <c r="DV611" t="s">
        <v>1630</v>
      </c>
      <c r="DW611" t="s">
        <v>207</v>
      </c>
      <c r="DX611" t="s">
        <v>2434</v>
      </c>
      <c r="DY611" t="s">
        <v>209</v>
      </c>
      <c r="DZ611" t="s">
        <v>906</v>
      </c>
      <c r="EA611" t="s">
        <v>13477</v>
      </c>
      <c r="EB611" t="s">
        <v>13478</v>
      </c>
      <c r="EC611" t="s">
        <v>1630</v>
      </c>
      <c r="ED611" t="s">
        <v>246</v>
      </c>
      <c r="EE611" t="s">
        <v>4832</v>
      </c>
      <c r="EF611" t="s">
        <v>464</v>
      </c>
      <c r="EG611" t="s">
        <v>7999</v>
      </c>
      <c r="EH611" t="s">
        <v>13479</v>
      </c>
      <c r="EI611" t="s">
        <v>255</v>
      </c>
      <c r="EJ611" t="s">
        <v>1630</v>
      </c>
      <c r="EK611" t="s">
        <v>246</v>
      </c>
      <c r="EL611" t="s">
        <v>6953</v>
      </c>
      <c r="EM611" t="s">
        <v>4832</v>
      </c>
      <c r="EN611" t="s">
        <v>4265</v>
      </c>
      <c r="EO611" t="s">
        <v>13480</v>
      </c>
      <c r="EP611" t="s">
        <v>4605</v>
      </c>
      <c r="EQ611" t="s">
        <v>1630</v>
      </c>
      <c r="ER611" t="s">
        <v>246</v>
      </c>
      <c r="ES611" t="s">
        <v>5510</v>
      </c>
      <c r="ET611" t="s">
        <v>578</v>
      </c>
      <c r="EU611" t="s">
        <v>355</v>
      </c>
      <c r="EV611" t="s">
        <v>13481</v>
      </c>
      <c r="EW611" t="s">
        <v>13482</v>
      </c>
      <c r="EX611" t="s">
        <v>1630</v>
      </c>
      <c r="EY611" t="s">
        <v>246</v>
      </c>
      <c r="EZ611" t="s">
        <v>13483</v>
      </c>
      <c r="FA611" t="s">
        <v>5510</v>
      </c>
      <c r="FB611" t="s">
        <v>1216</v>
      </c>
    </row>
    <row r="612" spans="1:158">
      <c r="A612" t="s">
        <v>470</v>
      </c>
      <c r="B612" t="s">
        <v>211</v>
      </c>
      <c r="C612" t="s">
        <v>471</v>
      </c>
      <c r="D612" t="s">
        <v>472</v>
      </c>
      <c r="E612" t="s">
        <v>13484</v>
      </c>
      <c r="F612" t="s">
        <v>13485</v>
      </c>
      <c r="G612">
        <v>6266145895</v>
      </c>
      <c r="H612" t="s">
        <v>164</v>
      </c>
      <c r="I612" t="s">
        <v>13486</v>
      </c>
      <c r="J612" t="s">
        <v>166</v>
      </c>
      <c r="K612" t="s">
        <v>218</v>
      </c>
      <c r="L612" t="s">
        <v>13487</v>
      </c>
      <c r="M612" t="s">
        <v>13488</v>
      </c>
      <c r="N612" t="s">
        <v>170</v>
      </c>
      <c r="AI612" t="s">
        <v>13489</v>
      </c>
      <c r="AJ612" t="s">
        <v>13490</v>
      </c>
      <c r="AK612" t="s">
        <v>13491</v>
      </c>
      <c r="AL612">
        <v>76.6</v>
      </c>
      <c r="AN612">
        <v>2010</v>
      </c>
      <c r="AO612" t="s">
        <v>174</v>
      </c>
      <c r="AP612" t="s">
        <v>13492</v>
      </c>
      <c r="AQ612" t="s">
        <v>13493</v>
      </c>
      <c r="AR612" t="s">
        <v>13494</v>
      </c>
      <c r="AS612">
        <v>88.6</v>
      </c>
      <c r="AU612">
        <v>2012</v>
      </c>
      <c r="AV612" t="s">
        <v>170</v>
      </c>
      <c r="BC612" t="s">
        <v>174</v>
      </c>
      <c r="BD612" t="s">
        <v>13495</v>
      </c>
      <c r="BE612" t="s">
        <v>13496</v>
      </c>
      <c r="BF612" t="s">
        <v>13497</v>
      </c>
      <c r="BG612">
        <v>73.4</v>
      </c>
      <c r="BI612">
        <v>2016</v>
      </c>
      <c r="BJ612">
        <v>1</v>
      </c>
      <c r="BL612">
        <v>9</v>
      </c>
      <c r="BN612" t="s">
        <v>174</v>
      </c>
      <c r="BO612" t="s">
        <v>13498</v>
      </c>
      <c r="BP612" t="s">
        <v>13499</v>
      </c>
      <c r="BQ612" t="s">
        <v>13500</v>
      </c>
      <c r="BR612">
        <v>8.06</v>
      </c>
      <c r="BS612">
        <v>8.06</v>
      </c>
      <c r="BT612">
        <v>2020</v>
      </c>
      <c r="BU612">
        <v>25</v>
      </c>
      <c r="BW612">
        <v>1</v>
      </c>
      <c r="BY612" t="s">
        <v>170</v>
      </c>
      <c r="CF612" t="s">
        <v>174</v>
      </c>
      <c r="CG612" t="s">
        <v>13501</v>
      </c>
      <c r="CH612" t="s">
        <v>6566</v>
      </c>
      <c r="CI612" t="s">
        <v>373</v>
      </c>
      <c r="CK612" t="s">
        <v>174</v>
      </c>
      <c r="CL612" t="s">
        <v>174</v>
      </c>
      <c r="CM612" t="s">
        <v>13502</v>
      </c>
      <c r="CN612" t="s">
        <v>174</v>
      </c>
      <c r="CO612" t="s">
        <v>13503</v>
      </c>
      <c r="CP612" t="s">
        <v>13504</v>
      </c>
      <c r="CQ612" t="s">
        <v>174</v>
      </c>
      <c r="CR612">
        <v>2</v>
      </c>
      <c r="CS612">
        <v>1</v>
      </c>
      <c r="CT612">
        <v>2</v>
      </c>
      <c r="CU612" t="s">
        <v>13505</v>
      </c>
      <c r="CV612" t="s">
        <v>170</v>
      </c>
      <c r="CZ612" t="s">
        <v>170</v>
      </c>
      <c r="DB612" t="s">
        <v>13506</v>
      </c>
      <c r="DC612" t="s">
        <v>13507</v>
      </c>
      <c r="DD612" t="s">
        <v>170</v>
      </c>
      <c r="DF612" t="s">
        <v>174</v>
      </c>
      <c r="DG612" t="s">
        <v>13508</v>
      </c>
      <c r="DH612" t="s">
        <v>13509</v>
      </c>
      <c r="DI612" t="s">
        <v>13510</v>
      </c>
      <c r="DJ612" t="s">
        <v>13511</v>
      </c>
      <c r="DK612">
        <v>10</v>
      </c>
      <c r="DL612" t="s">
        <v>174</v>
      </c>
      <c r="DM612" t="s">
        <v>13512</v>
      </c>
      <c r="DN612" t="s">
        <v>174</v>
      </c>
      <c r="DO612" t="s">
        <v>13513</v>
      </c>
      <c r="DP612" t="s">
        <v>13514</v>
      </c>
      <c r="DQ612" t="s">
        <v>202</v>
      </c>
      <c r="DR612" t="str">
        <f>HYPERLINK("https://nconnect.nicmar.ac.in/pdf/376_resume_1772262280.pdf/Y2FyZWVy","View Resume")</f>
        <v>0</v>
      </c>
      <c r="DS612" t="s">
        <v>945</v>
      </c>
      <c r="DT612" t="s">
        <v>13515</v>
      </c>
      <c r="DU612" t="s">
        <v>9203</v>
      </c>
      <c r="DV612" t="s">
        <v>13516</v>
      </c>
      <c r="DW612" t="s">
        <v>207</v>
      </c>
      <c r="DX612" t="s">
        <v>1987</v>
      </c>
      <c r="DY612" t="s">
        <v>644</v>
      </c>
      <c r="DZ612" t="s">
        <v>945</v>
      </c>
    </row>
    <row r="613" spans="1:158">
      <c r="A613" t="s">
        <v>584</v>
      </c>
      <c r="B613" t="s">
        <v>211</v>
      </c>
      <c r="C613" t="s">
        <v>471</v>
      </c>
      <c r="D613" t="s">
        <v>585</v>
      </c>
      <c r="E613" t="s">
        <v>13484</v>
      </c>
      <c r="F613" t="s">
        <v>13485</v>
      </c>
      <c r="G613">
        <v>6266145895</v>
      </c>
      <c r="H613" t="s">
        <v>164</v>
      </c>
      <c r="I613" t="s">
        <v>13486</v>
      </c>
      <c r="J613" t="s">
        <v>166</v>
      </c>
      <c r="K613" t="s">
        <v>218</v>
      </c>
      <c r="L613" t="s">
        <v>13487</v>
      </c>
      <c r="M613" t="s">
        <v>13488</v>
      </c>
      <c r="N613" t="s">
        <v>170</v>
      </c>
      <c r="AI613" t="s">
        <v>13489</v>
      </c>
      <c r="AJ613" t="s">
        <v>13490</v>
      </c>
      <c r="AK613" t="s">
        <v>13491</v>
      </c>
      <c r="AL613">
        <v>76.6</v>
      </c>
      <c r="AN613">
        <v>2010</v>
      </c>
      <c r="AO613" t="s">
        <v>174</v>
      </c>
      <c r="AP613" t="s">
        <v>13492</v>
      </c>
      <c r="AQ613" t="s">
        <v>13493</v>
      </c>
      <c r="AR613" t="s">
        <v>13494</v>
      </c>
      <c r="AS613">
        <v>88.6</v>
      </c>
      <c r="AU613">
        <v>2012</v>
      </c>
      <c r="AV613" t="s">
        <v>170</v>
      </c>
      <c r="BC613" t="s">
        <v>174</v>
      </c>
      <c r="BD613" t="s">
        <v>13495</v>
      </c>
      <c r="BE613" t="s">
        <v>13496</v>
      </c>
      <c r="BF613" t="s">
        <v>13497</v>
      </c>
      <c r="BG613">
        <v>73.4</v>
      </c>
      <c r="BI613">
        <v>2016</v>
      </c>
      <c r="BJ613">
        <v>1</v>
      </c>
      <c r="BL613">
        <v>9</v>
      </c>
      <c r="BN613" t="s">
        <v>174</v>
      </c>
      <c r="BO613" t="s">
        <v>13498</v>
      </c>
      <c r="BP613" t="s">
        <v>13499</v>
      </c>
      <c r="BQ613" t="s">
        <v>13500</v>
      </c>
      <c r="BR613">
        <v>8.06</v>
      </c>
      <c r="BS613">
        <v>8.06</v>
      </c>
      <c r="BT613">
        <v>2020</v>
      </c>
      <c r="BU613">
        <v>25</v>
      </c>
      <c r="BW613">
        <v>1</v>
      </c>
      <c r="BY613" t="s">
        <v>170</v>
      </c>
      <c r="CF613" t="s">
        <v>174</v>
      </c>
      <c r="CG613" t="s">
        <v>13501</v>
      </c>
      <c r="CH613" t="s">
        <v>6566</v>
      </c>
      <c r="CI613" t="s">
        <v>373</v>
      </c>
      <c r="CK613" t="s">
        <v>174</v>
      </c>
      <c r="CL613" t="s">
        <v>174</v>
      </c>
      <c r="CM613" t="s">
        <v>13502</v>
      </c>
      <c r="CN613" t="s">
        <v>174</v>
      </c>
      <c r="CO613" t="s">
        <v>13503</v>
      </c>
      <c r="CP613" t="s">
        <v>13504</v>
      </c>
      <c r="CQ613" t="s">
        <v>174</v>
      </c>
      <c r="CR613">
        <v>2</v>
      </c>
      <c r="CS613">
        <v>1</v>
      </c>
      <c r="CT613">
        <v>2</v>
      </c>
      <c r="CU613" t="s">
        <v>13505</v>
      </c>
      <c r="CV613" t="s">
        <v>170</v>
      </c>
      <c r="CZ613" t="s">
        <v>170</v>
      </c>
      <c r="DB613" t="s">
        <v>13506</v>
      </c>
      <c r="DC613" t="s">
        <v>13507</v>
      </c>
      <c r="DD613" t="s">
        <v>170</v>
      </c>
      <c r="DF613" t="s">
        <v>174</v>
      </c>
      <c r="DG613" t="s">
        <v>13508</v>
      </c>
      <c r="DH613" t="s">
        <v>13509</v>
      </c>
      <c r="DI613" t="s">
        <v>13510</v>
      </c>
      <c r="DJ613" t="s">
        <v>13511</v>
      </c>
      <c r="DK613">
        <v>10</v>
      </c>
      <c r="DL613" t="s">
        <v>174</v>
      </c>
      <c r="DM613" t="s">
        <v>13512</v>
      </c>
      <c r="DN613" t="s">
        <v>174</v>
      </c>
      <c r="DO613" t="s">
        <v>13513</v>
      </c>
      <c r="DP613" t="s">
        <v>13514</v>
      </c>
      <c r="DQ613" t="s">
        <v>202</v>
      </c>
      <c r="DR613" t="str">
        <f>HYPERLINK("https://nconnect.nicmar.ac.in/pdf/376_resume_1772262280.pdf/Y2FyZWVy","View Resume")</f>
        <v>0</v>
      </c>
      <c r="DS613" t="s">
        <v>945</v>
      </c>
      <c r="DT613" t="s">
        <v>13515</v>
      </c>
      <c r="DU613" t="s">
        <v>9203</v>
      </c>
      <c r="DV613" t="s">
        <v>13516</v>
      </c>
      <c r="DW613" t="s">
        <v>207</v>
      </c>
      <c r="DX613" t="s">
        <v>1987</v>
      </c>
      <c r="DY613" t="s">
        <v>644</v>
      </c>
      <c r="DZ613" t="s">
        <v>945</v>
      </c>
    </row>
    <row r="614" spans="1:158">
      <c r="A614" t="s">
        <v>3911</v>
      </c>
      <c r="B614" t="s">
        <v>211</v>
      </c>
      <c r="C614" t="s">
        <v>471</v>
      </c>
      <c r="D614" t="s">
        <v>3912</v>
      </c>
      <c r="E614" t="s">
        <v>13484</v>
      </c>
      <c r="F614" t="s">
        <v>13485</v>
      </c>
      <c r="G614">
        <v>6266145895</v>
      </c>
      <c r="H614" t="s">
        <v>164</v>
      </c>
      <c r="I614" t="s">
        <v>13486</v>
      </c>
      <c r="J614" t="s">
        <v>166</v>
      </c>
      <c r="K614" t="s">
        <v>218</v>
      </c>
      <c r="L614" t="s">
        <v>13487</v>
      </c>
      <c r="M614" t="s">
        <v>13488</v>
      </c>
      <c r="N614" t="s">
        <v>170</v>
      </c>
      <c r="AI614" t="s">
        <v>13489</v>
      </c>
      <c r="AJ614" t="s">
        <v>13490</v>
      </c>
      <c r="AK614" t="s">
        <v>13491</v>
      </c>
      <c r="AL614">
        <v>76.6</v>
      </c>
      <c r="AN614">
        <v>2010</v>
      </c>
      <c r="AO614" t="s">
        <v>174</v>
      </c>
      <c r="AP614" t="s">
        <v>13492</v>
      </c>
      <c r="AQ614" t="s">
        <v>13493</v>
      </c>
      <c r="AR614" t="s">
        <v>13494</v>
      </c>
      <c r="AS614">
        <v>88.6</v>
      </c>
      <c r="AU614">
        <v>2012</v>
      </c>
      <c r="AV614" t="s">
        <v>170</v>
      </c>
      <c r="BC614" t="s">
        <v>174</v>
      </c>
      <c r="BD614" t="s">
        <v>13495</v>
      </c>
      <c r="BE614" t="s">
        <v>13496</v>
      </c>
      <c r="BF614" t="s">
        <v>13497</v>
      </c>
      <c r="BG614">
        <v>73.4</v>
      </c>
      <c r="BI614">
        <v>2016</v>
      </c>
      <c r="BJ614">
        <v>1</v>
      </c>
      <c r="BL614">
        <v>9</v>
      </c>
      <c r="BN614" t="s">
        <v>174</v>
      </c>
      <c r="BO614" t="s">
        <v>13498</v>
      </c>
      <c r="BP614" t="s">
        <v>13499</v>
      </c>
      <c r="BQ614" t="s">
        <v>13500</v>
      </c>
      <c r="BR614">
        <v>8.06</v>
      </c>
      <c r="BS614">
        <v>8.06</v>
      </c>
      <c r="BT614">
        <v>2020</v>
      </c>
      <c r="BU614">
        <v>25</v>
      </c>
      <c r="BW614">
        <v>1</v>
      </c>
      <c r="BY614" t="s">
        <v>170</v>
      </c>
      <c r="CF614" t="s">
        <v>174</v>
      </c>
      <c r="CG614" t="s">
        <v>13501</v>
      </c>
      <c r="CH614" t="s">
        <v>6566</v>
      </c>
      <c r="CI614" t="s">
        <v>373</v>
      </c>
      <c r="CK614" t="s">
        <v>174</v>
      </c>
      <c r="CL614" t="s">
        <v>174</v>
      </c>
      <c r="CM614" t="s">
        <v>13502</v>
      </c>
      <c r="CN614" t="s">
        <v>174</v>
      </c>
      <c r="CO614" t="s">
        <v>13503</v>
      </c>
      <c r="CP614" t="s">
        <v>13504</v>
      </c>
      <c r="CQ614" t="s">
        <v>174</v>
      </c>
      <c r="CR614">
        <v>2</v>
      </c>
      <c r="CS614">
        <v>1</v>
      </c>
      <c r="CT614">
        <v>2</v>
      </c>
      <c r="CU614" t="s">
        <v>13505</v>
      </c>
      <c r="CV614" t="s">
        <v>170</v>
      </c>
      <c r="CZ614" t="s">
        <v>170</v>
      </c>
      <c r="DB614" t="s">
        <v>13506</v>
      </c>
      <c r="DC614" t="s">
        <v>13507</v>
      </c>
      <c r="DD614" t="s">
        <v>170</v>
      </c>
      <c r="DF614" t="s">
        <v>174</v>
      </c>
      <c r="DG614" t="s">
        <v>13508</v>
      </c>
      <c r="DH614" t="s">
        <v>13509</v>
      </c>
      <c r="DI614" t="s">
        <v>13510</v>
      </c>
      <c r="DJ614" t="s">
        <v>13511</v>
      </c>
      <c r="DK614">
        <v>10</v>
      </c>
      <c r="DL614" t="s">
        <v>174</v>
      </c>
      <c r="DM614" t="s">
        <v>13512</v>
      </c>
      <c r="DN614" t="s">
        <v>174</v>
      </c>
      <c r="DO614" t="s">
        <v>13513</v>
      </c>
      <c r="DP614" t="s">
        <v>13517</v>
      </c>
      <c r="DQ614" t="s">
        <v>202</v>
      </c>
      <c r="DR614" t="str">
        <f>HYPERLINK("https://nconnect.nicmar.ac.in/pdf/376_resume_1772262280.pdf/Y2FyZWVy","View Resume")</f>
        <v>0</v>
      </c>
      <c r="DS614" t="s">
        <v>945</v>
      </c>
      <c r="DT614" t="s">
        <v>13515</v>
      </c>
      <c r="DU614" t="s">
        <v>9203</v>
      </c>
      <c r="DV614" t="s">
        <v>13516</v>
      </c>
      <c r="DW614" t="s">
        <v>207</v>
      </c>
      <c r="DX614" t="s">
        <v>1987</v>
      </c>
      <c r="DY614" t="s">
        <v>644</v>
      </c>
      <c r="DZ614" t="s">
        <v>945</v>
      </c>
    </row>
    <row r="615" spans="1:158">
      <c r="A615" t="s">
        <v>506</v>
      </c>
      <c r="B615" t="s">
        <v>507</v>
      </c>
      <c r="C615" t="s">
        <v>267</v>
      </c>
      <c r="D615" t="s">
        <v>508</v>
      </c>
      <c r="E615" t="s">
        <v>13518</v>
      </c>
      <c r="F615" t="s">
        <v>13519</v>
      </c>
      <c r="G615">
        <v>8077951445</v>
      </c>
      <c r="H615" t="s">
        <v>164</v>
      </c>
      <c r="I615" t="s">
        <v>13520</v>
      </c>
      <c r="J615" t="s">
        <v>166</v>
      </c>
      <c r="K615" t="s">
        <v>762</v>
      </c>
      <c r="L615" t="s">
        <v>13521</v>
      </c>
      <c r="M615" t="s">
        <v>13522</v>
      </c>
      <c r="N615" t="s">
        <v>170</v>
      </c>
      <c r="AI615" t="s">
        <v>13523</v>
      </c>
      <c r="AJ615" t="s">
        <v>352</v>
      </c>
      <c r="AK615" t="s">
        <v>13524</v>
      </c>
      <c r="AL615">
        <v>58</v>
      </c>
      <c r="AN615">
        <v>1996</v>
      </c>
      <c r="AO615" t="s">
        <v>174</v>
      </c>
      <c r="AP615" t="s">
        <v>13525</v>
      </c>
      <c r="AQ615" t="s">
        <v>13526</v>
      </c>
      <c r="AR615" t="s">
        <v>13527</v>
      </c>
      <c r="AS615">
        <v>60</v>
      </c>
      <c r="AU615">
        <v>1998</v>
      </c>
      <c r="AV615" t="s">
        <v>170</v>
      </c>
      <c r="BC615" t="s">
        <v>174</v>
      </c>
      <c r="BD615" t="s">
        <v>311</v>
      </c>
      <c r="BE615" t="s">
        <v>13528</v>
      </c>
      <c r="BF615" t="s">
        <v>1258</v>
      </c>
      <c r="BG615">
        <v>60</v>
      </c>
      <c r="BI615">
        <v>2003</v>
      </c>
      <c r="BJ615">
        <v>19</v>
      </c>
      <c r="BK615" t="s">
        <v>13529</v>
      </c>
      <c r="BL615">
        <v>27</v>
      </c>
      <c r="BN615" t="s">
        <v>174</v>
      </c>
      <c r="BO615" t="s">
        <v>13530</v>
      </c>
      <c r="BP615" t="s">
        <v>2250</v>
      </c>
      <c r="BQ615" t="s">
        <v>2074</v>
      </c>
      <c r="BR615">
        <v>75.2</v>
      </c>
      <c r="BT615">
        <v>2005</v>
      </c>
      <c r="BU615">
        <v>28</v>
      </c>
      <c r="BW615">
        <v>23</v>
      </c>
      <c r="BY615" t="s">
        <v>174</v>
      </c>
      <c r="BZ615" t="s">
        <v>13531</v>
      </c>
      <c r="CA615" t="s">
        <v>13532</v>
      </c>
      <c r="CB615" t="s">
        <v>13533</v>
      </c>
      <c r="CC615">
        <v>70</v>
      </c>
      <c r="CD615">
        <v>7</v>
      </c>
      <c r="CE615">
        <v>2000</v>
      </c>
      <c r="CF615" t="s">
        <v>174</v>
      </c>
      <c r="CG615" t="s">
        <v>527</v>
      </c>
      <c r="CH615" t="s">
        <v>2226</v>
      </c>
      <c r="CI615" t="s">
        <v>193</v>
      </c>
      <c r="CJ615">
        <v>2020</v>
      </c>
      <c r="CL615" t="s">
        <v>174</v>
      </c>
      <c r="CM615" t="s">
        <v>13534</v>
      </c>
      <c r="CN615" t="s">
        <v>174</v>
      </c>
      <c r="CO615" t="s">
        <v>13535</v>
      </c>
      <c r="CP615" t="s">
        <v>13536</v>
      </c>
      <c r="CQ615" t="s">
        <v>174</v>
      </c>
      <c r="CR615">
        <v>18</v>
      </c>
      <c r="CS615">
        <v>13</v>
      </c>
      <c r="CT615">
        <v>7</v>
      </c>
      <c r="CU615" t="s">
        <v>13537</v>
      </c>
      <c r="CV615" t="s">
        <v>174</v>
      </c>
      <c r="CW615" t="s">
        <v>13538</v>
      </c>
      <c r="CX615" t="s">
        <v>193</v>
      </c>
      <c r="CY615">
        <v>2021</v>
      </c>
      <c r="CZ615" t="s">
        <v>170</v>
      </c>
      <c r="DC615" t="s">
        <v>13539</v>
      </c>
      <c r="DD615" t="s">
        <v>174</v>
      </c>
      <c r="DE615" t="s">
        <v>13540</v>
      </c>
      <c r="DF615" t="s">
        <v>170</v>
      </c>
      <c r="DL615" t="s">
        <v>170</v>
      </c>
      <c r="DN615" t="s">
        <v>170</v>
      </c>
      <c r="DP615" t="s">
        <v>13541</v>
      </c>
      <c r="DQ615" t="str">
        <f>HYPERLINK("https://nconnect.nicmar.ac.in/storage/profile/69a28f0f9b7ce.png","Download")</f>
        <v>0</v>
      </c>
      <c r="DR615" t="str">
        <f>HYPERLINK("https://nconnect.nicmar.ac.in/pdf/728_resume_1772263847.pdf/Y2FyZWVy","View Resume")</f>
        <v>0</v>
      </c>
      <c r="DS615" t="s">
        <v>10265</v>
      </c>
      <c r="DT615" t="s">
        <v>13542</v>
      </c>
      <c r="DU615" t="s">
        <v>13543</v>
      </c>
      <c r="DV615" t="s">
        <v>13544</v>
      </c>
      <c r="DW615" t="s">
        <v>246</v>
      </c>
      <c r="DX615" t="s">
        <v>941</v>
      </c>
      <c r="DY615" t="s">
        <v>209</v>
      </c>
      <c r="DZ615" t="s">
        <v>949</v>
      </c>
      <c r="EA615" t="s">
        <v>13545</v>
      </c>
      <c r="EB615" t="s">
        <v>13546</v>
      </c>
      <c r="EC615" t="s">
        <v>1214</v>
      </c>
      <c r="ED615" t="s">
        <v>246</v>
      </c>
      <c r="EE615" t="s">
        <v>1719</v>
      </c>
      <c r="EF615" t="s">
        <v>941</v>
      </c>
      <c r="EG615" t="s">
        <v>4129</v>
      </c>
      <c r="EH615" t="s">
        <v>13547</v>
      </c>
      <c r="EI615" t="s">
        <v>507</v>
      </c>
      <c r="EJ615" t="s">
        <v>13548</v>
      </c>
      <c r="EK615" t="s">
        <v>246</v>
      </c>
      <c r="EL615" t="s">
        <v>4217</v>
      </c>
      <c r="EM615" t="s">
        <v>3108</v>
      </c>
      <c r="EN615" t="s">
        <v>821</v>
      </c>
      <c r="EO615" t="s">
        <v>13549</v>
      </c>
      <c r="EP615" t="s">
        <v>13550</v>
      </c>
      <c r="EQ615" t="s">
        <v>13551</v>
      </c>
      <c r="ER615" t="s">
        <v>246</v>
      </c>
      <c r="ES615" t="s">
        <v>383</v>
      </c>
      <c r="ET615" t="s">
        <v>4217</v>
      </c>
      <c r="EU615" t="s">
        <v>942</v>
      </c>
      <c r="EV615" t="s">
        <v>13552</v>
      </c>
      <c r="EW615" t="s">
        <v>13553</v>
      </c>
      <c r="EX615" t="s">
        <v>417</v>
      </c>
      <c r="EY615" t="s">
        <v>246</v>
      </c>
      <c r="EZ615" t="s">
        <v>1136</v>
      </c>
      <c r="FA615" t="s">
        <v>2319</v>
      </c>
      <c r="FB615" t="s">
        <v>253</v>
      </c>
    </row>
    <row r="616" spans="1:158">
      <c r="A616" t="s">
        <v>210</v>
      </c>
      <c r="B616" t="s">
        <v>211</v>
      </c>
      <c r="C616" t="s">
        <v>212</v>
      </c>
      <c r="D616" t="s">
        <v>213</v>
      </c>
      <c r="E616" t="s">
        <v>13554</v>
      </c>
      <c r="F616" t="s">
        <v>13555</v>
      </c>
      <c r="G616">
        <v>8978448140</v>
      </c>
      <c r="H616" t="s">
        <v>164</v>
      </c>
      <c r="I616" t="s">
        <v>13556</v>
      </c>
      <c r="J616" t="s">
        <v>217</v>
      </c>
      <c r="K616" t="s">
        <v>13557</v>
      </c>
      <c r="L616" t="s">
        <v>13558</v>
      </c>
      <c r="M616" t="s">
        <v>13559</v>
      </c>
      <c r="N616" t="s">
        <v>170</v>
      </c>
      <c r="AI616" t="s">
        <v>13560</v>
      </c>
      <c r="AJ616" t="s">
        <v>13561</v>
      </c>
      <c r="AK616" t="s">
        <v>1907</v>
      </c>
      <c r="AL616">
        <v>92</v>
      </c>
      <c r="AN616">
        <v>2011</v>
      </c>
      <c r="AO616" t="s">
        <v>170</v>
      </c>
      <c r="AV616" t="s">
        <v>174</v>
      </c>
      <c r="AW616" t="s">
        <v>1827</v>
      </c>
      <c r="AX616" t="s">
        <v>13562</v>
      </c>
      <c r="AY616" t="s">
        <v>485</v>
      </c>
      <c r="AZ616">
        <v>85.38</v>
      </c>
      <c r="BB616">
        <v>2014</v>
      </c>
      <c r="BC616" t="s">
        <v>174</v>
      </c>
      <c r="BD616" t="s">
        <v>13563</v>
      </c>
      <c r="BE616" t="s">
        <v>13564</v>
      </c>
      <c r="BF616" t="s">
        <v>485</v>
      </c>
      <c r="BG616">
        <v>74.26</v>
      </c>
      <c r="BI616">
        <v>2017</v>
      </c>
      <c r="BJ616">
        <v>1</v>
      </c>
      <c r="BL616">
        <v>9</v>
      </c>
      <c r="BN616" t="s">
        <v>174</v>
      </c>
      <c r="BO616" t="s">
        <v>13563</v>
      </c>
      <c r="BP616" t="s">
        <v>13565</v>
      </c>
      <c r="BQ616" t="s">
        <v>213</v>
      </c>
      <c r="BR616">
        <v>87</v>
      </c>
      <c r="BS616">
        <v>9.2</v>
      </c>
      <c r="BT616">
        <v>2021</v>
      </c>
      <c r="BU616">
        <v>14</v>
      </c>
      <c r="BW616">
        <v>47</v>
      </c>
      <c r="BY616" t="s">
        <v>170</v>
      </c>
      <c r="CF616" t="s">
        <v>174</v>
      </c>
      <c r="CG616" t="s">
        <v>213</v>
      </c>
      <c r="CH616" t="s">
        <v>13566</v>
      </c>
      <c r="CI616" t="s">
        <v>193</v>
      </c>
      <c r="CJ616">
        <v>2025</v>
      </c>
      <c r="CL616" t="s">
        <v>174</v>
      </c>
      <c r="CM616" t="s">
        <v>13567</v>
      </c>
      <c r="CN616" t="s">
        <v>174</v>
      </c>
      <c r="CO616" t="s">
        <v>13568</v>
      </c>
      <c r="CP616" t="s">
        <v>13569</v>
      </c>
      <c r="CQ616" t="s">
        <v>174</v>
      </c>
      <c r="CR616" t="s">
        <v>13570</v>
      </c>
      <c r="CS616" t="s">
        <v>13571</v>
      </c>
      <c r="CT616">
        <v>4</v>
      </c>
      <c r="CU616" t="s">
        <v>13572</v>
      </c>
      <c r="CV616" t="s">
        <v>170</v>
      </c>
      <c r="CZ616" t="s">
        <v>170</v>
      </c>
      <c r="DB616" t="s">
        <v>13573</v>
      </c>
      <c r="DC616" t="s">
        <v>13574</v>
      </c>
      <c r="DD616" t="s">
        <v>174</v>
      </c>
      <c r="DE616" t="s">
        <v>13575</v>
      </c>
      <c r="DF616" t="s">
        <v>174</v>
      </c>
      <c r="DG616" t="s">
        <v>13576</v>
      </c>
      <c r="DH616" t="s">
        <v>13577</v>
      </c>
      <c r="DI616" t="s">
        <v>13578</v>
      </c>
      <c r="DJ616" t="s">
        <v>13579</v>
      </c>
      <c r="DK616">
        <v>8</v>
      </c>
      <c r="DL616" t="s">
        <v>174</v>
      </c>
      <c r="DM616" t="s">
        <v>13580</v>
      </c>
      <c r="DN616" t="s">
        <v>174</v>
      </c>
      <c r="DO616" t="s">
        <v>13581</v>
      </c>
      <c r="DP616" t="s">
        <v>13582</v>
      </c>
      <c r="DQ616" t="str">
        <f>HYPERLINK("https://nconnect.nicmar.ac.in/storage/profile/69a29c6d17751.png","Download")</f>
        <v>0</v>
      </c>
      <c r="DR616" t="str">
        <f>HYPERLINK("https://nconnect.nicmar.ac.in/pdf/783_resume_1772264331.pdf/Y2FyZWVy","View Resume")</f>
        <v>0</v>
      </c>
      <c r="DS616" t="s">
        <v>908</v>
      </c>
      <c r="DT616" t="s">
        <v>461</v>
      </c>
      <c r="DU616" t="s">
        <v>13583</v>
      </c>
      <c r="DV616" t="s">
        <v>13584</v>
      </c>
      <c r="DW616" t="s">
        <v>246</v>
      </c>
      <c r="DX616" t="s">
        <v>996</v>
      </c>
      <c r="DY616" t="s">
        <v>209</v>
      </c>
      <c r="DZ616" t="s">
        <v>908</v>
      </c>
    </row>
    <row r="617" spans="1:158">
      <c r="A617" t="s">
        <v>581</v>
      </c>
      <c r="B617" t="s">
        <v>211</v>
      </c>
      <c r="C617" t="s">
        <v>471</v>
      </c>
      <c r="D617" t="s">
        <v>582</v>
      </c>
      <c r="E617" t="s">
        <v>13518</v>
      </c>
      <c r="F617" t="s">
        <v>13585</v>
      </c>
      <c r="G617">
        <v>7742304800</v>
      </c>
      <c r="H617" t="s">
        <v>164</v>
      </c>
      <c r="I617" t="s">
        <v>13586</v>
      </c>
      <c r="J617" t="s">
        <v>166</v>
      </c>
      <c r="K617" t="s">
        <v>797</v>
      </c>
      <c r="L617" t="s">
        <v>13587</v>
      </c>
      <c r="M617" t="s">
        <v>13588</v>
      </c>
      <c r="N617" t="s">
        <v>170</v>
      </c>
      <c r="AI617" t="s">
        <v>13589</v>
      </c>
      <c r="AJ617" t="s">
        <v>13590</v>
      </c>
      <c r="AK617" t="s">
        <v>13591</v>
      </c>
      <c r="AL617">
        <v>72.2</v>
      </c>
      <c r="AN617">
        <v>2001</v>
      </c>
      <c r="AO617" t="s">
        <v>174</v>
      </c>
      <c r="AP617" t="s">
        <v>13592</v>
      </c>
      <c r="AQ617" t="s">
        <v>13593</v>
      </c>
      <c r="AR617" t="s">
        <v>919</v>
      </c>
      <c r="AS617">
        <v>60.4</v>
      </c>
      <c r="AU617">
        <v>2003</v>
      </c>
      <c r="AV617" t="s">
        <v>170</v>
      </c>
      <c r="BC617" t="s">
        <v>174</v>
      </c>
      <c r="BD617" t="s">
        <v>13594</v>
      </c>
      <c r="BE617" t="s">
        <v>13595</v>
      </c>
      <c r="BF617" t="s">
        <v>485</v>
      </c>
      <c r="BG617">
        <v>66.67</v>
      </c>
      <c r="BI617">
        <v>2008</v>
      </c>
      <c r="BJ617">
        <v>2</v>
      </c>
      <c r="BL617">
        <v>9</v>
      </c>
      <c r="BN617" t="s">
        <v>174</v>
      </c>
      <c r="BO617" t="s">
        <v>13596</v>
      </c>
      <c r="BP617" t="s">
        <v>13597</v>
      </c>
      <c r="BQ617" t="s">
        <v>13598</v>
      </c>
      <c r="BR617">
        <v>75.2</v>
      </c>
      <c r="BS617">
        <v>8.02</v>
      </c>
      <c r="BT617">
        <v>2014</v>
      </c>
      <c r="BU617">
        <v>15</v>
      </c>
      <c r="BW617">
        <v>21</v>
      </c>
      <c r="BY617" t="s">
        <v>170</v>
      </c>
      <c r="CF617" t="s">
        <v>174</v>
      </c>
      <c r="CG617" t="s">
        <v>13599</v>
      </c>
      <c r="CH617" t="s">
        <v>13596</v>
      </c>
      <c r="CI617" t="s">
        <v>193</v>
      </c>
      <c r="CJ617">
        <v>2022</v>
      </c>
      <c r="CL617" t="s">
        <v>170</v>
      </c>
      <c r="CN617" t="s">
        <v>170</v>
      </c>
      <c r="CP617" t="s">
        <v>13600</v>
      </c>
      <c r="CQ617" t="s">
        <v>170</v>
      </c>
      <c r="CV617" t="s">
        <v>170</v>
      </c>
      <c r="CZ617" t="s">
        <v>170</v>
      </c>
      <c r="DB617" t="s">
        <v>170</v>
      </c>
      <c r="DC617" t="s">
        <v>2879</v>
      </c>
      <c r="DD617" t="s">
        <v>174</v>
      </c>
      <c r="DE617" t="s">
        <v>13601</v>
      </c>
      <c r="DF617" t="s">
        <v>170</v>
      </c>
      <c r="DL617" t="s">
        <v>170</v>
      </c>
      <c r="DN617" t="s">
        <v>170</v>
      </c>
      <c r="DP617" t="s">
        <v>13602</v>
      </c>
      <c r="DQ617" t="s">
        <v>202</v>
      </c>
      <c r="DR617" t="str">
        <f>HYPERLINK("https://nconnect.nicmar.ac.in/pdf/782_resume_1772265499.pdf/Y2FyZWVy","View Resume")</f>
        <v>0</v>
      </c>
      <c r="DS617" t="s">
        <v>2598</v>
      </c>
      <c r="DT617" t="s">
        <v>13603</v>
      </c>
      <c r="DU617" t="s">
        <v>13604</v>
      </c>
      <c r="DV617" t="s">
        <v>421</v>
      </c>
      <c r="DW617" t="s">
        <v>207</v>
      </c>
      <c r="DX617" t="s">
        <v>820</v>
      </c>
      <c r="DY617" t="s">
        <v>209</v>
      </c>
      <c r="DZ617" t="s">
        <v>344</v>
      </c>
      <c r="EA617" t="s">
        <v>13605</v>
      </c>
      <c r="EB617" t="s">
        <v>1989</v>
      </c>
      <c r="EC617" t="s">
        <v>333</v>
      </c>
      <c r="ED617" t="s">
        <v>207</v>
      </c>
      <c r="EE617" t="s">
        <v>2374</v>
      </c>
      <c r="EF617" t="s">
        <v>820</v>
      </c>
      <c r="EG617" t="s">
        <v>2054</v>
      </c>
      <c r="EH617" t="s">
        <v>6782</v>
      </c>
      <c r="EI617" t="s">
        <v>13606</v>
      </c>
      <c r="EJ617" t="s">
        <v>333</v>
      </c>
      <c r="EK617" t="s">
        <v>246</v>
      </c>
      <c r="EL617" t="s">
        <v>504</v>
      </c>
      <c r="EM617" t="s">
        <v>2374</v>
      </c>
      <c r="EN617" t="s">
        <v>1388</v>
      </c>
      <c r="EO617" t="s">
        <v>13607</v>
      </c>
      <c r="EP617" t="s">
        <v>13608</v>
      </c>
      <c r="EQ617" t="s">
        <v>13609</v>
      </c>
      <c r="ER617" t="s">
        <v>207</v>
      </c>
      <c r="ES617" t="s">
        <v>343</v>
      </c>
      <c r="ET617" t="s">
        <v>6640</v>
      </c>
      <c r="EU617" t="s">
        <v>253</v>
      </c>
      <c r="EV617" t="s">
        <v>13610</v>
      </c>
      <c r="EW617" t="s">
        <v>13611</v>
      </c>
      <c r="EX617" t="s">
        <v>1214</v>
      </c>
      <c r="EY617" t="s">
        <v>207</v>
      </c>
      <c r="EZ617" t="s">
        <v>334</v>
      </c>
      <c r="FA617" t="s">
        <v>573</v>
      </c>
      <c r="FB617" t="s">
        <v>2695</v>
      </c>
    </row>
    <row r="618" spans="1:158">
      <c r="A618" t="s">
        <v>1284</v>
      </c>
      <c r="B618" t="s">
        <v>211</v>
      </c>
      <c r="C618" t="s">
        <v>267</v>
      </c>
      <c r="D618" t="s">
        <v>1285</v>
      </c>
      <c r="E618" t="s">
        <v>13612</v>
      </c>
      <c r="F618" t="s">
        <v>13613</v>
      </c>
      <c r="G618">
        <v>7014993250</v>
      </c>
      <c r="H618" t="s">
        <v>271</v>
      </c>
      <c r="I618" t="s">
        <v>13614</v>
      </c>
      <c r="J618" t="s">
        <v>166</v>
      </c>
      <c r="K618" t="s">
        <v>13615</v>
      </c>
      <c r="L618" t="s">
        <v>13616</v>
      </c>
      <c r="M618" t="s">
        <v>13617</v>
      </c>
      <c r="N618" t="s">
        <v>170</v>
      </c>
      <c r="AI618" t="s">
        <v>13618</v>
      </c>
      <c r="AJ618" t="s">
        <v>13619</v>
      </c>
      <c r="AK618" t="s">
        <v>13620</v>
      </c>
      <c r="AL618">
        <v>67.33</v>
      </c>
      <c r="AN618">
        <v>2003</v>
      </c>
      <c r="AO618" t="s">
        <v>174</v>
      </c>
      <c r="AP618" t="s">
        <v>13621</v>
      </c>
      <c r="AQ618" t="s">
        <v>13622</v>
      </c>
      <c r="AR618" t="s">
        <v>13623</v>
      </c>
      <c r="AS618">
        <v>69.69</v>
      </c>
      <c r="AU618">
        <v>2005</v>
      </c>
      <c r="AV618" t="s">
        <v>170</v>
      </c>
      <c r="BC618" t="s">
        <v>174</v>
      </c>
      <c r="BD618" t="s">
        <v>13624</v>
      </c>
      <c r="BE618" t="s">
        <v>13625</v>
      </c>
      <c r="BF618" t="s">
        <v>13626</v>
      </c>
      <c r="BG618">
        <v>69</v>
      </c>
      <c r="BI618">
        <v>2011</v>
      </c>
      <c r="BJ618">
        <v>19</v>
      </c>
      <c r="BK618" t="s">
        <v>13627</v>
      </c>
      <c r="BL618">
        <v>53</v>
      </c>
      <c r="BM618" t="s">
        <v>13628</v>
      </c>
      <c r="BN618" t="s">
        <v>174</v>
      </c>
      <c r="BO618" t="s">
        <v>13629</v>
      </c>
      <c r="BP618" t="s">
        <v>13630</v>
      </c>
      <c r="BQ618" t="s">
        <v>13631</v>
      </c>
      <c r="BR618">
        <v>64.7</v>
      </c>
      <c r="BT618">
        <v>2014</v>
      </c>
      <c r="BU618">
        <v>31</v>
      </c>
      <c r="BV618" t="s">
        <v>13632</v>
      </c>
      <c r="BW618">
        <v>53</v>
      </c>
      <c r="BX618" t="s">
        <v>13633</v>
      </c>
      <c r="BY618" t="s">
        <v>174</v>
      </c>
      <c r="BZ618" t="s">
        <v>13634</v>
      </c>
      <c r="CA618" t="s">
        <v>13635</v>
      </c>
      <c r="CB618" t="s">
        <v>13636</v>
      </c>
      <c r="CC618">
        <v>56</v>
      </c>
      <c r="CE618">
        <v>2012</v>
      </c>
      <c r="CF618" t="s">
        <v>174</v>
      </c>
      <c r="CG618" t="s">
        <v>13626</v>
      </c>
      <c r="CH618" t="s">
        <v>13637</v>
      </c>
      <c r="CI618" t="s">
        <v>193</v>
      </c>
      <c r="CJ618">
        <v>2025</v>
      </c>
      <c r="CL618" t="s">
        <v>170</v>
      </c>
      <c r="CN618" t="s">
        <v>174</v>
      </c>
      <c r="CO618" t="s">
        <v>13638</v>
      </c>
      <c r="CP618" t="s">
        <v>13639</v>
      </c>
      <c r="CQ618" t="s">
        <v>174</v>
      </c>
      <c r="CR618">
        <v>0</v>
      </c>
      <c r="CS618">
        <v>0</v>
      </c>
      <c r="CT618">
        <v>2</v>
      </c>
      <c r="CU618" t="s">
        <v>13640</v>
      </c>
      <c r="CV618" t="s">
        <v>170</v>
      </c>
      <c r="CZ618" t="s">
        <v>170</v>
      </c>
      <c r="DB618" t="s">
        <v>13641</v>
      </c>
      <c r="DC618" t="s">
        <v>13642</v>
      </c>
      <c r="DD618" t="s">
        <v>174</v>
      </c>
      <c r="DE618" t="s">
        <v>13643</v>
      </c>
      <c r="DF618" t="s">
        <v>174</v>
      </c>
      <c r="DG618">
        <v>4</v>
      </c>
      <c r="DH618">
        <v>2</v>
      </c>
      <c r="DI618" t="s">
        <v>13644</v>
      </c>
      <c r="DJ618" t="s">
        <v>13645</v>
      </c>
      <c r="DK618">
        <v>7</v>
      </c>
      <c r="DL618" t="s">
        <v>170</v>
      </c>
      <c r="DN618" t="s">
        <v>170</v>
      </c>
      <c r="DP618" t="s">
        <v>13646</v>
      </c>
      <c r="DQ618" t="s">
        <v>202</v>
      </c>
      <c r="DR618" t="str">
        <f>HYPERLINK("https://nconnect.nicmar.ac.in/pdf/662_resume_1772266697.pdf/Y2FyZWVy","View Resume")</f>
        <v>0</v>
      </c>
      <c r="DS618" t="s">
        <v>1464</v>
      </c>
      <c r="DT618" t="s">
        <v>13647</v>
      </c>
      <c r="DU618" t="s">
        <v>7135</v>
      </c>
      <c r="DV618" t="s">
        <v>6011</v>
      </c>
      <c r="DW618" t="s">
        <v>246</v>
      </c>
      <c r="DX618" t="s">
        <v>383</v>
      </c>
      <c r="DY618" t="s">
        <v>4830</v>
      </c>
      <c r="DZ618" t="s">
        <v>945</v>
      </c>
      <c r="EA618" t="s">
        <v>13648</v>
      </c>
      <c r="EB618" t="s">
        <v>7135</v>
      </c>
      <c r="EC618" t="s">
        <v>13649</v>
      </c>
      <c r="ED618" t="s">
        <v>246</v>
      </c>
      <c r="EE618" t="s">
        <v>953</v>
      </c>
      <c r="EF618" t="s">
        <v>2981</v>
      </c>
      <c r="EG618" t="s">
        <v>2927</v>
      </c>
      <c r="EH618" t="s">
        <v>13650</v>
      </c>
      <c r="EI618" t="s">
        <v>7135</v>
      </c>
      <c r="EJ618" t="s">
        <v>13651</v>
      </c>
      <c r="EK618" t="s">
        <v>246</v>
      </c>
      <c r="EL618" t="s">
        <v>579</v>
      </c>
      <c r="EM618" t="s">
        <v>953</v>
      </c>
      <c r="EN618" t="s">
        <v>2132</v>
      </c>
    </row>
    <row r="619" spans="1:158">
      <c r="A619" t="s">
        <v>293</v>
      </c>
      <c r="B619" t="s">
        <v>211</v>
      </c>
      <c r="C619" t="s">
        <v>212</v>
      </c>
      <c r="D619" t="s">
        <v>294</v>
      </c>
      <c r="E619" t="s">
        <v>13652</v>
      </c>
      <c r="F619" t="s">
        <v>13653</v>
      </c>
      <c r="G619">
        <v>9552311001</v>
      </c>
      <c r="H619" t="s">
        <v>164</v>
      </c>
      <c r="I619" t="s">
        <v>13654</v>
      </c>
      <c r="J619" t="s">
        <v>166</v>
      </c>
      <c r="K619" t="s">
        <v>544</v>
      </c>
      <c r="L619" t="s">
        <v>13655</v>
      </c>
      <c r="M619" t="s">
        <v>13656</v>
      </c>
      <c r="N619" t="s">
        <v>170</v>
      </c>
      <c r="AI619" t="s">
        <v>13657</v>
      </c>
      <c r="AJ619" t="s">
        <v>13658</v>
      </c>
      <c r="AK619" t="s">
        <v>13659</v>
      </c>
      <c r="AL619">
        <v>77.23</v>
      </c>
      <c r="AN619">
        <v>2009</v>
      </c>
      <c r="AO619" t="s">
        <v>174</v>
      </c>
      <c r="AP619" t="s">
        <v>13660</v>
      </c>
      <c r="AQ619" t="s">
        <v>13658</v>
      </c>
      <c r="AR619" t="s">
        <v>13661</v>
      </c>
      <c r="AS619">
        <v>66.17</v>
      </c>
      <c r="AU619">
        <v>2011</v>
      </c>
      <c r="AV619" t="s">
        <v>170</v>
      </c>
      <c r="BC619" t="s">
        <v>174</v>
      </c>
      <c r="BD619" t="s">
        <v>4955</v>
      </c>
      <c r="BE619" t="s">
        <v>13662</v>
      </c>
      <c r="BF619" t="s">
        <v>442</v>
      </c>
      <c r="BG619">
        <v>80.2</v>
      </c>
      <c r="BI619">
        <v>2014</v>
      </c>
      <c r="BJ619">
        <v>19</v>
      </c>
      <c r="BK619" t="s">
        <v>13663</v>
      </c>
      <c r="BL619">
        <v>53</v>
      </c>
      <c r="BM619" t="s">
        <v>442</v>
      </c>
      <c r="BN619" t="s">
        <v>174</v>
      </c>
      <c r="BO619" t="s">
        <v>4364</v>
      </c>
      <c r="BP619" t="s">
        <v>13664</v>
      </c>
      <c r="BQ619" t="s">
        <v>13665</v>
      </c>
      <c r="BR619">
        <v>60.15</v>
      </c>
      <c r="BT619">
        <v>2016</v>
      </c>
      <c r="BU619">
        <v>31</v>
      </c>
      <c r="BV619" t="s">
        <v>13666</v>
      </c>
      <c r="BW619">
        <v>53</v>
      </c>
      <c r="BX619" t="s">
        <v>442</v>
      </c>
      <c r="BY619" t="s">
        <v>170</v>
      </c>
      <c r="CF619" t="s">
        <v>174</v>
      </c>
      <c r="CG619" t="s">
        <v>13667</v>
      </c>
      <c r="CH619" t="s">
        <v>13668</v>
      </c>
      <c r="CI619" t="s">
        <v>193</v>
      </c>
      <c r="CJ619">
        <v>2026</v>
      </c>
      <c r="CL619" t="s">
        <v>170</v>
      </c>
      <c r="CN619" t="s">
        <v>174</v>
      </c>
      <c r="CO619" t="s">
        <v>13669</v>
      </c>
      <c r="CP619" t="s">
        <v>13670</v>
      </c>
      <c r="CQ619" t="s">
        <v>174</v>
      </c>
      <c r="CR619">
        <v>1</v>
      </c>
      <c r="CS619">
        <v>6</v>
      </c>
      <c r="CT619">
        <v>1</v>
      </c>
      <c r="CU619" t="s">
        <v>13671</v>
      </c>
      <c r="CV619" t="s">
        <v>174</v>
      </c>
      <c r="CW619" t="s">
        <v>13672</v>
      </c>
      <c r="CX619" t="s">
        <v>193</v>
      </c>
      <c r="CY619">
        <v>2026</v>
      </c>
      <c r="CZ619" t="s">
        <v>170</v>
      </c>
      <c r="DB619" t="s">
        <v>13673</v>
      </c>
      <c r="DC619" t="s">
        <v>13674</v>
      </c>
      <c r="DD619" t="s">
        <v>174</v>
      </c>
      <c r="DE619" t="s">
        <v>13675</v>
      </c>
      <c r="DF619" t="s">
        <v>170</v>
      </c>
      <c r="DL619" t="s">
        <v>170</v>
      </c>
      <c r="DN619" t="s">
        <v>170</v>
      </c>
      <c r="DP619" t="s">
        <v>13676</v>
      </c>
      <c r="DQ619" t="str">
        <f>HYPERLINK("https://nconnect.nicmar.ac.in/storage/profile/69a2ae2bc217e.png","Download")</f>
        <v>0</v>
      </c>
      <c r="DR619" t="str">
        <f>HYPERLINK("https://nconnect.nicmar.ac.in/pdf/769_resume_1772268998.pdf/Y2FyZWVy","View Resume")</f>
        <v>0</v>
      </c>
      <c r="DS619" t="s">
        <v>898</v>
      </c>
      <c r="DT619" t="s">
        <v>13677</v>
      </c>
      <c r="DU619" t="s">
        <v>211</v>
      </c>
      <c r="DV619" t="s">
        <v>13678</v>
      </c>
      <c r="DW619" t="s">
        <v>246</v>
      </c>
      <c r="DX619" t="s">
        <v>252</v>
      </c>
      <c r="DY619" t="s">
        <v>209</v>
      </c>
      <c r="DZ619" t="s">
        <v>1383</v>
      </c>
      <c r="EA619" t="s">
        <v>13679</v>
      </c>
      <c r="EB619" t="s">
        <v>211</v>
      </c>
      <c r="EC619" t="s">
        <v>13680</v>
      </c>
      <c r="ED619" t="s">
        <v>246</v>
      </c>
      <c r="EE619" t="s">
        <v>383</v>
      </c>
      <c r="EF619" t="s">
        <v>208</v>
      </c>
      <c r="EG619" t="s">
        <v>2054</v>
      </c>
      <c r="EH619" t="s">
        <v>13681</v>
      </c>
      <c r="EI619" t="s">
        <v>211</v>
      </c>
      <c r="EJ619" t="s">
        <v>13682</v>
      </c>
      <c r="EK619" t="s">
        <v>246</v>
      </c>
      <c r="EL619" t="s">
        <v>2523</v>
      </c>
      <c r="EM619" t="s">
        <v>5567</v>
      </c>
      <c r="EN619" t="s">
        <v>1383</v>
      </c>
    </row>
    <row r="620" spans="1:158">
      <c r="A620" t="s">
        <v>210</v>
      </c>
      <c r="B620" t="s">
        <v>211</v>
      </c>
      <c r="C620" t="s">
        <v>212</v>
      </c>
      <c r="D620" t="s">
        <v>213</v>
      </c>
      <c r="E620" t="s">
        <v>13683</v>
      </c>
      <c r="F620" t="s">
        <v>13684</v>
      </c>
      <c r="G620">
        <v>9730010717</v>
      </c>
      <c r="H620" t="s">
        <v>164</v>
      </c>
      <c r="I620" t="s">
        <v>13685</v>
      </c>
      <c r="J620" t="s">
        <v>217</v>
      </c>
      <c r="K620" t="s">
        <v>4195</v>
      </c>
      <c r="L620" t="s">
        <v>13686</v>
      </c>
      <c r="M620" t="s">
        <v>13687</v>
      </c>
      <c r="N620" t="s">
        <v>170</v>
      </c>
      <c r="AI620" t="s">
        <v>13688</v>
      </c>
      <c r="AJ620" t="s">
        <v>13689</v>
      </c>
      <c r="AK620" t="s">
        <v>13690</v>
      </c>
      <c r="AL620">
        <v>86.55</v>
      </c>
      <c r="AN620">
        <v>2012</v>
      </c>
      <c r="AO620" t="s">
        <v>174</v>
      </c>
      <c r="AP620" t="s">
        <v>13691</v>
      </c>
      <c r="AQ620" t="s">
        <v>13689</v>
      </c>
      <c r="AR620" t="s">
        <v>13692</v>
      </c>
      <c r="AS620">
        <v>76.0</v>
      </c>
      <c r="AU620">
        <v>2014</v>
      </c>
      <c r="AV620" t="s">
        <v>170</v>
      </c>
      <c r="BC620" t="s">
        <v>174</v>
      </c>
      <c r="BD620" t="s">
        <v>13693</v>
      </c>
      <c r="BE620" t="s">
        <v>13694</v>
      </c>
      <c r="BF620" t="s">
        <v>13695</v>
      </c>
      <c r="BG620">
        <v>80.8</v>
      </c>
      <c r="BH620">
        <v>8.83</v>
      </c>
      <c r="BI620">
        <v>2018</v>
      </c>
      <c r="BJ620">
        <v>1</v>
      </c>
      <c r="BL620">
        <v>9</v>
      </c>
      <c r="BN620" t="s">
        <v>174</v>
      </c>
      <c r="BO620" t="s">
        <v>13696</v>
      </c>
      <c r="BP620" t="s">
        <v>13696</v>
      </c>
      <c r="BQ620" t="s">
        <v>13697</v>
      </c>
      <c r="BR620">
        <v>84.5</v>
      </c>
      <c r="BS620">
        <v>8.95</v>
      </c>
      <c r="BT620">
        <v>2021</v>
      </c>
      <c r="BU620">
        <v>14</v>
      </c>
      <c r="BW620">
        <v>47</v>
      </c>
      <c r="BY620" t="s">
        <v>170</v>
      </c>
      <c r="CF620" t="s">
        <v>174</v>
      </c>
      <c r="CG620" t="s">
        <v>13698</v>
      </c>
      <c r="CH620" t="s">
        <v>2973</v>
      </c>
      <c r="CI620" t="s">
        <v>373</v>
      </c>
      <c r="CJ620">
        <v>2027</v>
      </c>
      <c r="CK620" t="s">
        <v>170</v>
      </c>
      <c r="CL620" t="s">
        <v>174</v>
      </c>
      <c r="CM620" t="s">
        <v>13699</v>
      </c>
      <c r="CN620" t="s">
        <v>174</v>
      </c>
      <c r="CO620" t="s">
        <v>13700</v>
      </c>
      <c r="CP620" t="s">
        <v>13701</v>
      </c>
      <c r="CQ620" t="s">
        <v>174</v>
      </c>
      <c r="CR620">
        <v>4</v>
      </c>
      <c r="CS620">
        <v>0</v>
      </c>
      <c r="CT620">
        <v>4</v>
      </c>
      <c r="CU620" t="s">
        <v>13702</v>
      </c>
      <c r="CV620" t="s">
        <v>174</v>
      </c>
      <c r="CW620" t="s">
        <v>13703</v>
      </c>
      <c r="CX620" t="s">
        <v>373</v>
      </c>
      <c r="CZ620" t="s">
        <v>170</v>
      </c>
      <c r="DB620" t="s">
        <v>13704</v>
      </c>
      <c r="DC620" t="s">
        <v>2367</v>
      </c>
      <c r="DD620" t="s">
        <v>174</v>
      </c>
      <c r="DE620" t="s">
        <v>13705</v>
      </c>
      <c r="DF620" t="s">
        <v>170</v>
      </c>
      <c r="DL620" t="s">
        <v>174</v>
      </c>
      <c r="DM620" t="s">
        <v>13706</v>
      </c>
      <c r="DN620" t="s">
        <v>174</v>
      </c>
      <c r="DO620" t="s">
        <v>13707</v>
      </c>
      <c r="DP620" t="s">
        <v>13708</v>
      </c>
      <c r="DQ620" t="str">
        <f>HYPERLINK("https://nconnect.nicmar.ac.in/storage/profile/699f3ad143be6.png","Download")</f>
        <v>0</v>
      </c>
      <c r="DR620" t="str">
        <f>HYPERLINK("https://nconnect.nicmar.ac.in/pdf/38_resume_1772044099.pdf/Y2FyZWVy","View Resume")</f>
        <v>0</v>
      </c>
      <c r="DS620" t="s">
        <v>821</v>
      </c>
      <c r="DT620" t="s">
        <v>13709</v>
      </c>
      <c r="DU620" t="s">
        <v>12719</v>
      </c>
      <c r="DV620" t="s">
        <v>1812</v>
      </c>
      <c r="DW620" t="s">
        <v>207</v>
      </c>
      <c r="DX620" t="s">
        <v>1809</v>
      </c>
      <c r="DY620" t="s">
        <v>2858</v>
      </c>
      <c r="DZ620" t="s">
        <v>821</v>
      </c>
    </row>
    <row r="621" spans="1:158">
      <c r="A621" t="s">
        <v>210</v>
      </c>
      <c r="B621" t="s">
        <v>211</v>
      </c>
      <c r="C621" t="s">
        <v>212</v>
      </c>
      <c r="D621" t="s">
        <v>213</v>
      </c>
      <c r="E621" t="s">
        <v>13710</v>
      </c>
      <c r="F621" t="s">
        <v>13711</v>
      </c>
      <c r="G621">
        <v>6393712254</v>
      </c>
      <c r="H621" t="s">
        <v>164</v>
      </c>
      <c r="I621" t="s">
        <v>13712</v>
      </c>
      <c r="J621" t="s">
        <v>217</v>
      </c>
      <c r="K621" t="s">
        <v>7111</v>
      </c>
      <c r="L621" t="s">
        <v>13713</v>
      </c>
      <c r="M621" t="s">
        <v>13714</v>
      </c>
      <c r="N621" t="s">
        <v>170</v>
      </c>
      <c r="AI621" t="s">
        <v>13715</v>
      </c>
      <c r="AJ621" t="s">
        <v>13716</v>
      </c>
      <c r="AK621" t="s">
        <v>13717</v>
      </c>
      <c r="AL621">
        <v>69.5</v>
      </c>
      <c r="AN621">
        <v>2011</v>
      </c>
      <c r="AO621" t="s">
        <v>174</v>
      </c>
      <c r="AP621" t="s">
        <v>13718</v>
      </c>
      <c r="AQ621" t="s">
        <v>13719</v>
      </c>
      <c r="AR621" t="s">
        <v>13720</v>
      </c>
      <c r="AS621">
        <v>70.4</v>
      </c>
      <c r="AU621">
        <v>2013</v>
      </c>
      <c r="AV621" t="s">
        <v>170</v>
      </c>
      <c r="BC621" t="s">
        <v>174</v>
      </c>
      <c r="BD621" t="s">
        <v>13721</v>
      </c>
      <c r="BE621" t="s">
        <v>13722</v>
      </c>
      <c r="BF621" t="s">
        <v>229</v>
      </c>
      <c r="BG621">
        <v>72.82</v>
      </c>
      <c r="BI621">
        <v>2018</v>
      </c>
      <c r="BJ621">
        <v>1</v>
      </c>
      <c r="BL621">
        <v>9</v>
      </c>
      <c r="BN621" t="s">
        <v>174</v>
      </c>
      <c r="BO621" t="s">
        <v>13723</v>
      </c>
      <c r="BP621" t="s">
        <v>13723</v>
      </c>
      <c r="BQ621" t="s">
        <v>231</v>
      </c>
      <c r="BR621">
        <v>75.3</v>
      </c>
      <c r="BS621">
        <v>7.53</v>
      </c>
      <c r="BT621">
        <v>2021</v>
      </c>
      <c r="BU621">
        <v>14</v>
      </c>
      <c r="BW621">
        <v>47</v>
      </c>
      <c r="BY621" t="s">
        <v>170</v>
      </c>
      <c r="CF621" t="s">
        <v>174</v>
      </c>
      <c r="CG621" t="s">
        <v>13724</v>
      </c>
      <c r="CH621" t="s">
        <v>13725</v>
      </c>
      <c r="CI621" t="s">
        <v>193</v>
      </c>
      <c r="CJ621">
        <v>2025</v>
      </c>
      <c r="CL621" t="s">
        <v>174</v>
      </c>
      <c r="CN621" t="s">
        <v>170</v>
      </c>
      <c r="CP621" t="s">
        <v>13726</v>
      </c>
      <c r="CQ621" t="s">
        <v>174</v>
      </c>
      <c r="CR621">
        <v>6</v>
      </c>
      <c r="CS621">
        <v>0</v>
      </c>
      <c r="CT621">
        <v>2</v>
      </c>
      <c r="CU621" t="s">
        <v>13727</v>
      </c>
      <c r="CV621" t="s">
        <v>170</v>
      </c>
      <c r="CZ621" t="s">
        <v>170</v>
      </c>
      <c r="DB621" t="s">
        <v>1163</v>
      </c>
      <c r="DC621" t="s">
        <v>2879</v>
      </c>
      <c r="DD621" t="s">
        <v>170</v>
      </c>
      <c r="DF621" t="s">
        <v>170</v>
      </c>
      <c r="DL621" t="s">
        <v>170</v>
      </c>
      <c r="DN621" t="s">
        <v>170</v>
      </c>
      <c r="DP621" t="s">
        <v>13728</v>
      </c>
      <c r="DQ621" t="str">
        <f>HYPERLINK("https://nconnect.nicmar.ac.in/storage/profile/6996fd872b744.png","Download")</f>
        <v>0</v>
      </c>
      <c r="DR621" t="str">
        <f>HYPERLINK("https://nconnect.nicmar.ac.in/pdf/792_resume_1772270366.pdf/Y2FyZWVy","View Resume")</f>
        <v>0</v>
      </c>
      <c r="DS621" t="s">
        <v>265</v>
      </c>
      <c r="DT621" t="s">
        <v>13729</v>
      </c>
      <c r="DU621" t="s">
        <v>13730</v>
      </c>
      <c r="DV621" t="s">
        <v>605</v>
      </c>
      <c r="DW621" t="s">
        <v>246</v>
      </c>
      <c r="DX621" t="s">
        <v>901</v>
      </c>
      <c r="DY621" t="s">
        <v>209</v>
      </c>
      <c r="DZ621" t="s">
        <v>265</v>
      </c>
    </row>
    <row r="622" spans="1:158">
      <c r="A622" t="s">
        <v>581</v>
      </c>
      <c r="B622" t="s">
        <v>211</v>
      </c>
      <c r="C622" t="s">
        <v>471</v>
      </c>
      <c r="D622" t="s">
        <v>582</v>
      </c>
      <c r="E622" t="s">
        <v>13710</v>
      </c>
      <c r="F622" t="s">
        <v>13711</v>
      </c>
      <c r="G622">
        <v>6393712254</v>
      </c>
      <c r="H622" t="s">
        <v>164</v>
      </c>
      <c r="I622" t="s">
        <v>13712</v>
      </c>
      <c r="J622" t="s">
        <v>217</v>
      </c>
      <c r="K622" t="s">
        <v>7111</v>
      </c>
      <c r="L622" t="s">
        <v>13713</v>
      </c>
      <c r="M622" t="s">
        <v>13714</v>
      </c>
      <c r="N622" t="s">
        <v>170</v>
      </c>
      <c r="AI622" t="s">
        <v>13715</v>
      </c>
      <c r="AJ622" t="s">
        <v>13716</v>
      </c>
      <c r="AK622" t="s">
        <v>13717</v>
      </c>
      <c r="AL622">
        <v>69.5</v>
      </c>
      <c r="AN622">
        <v>2011</v>
      </c>
      <c r="AO622" t="s">
        <v>174</v>
      </c>
      <c r="AP622" t="s">
        <v>13718</v>
      </c>
      <c r="AQ622" t="s">
        <v>13719</v>
      </c>
      <c r="AR622" t="s">
        <v>13720</v>
      </c>
      <c r="AS622">
        <v>70.4</v>
      </c>
      <c r="AU622">
        <v>2013</v>
      </c>
      <c r="AV622" t="s">
        <v>170</v>
      </c>
      <c r="BC622" t="s">
        <v>174</v>
      </c>
      <c r="BD622" t="s">
        <v>13721</v>
      </c>
      <c r="BE622" t="s">
        <v>13722</v>
      </c>
      <c r="BF622" t="s">
        <v>229</v>
      </c>
      <c r="BG622">
        <v>72.82</v>
      </c>
      <c r="BI622">
        <v>2018</v>
      </c>
      <c r="BJ622">
        <v>1</v>
      </c>
      <c r="BL622">
        <v>9</v>
      </c>
      <c r="BN622" t="s">
        <v>174</v>
      </c>
      <c r="BO622" t="s">
        <v>13723</v>
      </c>
      <c r="BP622" t="s">
        <v>13723</v>
      </c>
      <c r="BQ622" t="s">
        <v>231</v>
      </c>
      <c r="BR622">
        <v>75.3</v>
      </c>
      <c r="BS622">
        <v>7.53</v>
      </c>
      <c r="BT622">
        <v>2021</v>
      </c>
      <c r="BU622">
        <v>14</v>
      </c>
      <c r="BW622">
        <v>47</v>
      </c>
      <c r="BY622" t="s">
        <v>170</v>
      </c>
      <c r="CF622" t="s">
        <v>174</v>
      </c>
      <c r="CG622" t="s">
        <v>13724</v>
      </c>
      <c r="CH622" t="s">
        <v>13725</v>
      </c>
      <c r="CI622" t="s">
        <v>193</v>
      </c>
      <c r="CJ622">
        <v>2025</v>
      </c>
      <c r="CL622" t="s">
        <v>174</v>
      </c>
      <c r="CN622" t="s">
        <v>170</v>
      </c>
      <c r="CP622" t="s">
        <v>13726</v>
      </c>
      <c r="CQ622" t="s">
        <v>174</v>
      </c>
      <c r="CR622">
        <v>6</v>
      </c>
      <c r="CS622">
        <v>0</v>
      </c>
      <c r="CT622">
        <v>2</v>
      </c>
      <c r="CU622" t="s">
        <v>13727</v>
      </c>
      <c r="CV622" t="s">
        <v>170</v>
      </c>
      <c r="CZ622" t="s">
        <v>170</v>
      </c>
      <c r="DB622" t="s">
        <v>1163</v>
      </c>
      <c r="DC622" t="s">
        <v>2879</v>
      </c>
      <c r="DD622" t="s">
        <v>170</v>
      </c>
      <c r="DF622" t="s">
        <v>170</v>
      </c>
      <c r="DL622" t="s">
        <v>170</v>
      </c>
      <c r="DN622" t="s">
        <v>170</v>
      </c>
      <c r="DP622" t="s">
        <v>13731</v>
      </c>
      <c r="DQ622" t="str">
        <f>HYPERLINK("https://nconnect.nicmar.ac.in/storage/profile/6996fd872b744.png","Download")</f>
        <v>0</v>
      </c>
      <c r="DR622" t="str">
        <f>HYPERLINK("https://nconnect.nicmar.ac.in/pdf/792_resume_1772270366.pdf/Y2FyZWVy","View Resume")</f>
        <v>0</v>
      </c>
      <c r="DS622" t="s">
        <v>265</v>
      </c>
      <c r="DT622" t="s">
        <v>13729</v>
      </c>
      <c r="DU622" t="s">
        <v>13730</v>
      </c>
      <c r="DV622" t="s">
        <v>605</v>
      </c>
      <c r="DW622" t="s">
        <v>246</v>
      </c>
      <c r="DX622" t="s">
        <v>901</v>
      </c>
      <c r="DY622" t="s">
        <v>209</v>
      </c>
      <c r="DZ622" t="s">
        <v>265</v>
      </c>
    </row>
    <row r="623" spans="1:158">
      <c r="A623" t="s">
        <v>295</v>
      </c>
      <c r="B623" t="s">
        <v>211</v>
      </c>
      <c r="C623" t="s">
        <v>267</v>
      </c>
      <c r="D623" t="s">
        <v>296</v>
      </c>
      <c r="E623" t="s">
        <v>13732</v>
      </c>
      <c r="F623" t="s">
        <v>13733</v>
      </c>
      <c r="G623">
        <v>9559946158</v>
      </c>
      <c r="H623" t="s">
        <v>164</v>
      </c>
      <c r="I623" t="s">
        <v>13734</v>
      </c>
      <c r="J623" t="s">
        <v>217</v>
      </c>
      <c r="K623" t="s">
        <v>13735</v>
      </c>
      <c r="L623" t="s">
        <v>13736</v>
      </c>
      <c r="M623" t="s">
        <v>13737</v>
      </c>
      <c r="N623" t="s">
        <v>170</v>
      </c>
      <c r="AI623" t="s">
        <v>13738</v>
      </c>
      <c r="AJ623" t="s">
        <v>13739</v>
      </c>
      <c r="AK623" t="s">
        <v>1255</v>
      </c>
      <c r="AL623">
        <v>74.8</v>
      </c>
      <c r="AN623">
        <v>2009</v>
      </c>
      <c r="AO623" t="s">
        <v>174</v>
      </c>
      <c r="AP623" t="s">
        <v>13738</v>
      </c>
      <c r="AQ623" t="s">
        <v>13739</v>
      </c>
      <c r="AR623" t="s">
        <v>13740</v>
      </c>
      <c r="AS623">
        <v>79.4</v>
      </c>
      <c r="AU623">
        <v>2011</v>
      </c>
      <c r="AV623" t="s">
        <v>170</v>
      </c>
      <c r="BC623" t="s">
        <v>174</v>
      </c>
      <c r="BD623" t="s">
        <v>1297</v>
      </c>
      <c r="BE623" t="s">
        <v>13741</v>
      </c>
      <c r="BF623" t="s">
        <v>13742</v>
      </c>
      <c r="BG623">
        <v>55.8</v>
      </c>
      <c r="BI623">
        <v>2015</v>
      </c>
      <c r="BJ623">
        <v>19</v>
      </c>
      <c r="BK623" t="s">
        <v>13743</v>
      </c>
      <c r="BL623">
        <v>53</v>
      </c>
      <c r="BM623" t="s">
        <v>3043</v>
      </c>
      <c r="BN623" t="s">
        <v>174</v>
      </c>
      <c r="BO623" t="s">
        <v>1297</v>
      </c>
      <c r="BP623" t="s">
        <v>13741</v>
      </c>
      <c r="BQ623" t="s">
        <v>1185</v>
      </c>
      <c r="BR623">
        <v>73.3</v>
      </c>
      <c r="BS623">
        <v>7.33</v>
      </c>
      <c r="BT623">
        <v>2017</v>
      </c>
      <c r="BU623">
        <v>31</v>
      </c>
      <c r="BV623" t="s">
        <v>528</v>
      </c>
      <c r="BW623">
        <v>33</v>
      </c>
      <c r="BY623" t="s">
        <v>170</v>
      </c>
      <c r="CF623" t="s">
        <v>174</v>
      </c>
      <c r="CG623" t="s">
        <v>1185</v>
      </c>
      <c r="CH623" t="s">
        <v>13741</v>
      </c>
      <c r="CI623" t="s">
        <v>193</v>
      </c>
      <c r="CJ623">
        <v>2024</v>
      </c>
      <c r="CL623" t="s">
        <v>170</v>
      </c>
      <c r="CN623" t="s">
        <v>170</v>
      </c>
      <c r="CP623" t="s">
        <v>1944</v>
      </c>
      <c r="CQ623" t="s">
        <v>174</v>
      </c>
      <c r="CR623">
        <v>1</v>
      </c>
      <c r="CS623">
        <v>2</v>
      </c>
      <c r="CT623">
        <v>1</v>
      </c>
      <c r="CU623" t="s">
        <v>13744</v>
      </c>
      <c r="CV623" t="s">
        <v>170</v>
      </c>
      <c r="CZ623" t="s">
        <v>170</v>
      </c>
      <c r="DB623" t="s">
        <v>13745</v>
      </c>
      <c r="DC623" t="s">
        <v>326</v>
      </c>
      <c r="DD623" t="s">
        <v>170</v>
      </c>
      <c r="DF623" t="s">
        <v>170</v>
      </c>
      <c r="DL623" t="s">
        <v>170</v>
      </c>
      <c r="DN623" t="s">
        <v>170</v>
      </c>
      <c r="DP623" t="s">
        <v>13746</v>
      </c>
      <c r="DQ623" t="s">
        <v>202</v>
      </c>
      <c r="DR623" t="str">
        <f>HYPERLINK("https://nconnect.nicmar.ac.in/pdf/793_resume_1772271417.pdf/Y2FyZWVy","View Resume")</f>
        <v>0</v>
      </c>
      <c r="DS623" t="s">
        <v>355</v>
      </c>
      <c r="DT623" t="s">
        <v>7563</v>
      </c>
      <c r="DU623" t="s">
        <v>13747</v>
      </c>
      <c r="DV623" t="s">
        <v>4681</v>
      </c>
      <c r="DW623" t="s">
        <v>246</v>
      </c>
      <c r="DX623" t="s">
        <v>984</v>
      </c>
      <c r="DY623" t="s">
        <v>468</v>
      </c>
      <c r="DZ623" t="s">
        <v>355</v>
      </c>
    </row>
    <row r="624" spans="1:158">
      <c r="A624" t="s">
        <v>2251</v>
      </c>
      <c r="B624" t="s">
        <v>159</v>
      </c>
      <c r="C624" t="s">
        <v>212</v>
      </c>
      <c r="D624" t="s">
        <v>2252</v>
      </c>
      <c r="E624" t="s">
        <v>13748</v>
      </c>
      <c r="F624" t="s">
        <v>13749</v>
      </c>
      <c r="G624">
        <v>9172466960</v>
      </c>
      <c r="H624" t="s">
        <v>164</v>
      </c>
      <c r="I624" t="s">
        <v>13750</v>
      </c>
      <c r="J624" t="s">
        <v>166</v>
      </c>
      <c r="K624" t="s">
        <v>13751</v>
      </c>
      <c r="L624" t="s">
        <v>13752</v>
      </c>
      <c r="M624" t="s">
        <v>13753</v>
      </c>
      <c r="N624" t="s">
        <v>170</v>
      </c>
      <c r="AI624" t="s">
        <v>13754</v>
      </c>
      <c r="AJ624" t="s">
        <v>13755</v>
      </c>
      <c r="AK624" t="s">
        <v>13756</v>
      </c>
      <c r="AL624">
        <v>84</v>
      </c>
      <c r="AN624">
        <v>2010</v>
      </c>
      <c r="AO624" t="s">
        <v>174</v>
      </c>
      <c r="AP624" t="s">
        <v>13757</v>
      </c>
      <c r="AQ624" t="s">
        <v>13755</v>
      </c>
      <c r="AR624" t="s">
        <v>13758</v>
      </c>
      <c r="AS624">
        <v>71.67</v>
      </c>
      <c r="AU624">
        <v>2012</v>
      </c>
      <c r="AV624" t="s">
        <v>170</v>
      </c>
      <c r="BC624" t="s">
        <v>174</v>
      </c>
      <c r="BD624" t="s">
        <v>13759</v>
      </c>
      <c r="BE624" t="s">
        <v>13760</v>
      </c>
      <c r="BF624" t="s">
        <v>229</v>
      </c>
      <c r="BG624">
        <v>66.06</v>
      </c>
      <c r="BI624">
        <v>2016</v>
      </c>
      <c r="BJ624">
        <v>2</v>
      </c>
      <c r="BL624">
        <v>9</v>
      </c>
      <c r="BN624" t="s">
        <v>174</v>
      </c>
      <c r="BO624" t="s">
        <v>13759</v>
      </c>
      <c r="BP624" t="s">
        <v>13761</v>
      </c>
      <c r="BQ624" t="s">
        <v>3853</v>
      </c>
      <c r="BR624">
        <v>74.93</v>
      </c>
      <c r="BS624">
        <v>8.39</v>
      </c>
      <c r="BT624">
        <v>2024</v>
      </c>
      <c r="BU624">
        <v>17</v>
      </c>
      <c r="BW624">
        <v>13</v>
      </c>
      <c r="BY624" t="s">
        <v>170</v>
      </c>
      <c r="CF624" t="s">
        <v>174</v>
      </c>
      <c r="CG624" t="s">
        <v>13762</v>
      </c>
      <c r="CH624" t="s">
        <v>13763</v>
      </c>
      <c r="CI624" t="s">
        <v>373</v>
      </c>
      <c r="CK624" t="s">
        <v>170</v>
      </c>
      <c r="CL624" t="s">
        <v>170</v>
      </c>
      <c r="CN624" t="s">
        <v>170</v>
      </c>
      <c r="CP624" t="s">
        <v>13764</v>
      </c>
      <c r="CQ624" t="s">
        <v>170</v>
      </c>
      <c r="CV624" t="s">
        <v>170</v>
      </c>
      <c r="CZ624" t="s">
        <v>170</v>
      </c>
      <c r="DB624" t="s">
        <v>13765</v>
      </c>
      <c r="DC624" t="s">
        <v>13766</v>
      </c>
      <c r="DD624" t="s">
        <v>174</v>
      </c>
      <c r="DE624" t="s">
        <v>13767</v>
      </c>
      <c r="DF624" t="s">
        <v>174</v>
      </c>
      <c r="DG624">
        <v>1</v>
      </c>
      <c r="DH624">
        <v>0</v>
      </c>
      <c r="DI624">
        <v>1</v>
      </c>
      <c r="DJ624" t="s">
        <v>3131</v>
      </c>
      <c r="DK624">
        <v>0</v>
      </c>
      <c r="DL624" t="s">
        <v>170</v>
      </c>
      <c r="DN624" t="s">
        <v>170</v>
      </c>
      <c r="DP624" t="s">
        <v>13768</v>
      </c>
      <c r="DQ624" t="str">
        <f>HYPERLINK("https://nconnect.nicmar.ac.in/storage/profile/69a2a89c8bfd1.png","Download")</f>
        <v>0</v>
      </c>
      <c r="DR624" t="str">
        <f>HYPERLINK("https://nconnect.nicmar.ac.in/pdf/790_resume_1772271477.pdf/Y2FyZWVy","View Resume")</f>
        <v>0</v>
      </c>
      <c r="DS624" t="s">
        <v>13769</v>
      </c>
      <c r="DT624" t="s">
        <v>13770</v>
      </c>
      <c r="DU624" t="s">
        <v>255</v>
      </c>
      <c r="DV624" t="s">
        <v>13771</v>
      </c>
      <c r="DW624" t="s">
        <v>246</v>
      </c>
      <c r="DX624" t="s">
        <v>1548</v>
      </c>
      <c r="DY624" t="s">
        <v>209</v>
      </c>
      <c r="DZ624" t="s">
        <v>253</v>
      </c>
      <c r="EA624" t="s">
        <v>13772</v>
      </c>
      <c r="EB624" t="s">
        <v>13773</v>
      </c>
      <c r="EC624" t="s">
        <v>818</v>
      </c>
      <c r="ED624" t="s">
        <v>207</v>
      </c>
      <c r="EE624" t="s">
        <v>4276</v>
      </c>
      <c r="EF624" t="s">
        <v>644</v>
      </c>
      <c r="EG624" t="s">
        <v>1498</v>
      </c>
      <c r="EH624" t="s">
        <v>13774</v>
      </c>
      <c r="EI624" t="s">
        <v>13775</v>
      </c>
      <c r="EJ624" t="s">
        <v>13776</v>
      </c>
      <c r="EK624" t="s">
        <v>207</v>
      </c>
      <c r="EL624" t="s">
        <v>3870</v>
      </c>
      <c r="EM624" t="s">
        <v>5755</v>
      </c>
      <c r="EN624" t="s">
        <v>344</v>
      </c>
    </row>
    <row r="625" spans="1:158">
      <c r="A625" t="s">
        <v>470</v>
      </c>
      <c r="B625" t="s">
        <v>211</v>
      </c>
      <c r="C625" t="s">
        <v>471</v>
      </c>
      <c r="D625" t="s">
        <v>472</v>
      </c>
      <c r="E625" t="s">
        <v>13554</v>
      </c>
      <c r="F625" t="s">
        <v>13555</v>
      </c>
      <c r="G625">
        <v>8978448140</v>
      </c>
      <c r="H625" t="s">
        <v>164</v>
      </c>
      <c r="I625" t="s">
        <v>13556</v>
      </c>
      <c r="J625" t="s">
        <v>217</v>
      </c>
      <c r="K625" t="s">
        <v>13557</v>
      </c>
      <c r="L625" t="s">
        <v>13558</v>
      </c>
      <c r="M625" t="s">
        <v>13559</v>
      </c>
      <c r="N625" t="s">
        <v>170</v>
      </c>
      <c r="AI625" t="s">
        <v>13560</v>
      </c>
      <c r="AJ625" t="s">
        <v>13561</v>
      </c>
      <c r="AK625" t="s">
        <v>1907</v>
      </c>
      <c r="AL625">
        <v>92</v>
      </c>
      <c r="AN625">
        <v>2011</v>
      </c>
      <c r="AO625" t="s">
        <v>170</v>
      </c>
      <c r="AV625" t="s">
        <v>174</v>
      </c>
      <c r="AW625" t="s">
        <v>1827</v>
      </c>
      <c r="AX625" t="s">
        <v>13562</v>
      </c>
      <c r="AY625" t="s">
        <v>485</v>
      </c>
      <c r="AZ625">
        <v>85.38</v>
      </c>
      <c r="BB625">
        <v>2014</v>
      </c>
      <c r="BC625" t="s">
        <v>174</v>
      </c>
      <c r="BD625" t="s">
        <v>13563</v>
      </c>
      <c r="BE625" t="s">
        <v>13564</v>
      </c>
      <c r="BF625" t="s">
        <v>485</v>
      </c>
      <c r="BG625">
        <v>74.26</v>
      </c>
      <c r="BI625">
        <v>2017</v>
      </c>
      <c r="BJ625">
        <v>1</v>
      </c>
      <c r="BL625">
        <v>9</v>
      </c>
      <c r="BN625" t="s">
        <v>174</v>
      </c>
      <c r="BO625" t="s">
        <v>13563</v>
      </c>
      <c r="BP625" t="s">
        <v>13565</v>
      </c>
      <c r="BQ625" t="s">
        <v>213</v>
      </c>
      <c r="BR625">
        <v>87</v>
      </c>
      <c r="BS625">
        <v>9.2</v>
      </c>
      <c r="BT625">
        <v>2021</v>
      </c>
      <c r="BU625">
        <v>14</v>
      </c>
      <c r="BW625">
        <v>47</v>
      </c>
      <c r="BY625" t="s">
        <v>170</v>
      </c>
      <c r="CF625" t="s">
        <v>174</v>
      </c>
      <c r="CG625" t="s">
        <v>213</v>
      </c>
      <c r="CH625" t="s">
        <v>13566</v>
      </c>
      <c r="CI625" t="s">
        <v>193</v>
      </c>
      <c r="CJ625">
        <v>2025</v>
      </c>
      <c r="CL625" t="s">
        <v>174</v>
      </c>
      <c r="CM625" t="s">
        <v>13567</v>
      </c>
      <c r="CN625" t="s">
        <v>174</v>
      </c>
      <c r="CO625" t="s">
        <v>13568</v>
      </c>
      <c r="CP625" t="s">
        <v>13569</v>
      </c>
      <c r="CQ625" t="s">
        <v>174</v>
      </c>
      <c r="CR625" t="s">
        <v>13570</v>
      </c>
      <c r="CS625" t="s">
        <v>13571</v>
      </c>
      <c r="CT625">
        <v>4</v>
      </c>
      <c r="CU625" t="s">
        <v>13572</v>
      </c>
      <c r="CV625" t="s">
        <v>170</v>
      </c>
      <c r="CZ625" t="s">
        <v>170</v>
      </c>
      <c r="DB625" t="s">
        <v>13573</v>
      </c>
      <c r="DC625" t="s">
        <v>13574</v>
      </c>
      <c r="DD625" t="s">
        <v>174</v>
      </c>
      <c r="DE625" t="s">
        <v>13575</v>
      </c>
      <c r="DF625" t="s">
        <v>174</v>
      </c>
      <c r="DG625" t="s">
        <v>13576</v>
      </c>
      <c r="DH625" t="s">
        <v>13577</v>
      </c>
      <c r="DI625" t="s">
        <v>13578</v>
      </c>
      <c r="DJ625" t="s">
        <v>13579</v>
      </c>
      <c r="DK625">
        <v>8</v>
      </c>
      <c r="DL625" t="s">
        <v>174</v>
      </c>
      <c r="DM625" t="s">
        <v>13580</v>
      </c>
      <c r="DN625" t="s">
        <v>174</v>
      </c>
      <c r="DO625" t="s">
        <v>13581</v>
      </c>
      <c r="DP625" t="s">
        <v>13768</v>
      </c>
      <c r="DQ625" t="str">
        <f>HYPERLINK("https://nconnect.nicmar.ac.in/storage/profile/69a29c6d17751.png","Download")</f>
        <v>0</v>
      </c>
      <c r="DR625" t="str">
        <f>HYPERLINK("https://nconnect.nicmar.ac.in/pdf/783_resume_1772264331.pdf/Y2FyZWVy","View Resume")</f>
        <v>0</v>
      </c>
      <c r="DS625" t="s">
        <v>908</v>
      </c>
      <c r="DT625" t="s">
        <v>461</v>
      </c>
      <c r="DU625" t="s">
        <v>13583</v>
      </c>
      <c r="DV625" t="s">
        <v>13584</v>
      </c>
      <c r="DW625" t="s">
        <v>246</v>
      </c>
      <c r="DX625" t="s">
        <v>996</v>
      </c>
      <c r="DY625" t="s">
        <v>209</v>
      </c>
      <c r="DZ625" t="s">
        <v>908</v>
      </c>
    </row>
    <row r="626" spans="1:158">
      <c r="A626" t="s">
        <v>1063</v>
      </c>
      <c r="B626" t="s">
        <v>507</v>
      </c>
      <c r="C626" t="s">
        <v>212</v>
      </c>
      <c r="D626" t="s">
        <v>213</v>
      </c>
      <c r="E626" t="s">
        <v>13683</v>
      </c>
      <c r="F626" t="s">
        <v>13684</v>
      </c>
      <c r="G626">
        <v>9730010717</v>
      </c>
      <c r="H626" t="s">
        <v>164</v>
      </c>
      <c r="I626" t="s">
        <v>13685</v>
      </c>
      <c r="J626" t="s">
        <v>217</v>
      </c>
      <c r="K626" t="s">
        <v>4195</v>
      </c>
      <c r="L626" t="s">
        <v>13686</v>
      </c>
      <c r="M626" t="s">
        <v>13687</v>
      </c>
      <c r="N626" t="s">
        <v>170</v>
      </c>
      <c r="AI626" t="s">
        <v>13688</v>
      </c>
      <c r="AJ626" t="s">
        <v>13689</v>
      </c>
      <c r="AK626" t="s">
        <v>13690</v>
      </c>
      <c r="AL626">
        <v>86.55</v>
      </c>
      <c r="AN626">
        <v>2012</v>
      </c>
      <c r="AO626" t="s">
        <v>174</v>
      </c>
      <c r="AP626" t="s">
        <v>13691</v>
      </c>
      <c r="AQ626" t="s">
        <v>13689</v>
      </c>
      <c r="AR626" t="s">
        <v>13692</v>
      </c>
      <c r="AS626">
        <v>76.0</v>
      </c>
      <c r="AU626">
        <v>2014</v>
      </c>
      <c r="AV626" t="s">
        <v>170</v>
      </c>
      <c r="BC626" t="s">
        <v>174</v>
      </c>
      <c r="BD626" t="s">
        <v>13693</v>
      </c>
      <c r="BE626" t="s">
        <v>13694</v>
      </c>
      <c r="BF626" t="s">
        <v>13695</v>
      </c>
      <c r="BG626">
        <v>80.8</v>
      </c>
      <c r="BH626">
        <v>8.83</v>
      </c>
      <c r="BI626">
        <v>2018</v>
      </c>
      <c r="BJ626">
        <v>1</v>
      </c>
      <c r="BL626">
        <v>9</v>
      </c>
      <c r="BN626" t="s">
        <v>174</v>
      </c>
      <c r="BO626" t="s">
        <v>13696</v>
      </c>
      <c r="BP626" t="s">
        <v>13696</v>
      </c>
      <c r="BQ626" t="s">
        <v>13697</v>
      </c>
      <c r="BR626">
        <v>84.5</v>
      </c>
      <c r="BS626">
        <v>8.95</v>
      </c>
      <c r="BT626">
        <v>2021</v>
      </c>
      <c r="BU626">
        <v>14</v>
      </c>
      <c r="BW626">
        <v>47</v>
      </c>
      <c r="BY626" t="s">
        <v>170</v>
      </c>
      <c r="CF626" t="s">
        <v>174</v>
      </c>
      <c r="CG626" t="s">
        <v>13698</v>
      </c>
      <c r="CH626" t="s">
        <v>2973</v>
      </c>
      <c r="CI626" t="s">
        <v>373</v>
      </c>
      <c r="CJ626">
        <v>2027</v>
      </c>
      <c r="CK626" t="s">
        <v>170</v>
      </c>
      <c r="CL626" t="s">
        <v>174</v>
      </c>
      <c r="CM626" t="s">
        <v>13699</v>
      </c>
      <c r="CN626" t="s">
        <v>174</v>
      </c>
      <c r="CO626" t="s">
        <v>13700</v>
      </c>
      <c r="CP626" t="s">
        <v>13701</v>
      </c>
      <c r="CQ626" t="s">
        <v>174</v>
      </c>
      <c r="CR626">
        <v>4</v>
      </c>
      <c r="CS626">
        <v>0</v>
      </c>
      <c r="CT626">
        <v>4</v>
      </c>
      <c r="CU626" t="s">
        <v>13702</v>
      </c>
      <c r="CV626" t="s">
        <v>174</v>
      </c>
      <c r="CW626" t="s">
        <v>13703</v>
      </c>
      <c r="CX626" t="s">
        <v>373</v>
      </c>
      <c r="CZ626" t="s">
        <v>170</v>
      </c>
      <c r="DB626" t="s">
        <v>13704</v>
      </c>
      <c r="DC626" t="s">
        <v>2367</v>
      </c>
      <c r="DD626" t="s">
        <v>174</v>
      </c>
      <c r="DE626" t="s">
        <v>13705</v>
      </c>
      <c r="DF626" t="s">
        <v>170</v>
      </c>
      <c r="DL626" t="s">
        <v>174</v>
      </c>
      <c r="DM626" t="s">
        <v>13706</v>
      </c>
      <c r="DN626" t="s">
        <v>174</v>
      </c>
      <c r="DO626" t="s">
        <v>13707</v>
      </c>
      <c r="DP626" t="s">
        <v>13777</v>
      </c>
      <c r="DQ626" t="str">
        <f>HYPERLINK("https://nconnect.nicmar.ac.in/storage/profile/699f3ad143be6.png","Download")</f>
        <v>0</v>
      </c>
      <c r="DR626" t="str">
        <f>HYPERLINK("https://nconnect.nicmar.ac.in/pdf/38_resume_1772044099.pdf/Y2FyZWVy","View Resume")</f>
        <v>0</v>
      </c>
      <c r="DS626" t="s">
        <v>821</v>
      </c>
      <c r="DT626" t="s">
        <v>13709</v>
      </c>
      <c r="DU626" t="s">
        <v>12719</v>
      </c>
      <c r="DV626" t="s">
        <v>1812</v>
      </c>
      <c r="DW626" t="s">
        <v>207</v>
      </c>
      <c r="DX626" t="s">
        <v>1809</v>
      </c>
      <c r="DY626" t="s">
        <v>2858</v>
      </c>
      <c r="DZ626" t="s">
        <v>821</v>
      </c>
    </row>
    <row r="627" spans="1:158">
      <c r="A627" t="s">
        <v>581</v>
      </c>
      <c r="B627" t="s">
        <v>211</v>
      </c>
      <c r="C627" t="s">
        <v>471</v>
      </c>
      <c r="D627" t="s">
        <v>582</v>
      </c>
      <c r="E627" t="s">
        <v>13554</v>
      </c>
      <c r="F627" t="s">
        <v>13555</v>
      </c>
      <c r="G627">
        <v>8978448140</v>
      </c>
      <c r="H627" t="s">
        <v>164</v>
      </c>
      <c r="I627" t="s">
        <v>13556</v>
      </c>
      <c r="J627" t="s">
        <v>217</v>
      </c>
      <c r="K627" t="s">
        <v>13557</v>
      </c>
      <c r="L627" t="s">
        <v>13558</v>
      </c>
      <c r="M627" t="s">
        <v>13559</v>
      </c>
      <c r="N627" t="s">
        <v>170</v>
      </c>
      <c r="AI627" t="s">
        <v>13560</v>
      </c>
      <c r="AJ627" t="s">
        <v>13561</v>
      </c>
      <c r="AK627" t="s">
        <v>1907</v>
      </c>
      <c r="AL627">
        <v>92</v>
      </c>
      <c r="AN627">
        <v>2011</v>
      </c>
      <c r="AO627" t="s">
        <v>170</v>
      </c>
      <c r="AV627" t="s">
        <v>174</v>
      </c>
      <c r="AW627" t="s">
        <v>1827</v>
      </c>
      <c r="AX627" t="s">
        <v>13562</v>
      </c>
      <c r="AY627" t="s">
        <v>485</v>
      </c>
      <c r="AZ627">
        <v>85.38</v>
      </c>
      <c r="BB627">
        <v>2014</v>
      </c>
      <c r="BC627" t="s">
        <v>174</v>
      </c>
      <c r="BD627" t="s">
        <v>13563</v>
      </c>
      <c r="BE627" t="s">
        <v>13564</v>
      </c>
      <c r="BF627" t="s">
        <v>485</v>
      </c>
      <c r="BG627">
        <v>74.26</v>
      </c>
      <c r="BI627">
        <v>2017</v>
      </c>
      <c r="BJ627">
        <v>1</v>
      </c>
      <c r="BL627">
        <v>9</v>
      </c>
      <c r="BN627" t="s">
        <v>174</v>
      </c>
      <c r="BO627" t="s">
        <v>13563</v>
      </c>
      <c r="BP627" t="s">
        <v>13565</v>
      </c>
      <c r="BQ627" t="s">
        <v>213</v>
      </c>
      <c r="BR627">
        <v>87</v>
      </c>
      <c r="BS627">
        <v>9.2</v>
      </c>
      <c r="BT627">
        <v>2021</v>
      </c>
      <c r="BU627">
        <v>14</v>
      </c>
      <c r="BW627">
        <v>47</v>
      </c>
      <c r="BY627" t="s">
        <v>170</v>
      </c>
      <c r="CF627" t="s">
        <v>174</v>
      </c>
      <c r="CG627" t="s">
        <v>213</v>
      </c>
      <c r="CH627" t="s">
        <v>13566</v>
      </c>
      <c r="CI627" t="s">
        <v>193</v>
      </c>
      <c r="CJ627">
        <v>2025</v>
      </c>
      <c r="CL627" t="s">
        <v>174</v>
      </c>
      <c r="CM627" t="s">
        <v>13567</v>
      </c>
      <c r="CN627" t="s">
        <v>174</v>
      </c>
      <c r="CO627" t="s">
        <v>13568</v>
      </c>
      <c r="CP627" t="s">
        <v>13569</v>
      </c>
      <c r="CQ627" t="s">
        <v>174</v>
      </c>
      <c r="CR627" t="s">
        <v>13570</v>
      </c>
      <c r="CS627" t="s">
        <v>13571</v>
      </c>
      <c r="CT627">
        <v>4</v>
      </c>
      <c r="CU627" t="s">
        <v>13572</v>
      </c>
      <c r="CV627" t="s">
        <v>170</v>
      </c>
      <c r="CZ627" t="s">
        <v>170</v>
      </c>
      <c r="DB627" t="s">
        <v>13573</v>
      </c>
      <c r="DC627" t="s">
        <v>13574</v>
      </c>
      <c r="DD627" t="s">
        <v>174</v>
      </c>
      <c r="DE627" t="s">
        <v>13575</v>
      </c>
      <c r="DF627" t="s">
        <v>174</v>
      </c>
      <c r="DG627" t="s">
        <v>13576</v>
      </c>
      <c r="DH627" t="s">
        <v>13577</v>
      </c>
      <c r="DI627" t="s">
        <v>13578</v>
      </c>
      <c r="DJ627" t="s">
        <v>13579</v>
      </c>
      <c r="DK627">
        <v>8</v>
      </c>
      <c r="DL627" t="s">
        <v>174</v>
      </c>
      <c r="DM627" t="s">
        <v>13580</v>
      </c>
      <c r="DN627" t="s">
        <v>174</v>
      </c>
      <c r="DO627" t="s">
        <v>13581</v>
      </c>
      <c r="DP627" t="s">
        <v>13778</v>
      </c>
      <c r="DQ627" t="str">
        <f>HYPERLINK("https://nconnect.nicmar.ac.in/storage/profile/69a29c6d17751.png","Download")</f>
        <v>0</v>
      </c>
      <c r="DR627" t="str">
        <f>HYPERLINK("https://nconnect.nicmar.ac.in/pdf/783_resume_1772264331.pdf/Y2FyZWVy","View Resume")</f>
        <v>0</v>
      </c>
      <c r="DS627" t="s">
        <v>908</v>
      </c>
      <c r="DT627" t="s">
        <v>461</v>
      </c>
      <c r="DU627" t="s">
        <v>13583</v>
      </c>
      <c r="DV627" t="s">
        <v>13584</v>
      </c>
      <c r="DW627" t="s">
        <v>246</v>
      </c>
      <c r="DX627" t="s">
        <v>996</v>
      </c>
      <c r="DY627" t="s">
        <v>209</v>
      </c>
      <c r="DZ627" t="s">
        <v>908</v>
      </c>
    </row>
    <row r="628" spans="1:158">
      <c r="A628" t="s">
        <v>3911</v>
      </c>
      <c r="B628" t="s">
        <v>211</v>
      </c>
      <c r="C628" t="s">
        <v>471</v>
      </c>
      <c r="D628" t="s">
        <v>3912</v>
      </c>
      <c r="E628" t="s">
        <v>13554</v>
      </c>
      <c r="F628" t="s">
        <v>13555</v>
      </c>
      <c r="G628">
        <v>8978448140</v>
      </c>
      <c r="H628" t="s">
        <v>164</v>
      </c>
      <c r="I628" t="s">
        <v>13556</v>
      </c>
      <c r="J628" t="s">
        <v>217</v>
      </c>
      <c r="K628" t="s">
        <v>13557</v>
      </c>
      <c r="L628" t="s">
        <v>13558</v>
      </c>
      <c r="M628" t="s">
        <v>13559</v>
      </c>
      <c r="N628" t="s">
        <v>170</v>
      </c>
      <c r="AI628" t="s">
        <v>13560</v>
      </c>
      <c r="AJ628" t="s">
        <v>13561</v>
      </c>
      <c r="AK628" t="s">
        <v>1907</v>
      </c>
      <c r="AL628">
        <v>92</v>
      </c>
      <c r="AN628">
        <v>2011</v>
      </c>
      <c r="AO628" t="s">
        <v>170</v>
      </c>
      <c r="AV628" t="s">
        <v>174</v>
      </c>
      <c r="AW628" t="s">
        <v>1827</v>
      </c>
      <c r="AX628" t="s">
        <v>13562</v>
      </c>
      <c r="AY628" t="s">
        <v>485</v>
      </c>
      <c r="AZ628">
        <v>85.38</v>
      </c>
      <c r="BB628">
        <v>2014</v>
      </c>
      <c r="BC628" t="s">
        <v>174</v>
      </c>
      <c r="BD628" t="s">
        <v>13563</v>
      </c>
      <c r="BE628" t="s">
        <v>13564</v>
      </c>
      <c r="BF628" t="s">
        <v>485</v>
      </c>
      <c r="BG628">
        <v>74.26</v>
      </c>
      <c r="BI628">
        <v>2017</v>
      </c>
      <c r="BJ628">
        <v>1</v>
      </c>
      <c r="BL628">
        <v>9</v>
      </c>
      <c r="BN628" t="s">
        <v>174</v>
      </c>
      <c r="BO628" t="s">
        <v>13563</v>
      </c>
      <c r="BP628" t="s">
        <v>13565</v>
      </c>
      <c r="BQ628" t="s">
        <v>213</v>
      </c>
      <c r="BR628">
        <v>87</v>
      </c>
      <c r="BS628">
        <v>9.2</v>
      </c>
      <c r="BT628">
        <v>2021</v>
      </c>
      <c r="BU628">
        <v>14</v>
      </c>
      <c r="BW628">
        <v>47</v>
      </c>
      <c r="BY628" t="s">
        <v>170</v>
      </c>
      <c r="CF628" t="s">
        <v>174</v>
      </c>
      <c r="CG628" t="s">
        <v>213</v>
      </c>
      <c r="CH628" t="s">
        <v>13566</v>
      </c>
      <c r="CI628" t="s">
        <v>193</v>
      </c>
      <c r="CJ628">
        <v>2025</v>
      </c>
      <c r="CL628" t="s">
        <v>174</v>
      </c>
      <c r="CM628" t="s">
        <v>13567</v>
      </c>
      <c r="CN628" t="s">
        <v>174</v>
      </c>
      <c r="CO628" t="s">
        <v>13568</v>
      </c>
      <c r="CP628" t="s">
        <v>13569</v>
      </c>
      <c r="CQ628" t="s">
        <v>174</v>
      </c>
      <c r="CR628" t="s">
        <v>13570</v>
      </c>
      <c r="CS628" t="s">
        <v>13571</v>
      </c>
      <c r="CT628">
        <v>4</v>
      </c>
      <c r="CU628" t="s">
        <v>13572</v>
      </c>
      <c r="CV628" t="s">
        <v>170</v>
      </c>
      <c r="CZ628" t="s">
        <v>170</v>
      </c>
      <c r="DB628" t="s">
        <v>13573</v>
      </c>
      <c r="DC628" t="s">
        <v>13574</v>
      </c>
      <c r="DD628" t="s">
        <v>174</v>
      </c>
      <c r="DE628" t="s">
        <v>13575</v>
      </c>
      <c r="DF628" t="s">
        <v>174</v>
      </c>
      <c r="DG628" t="s">
        <v>13576</v>
      </c>
      <c r="DH628" t="s">
        <v>13577</v>
      </c>
      <c r="DI628" t="s">
        <v>13578</v>
      </c>
      <c r="DJ628" t="s">
        <v>13579</v>
      </c>
      <c r="DK628">
        <v>8</v>
      </c>
      <c r="DL628" t="s">
        <v>174</v>
      </c>
      <c r="DM628" t="s">
        <v>13580</v>
      </c>
      <c r="DN628" t="s">
        <v>174</v>
      </c>
      <c r="DO628" t="s">
        <v>13581</v>
      </c>
      <c r="DP628" t="s">
        <v>13779</v>
      </c>
      <c r="DQ628" t="str">
        <f>HYPERLINK("https://nconnect.nicmar.ac.in/storage/profile/69a29c6d17751.png","Download")</f>
        <v>0</v>
      </c>
      <c r="DR628" t="str">
        <f>HYPERLINK("https://nconnect.nicmar.ac.in/pdf/783_resume_1772264331.pdf/Y2FyZWVy","View Resume")</f>
        <v>0</v>
      </c>
      <c r="DS628" t="s">
        <v>908</v>
      </c>
      <c r="DT628" t="s">
        <v>461</v>
      </c>
      <c r="DU628" t="s">
        <v>13583</v>
      </c>
      <c r="DV628" t="s">
        <v>13584</v>
      </c>
      <c r="DW628" t="s">
        <v>246</v>
      </c>
      <c r="DX628" t="s">
        <v>996</v>
      </c>
      <c r="DY628" t="s">
        <v>209</v>
      </c>
      <c r="DZ628" t="s">
        <v>908</v>
      </c>
    </row>
    <row r="629" spans="1:158">
      <c r="A629" t="s">
        <v>3204</v>
      </c>
      <c r="B629" t="s">
        <v>211</v>
      </c>
      <c r="C629" t="s">
        <v>160</v>
      </c>
      <c r="D629" t="s">
        <v>3205</v>
      </c>
      <c r="E629" t="s">
        <v>13554</v>
      </c>
      <c r="F629" t="s">
        <v>13555</v>
      </c>
      <c r="G629">
        <v>8978448140</v>
      </c>
      <c r="H629" t="s">
        <v>164</v>
      </c>
      <c r="I629" t="s">
        <v>13556</v>
      </c>
      <c r="J629" t="s">
        <v>217</v>
      </c>
      <c r="K629" t="s">
        <v>13557</v>
      </c>
      <c r="L629" t="s">
        <v>13558</v>
      </c>
      <c r="M629" t="s">
        <v>13559</v>
      </c>
      <c r="N629" t="s">
        <v>170</v>
      </c>
      <c r="AI629" t="s">
        <v>13560</v>
      </c>
      <c r="AJ629" t="s">
        <v>13561</v>
      </c>
      <c r="AK629" t="s">
        <v>1907</v>
      </c>
      <c r="AL629">
        <v>92</v>
      </c>
      <c r="AN629">
        <v>2011</v>
      </c>
      <c r="AO629" t="s">
        <v>170</v>
      </c>
      <c r="AV629" t="s">
        <v>174</v>
      </c>
      <c r="AW629" t="s">
        <v>1827</v>
      </c>
      <c r="AX629" t="s">
        <v>13562</v>
      </c>
      <c r="AY629" t="s">
        <v>485</v>
      </c>
      <c r="AZ629">
        <v>85.38</v>
      </c>
      <c r="BB629">
        <v>2014</v>
      </c>
      <c r="BC629" t="s">
        <v>174</v>
      </c>
      <c r="BD629" t="s">
        <v>13563</v>
      </c>
      <c r="BE629" t="s">
        <v>13564</v>
      </c>
      <c r="BF629" t="s">
        <v>485</v>
      </c>
      <c r="BG629">
        <v>74.26</v>
      </c>
      <c r="BI629">
        <v>2017</v>
      </c>
      <c r="BJ629">
        <v>1</v>
      </c>
      <c r="BL629">
        <v>9</v>
      </c>
      <c r="BN629" t="s">
        <v>174</v>
      </c>
      <c r="BO629" t="s">
        <v>13563</v>
      </c>
      <c r="BP629" t="s">
        <v>13565</v>
      </c>
      <c r="BQ629" t="s">
        <v>213</v>
      </c>
      <c r="BR629">
        <v>87</v>
      </c>
      <c r="BS629">
        <v>9.2</v>
      </c>
      <c r="BT629">
        <v>2021</v>
      </c>
      <c r="BU629">
        <v>14</v>
      </c>
      <c r="BW629">
        <v>47</v>
      </c>
      <c r="BY629" t="s">
        <v>170</v>
      </c>
      <c r="CF629" t="s">
        <v>174</v>
      </c>
      <c r="CG629" t="s">
        <v>213</v>
      </c>
      <c r="CH629" t="s">
        <v>13566</v>
      </c>
      <c r="CI629" t="s">
        <v>193</v>
      </c>
      <c r="CJ629">
        <v>2025</v>
      </c>
      <c r="CL629" t="s">
        <v>174</v>
      </c>
      <c r="CM629" t="s">
        <v>13567</v>
      </c>
      <c r="CN629" t="s">
        <v>174</v>
      </c>
      <c r="CO629" t="s">
        <v>13568</v>
      </c>
      <c r="CP629" t="s">
        <v>13569</v>
      </c>
      <c r="CQ629" t="s">
        <v>174</v>
      </c>
      <c r="CR629" t="s">
        <v>13570</v>
      </c>
      <c r="CS629" t="s">
        <v>13571</v>
      </c>
      <c r="CT629">
        <v>4</v>
      </c>
      <c r="CU629" t="s">
        <v>13572</v>
      </c>
      <c r="CV629" t="s">
        <v>170</v>
      </c>
      <c r="CZ629" t="s">
        <v>170</v>
      </c>
      <c r="DB629" t="s">
        <v>13573</v>
      </c>
      <c r="DC629" t="s">
        <v>13574</v>
      </c>
      <c r="DD629" t="s">
        <v>174</v>
      </c>
      <c r="DE629" t="s">
        <v>13575</v>
      </c>
      <c r="DF629" t="s">
        <v>174</v>
      </c>
      <c r="DG629" t="s">
        <v>13576</v>
      </c>
      <c r="DH629" t="s">
        <v>13577</v>
      </c>
      <c r="DI629" t="s">
        <v>13578</v>
      </c>
      <c r="DJ629" t="s">
        <v>13579</v>
      </c>
      <c r="DK629">
        <v>8</v>
      </c>
      <c r="DL629" t="s">
        <v>174</v>
      </c>
      <c r="DM629" t="s">
        <v>13580</v>
      </c>
      <c r="DN629" t="s">
        <v>174</v>
      </c>
      <c r="DO629" t="s">
        <v>13581</v>
      </c>
      <c r="DP629" t="s">
        <v>13780</v>
      </c>
      <c r="DQ629" t="str">
        <f>HYPERLINK("https://nconnect.nicmar.ac.in/storage/profile/69a29c6d17751.png","Download")</f>
        <v>0</v>
      </c>
      <c r="DR629" t="str">
        <f>HYPERLINK("https://nconnect.nicmar.ac.in/pdf/783_resume_1772264331.pdf/Y2FyZWVy","View Resume")</f>
        <v>0</v>
      </c>
      <c r="DS629" t="s">
        <v>908</v>
      </c>
      <c r="DT629" t="s">
        <v>461</v>
      </c>
      <c r="DU629" t="s">
        <v>13583</v>
      </c>
      <c r="DV629" t="s">
        <v>13584</v>
      </c>
      <c r="DW629" t="s">
        <v>246</v>
      </c>
      <c r="DX629" t="s">
        <v>996</v>
      </c>
      <c r="DY629" t="s">
        <v>209</v>
      </c>
      <c r="DZ629" t="s">
        <v>908</v>
      </c>
    </row>
    <row r="630" spans="1:158">
      <c r="A630" t="s">
        <v>210</v>
      </c>
      <c r="B630" t="s">
        <v>211</v>
      </c>
      <c r="C630" t="s">
        <v>212</v>
      </c>
      <c r="D630" t="s">
        <v>213</v>
      </c>
      <c r="E630" t="s">
        <v>13781</v>
      </c>
      <c r="F630" t="s">
        <v>13782</v>
      </c>
      <c r="G630">
        <v>9730759133</v>
      </c>
      <c r="H630" t="s">
        <v>164</v>
      </c>
      <c r="I630" t="s">
        <v>11191</v>
      </c>
      <c r="J630" t="s">
        <v>166</v>
      </c>
      <c r="K630" t="s">
        <v>2824</v>
      </c>
      <c r="L630" t="s">
        <v>13783</v>
      </c>
      <c r="M630" t="s">
        <v>13784</v>
      </c>
      <c r="N630" t="s">
        <v>170</v>
      </c>
      <c r="AI630" t="s">
        <v>13785</v>
      </c>
      <c r="AJ630" t="s">
        <v>13786</v>
      </c>
      <c r="AK630" t="s">
        <v>13787</v>
      </c>
      <c r="AL630">
        <v>68.2</v>
      </c>
      <c r="AN630">
        <v>2000</v>
      </c>
      <c r="AO630" t="s">
        <v>174</v>
      </c>
      <c r="AP630" t="s">
        <v>13785</v>
      </c>
      <c r="AQ630" t="s">
        <v>13786</v>
      </c>
      <c r="AR630" t="s">
        <v>13788</v>
      </c>
      <c r="AS630">
        <v>60</v>
      </c>
      <c r="AU630">
        <v>2002</v>
      </c>
      <c r="AV630" t="s">
        <v>170</v>
      </c>
      <c r="BC630" t="s">
        <v>174</v>
      </c>
      <c r="BD630" t="s">
        <v>13789</v>
      </c>
      <c r="BE630" t="s">
        <v>13790</v>
      </c>
      <c r="BF630" t="s">
        <v>485</v>
      </c>
      <c r="BG630">
        <v>66.5</v>
      </c>
      <c r="BI630">
        <v>2006</v>
      </c>
      <c r="BJ630">
        <v>2</v>
      </c>
      <c r="BL630">
        <v>9</v>
      </c>
      <c r="BN630" t="s">
        <v>174</v>
      </c>
      <c r="BO630" t="s">
        <v>5613</v>
      </c>
      <c r="BP630" t="s">
        <v>5613</v>
      </c>
      <c r="BQ630" t="s">
        <v>213</v>
      </c>
      <c r="BR630">
        <v>87</v>
      </c>
      <c r="BS630">
        <v>8.7</v>
      </c>
      <c r="BT630">
        <v>2008</v>
      </c>
      <c r="BU630">
        <v>14</v>
      </c>
      <c r="BW630">
        <v>47</v>
      </c>
      <c r="BY630" t="s">
        <v>174</v>
      </c>
      <c r="BZ630" t="s">
        <v>13791</v>
      </c>
      <c r="CA630" t="s">
        <v>13791</v>
      </c>
      <c r="CB630" t="s">
        <v>485</v>
      </c>
      <c r="CC630">
        <v>95</v>
      </c>
      <c r="CD630">
        <v>9.5</v>
      </c>
      <c r="CE630">
        <v>2025</v>
      </c>
      <c r="CF630" t="s">
        <v>174</v>
      </c>
      <c r="CG630" t="s">
        <v>485</v>
      </c>
      <c r="CH630" t="s">
        <v>13791</v>
      </c>
      <c r="CI630" t="s">
        <v>193</v>
      </c>
      <c r="CJ630">
        <v>2025</v>
      </c>
      <c r="CL630" t="s">
        <v>170</v>
      </c>
      <c r="CN630" t="s">
        <v>170</v>
      </c>
      <c r="CP630" t="s">
        <v>13792</v>
      </c>
      <c r="CQ630" t="s">
        <v>174</v>
      </c>
      <c r="CR630">
        <v>0</v>
      </c>
      <c r="CS630">
        <v>5</v>
      </c>
      <c r="CT630">
        <v>12</v>
      </c>
      <c r="CU630" t="s">
        <v>13793</v>
      </c>
      <c r="CV630" t="s">
        <v>170</v>
      </c>
      <c r="CZ630" t="s">
        <v>170</v>
      </c>
      <c r="DB630" t="s">
        <v>13794</v>
      </c>
      <c r="DC630" t="s">
        <v>411</v>
      </c>
      <c r="DD630" t="s">
        <v>170</v>
      </c>
      <c r="DF630" t="s">
        <v>174</v>
      </c>
      <c r="DG630">
        <v>10</v>
      </c>
      <c r="DH630" t="s">
        <v>4998</v>
      </c>
      <c r="DI630" t="s">
        <v>676</v>
      </c>
      <c r="DJ630">
        <v>0</v>
      </c>
      <c r="DK630">
        <v>8</v>
      </c>
      <c r="DL630" t="s">
        <v>170</v>
      </c>
      <c r="DN630" t="s">
        <v>170</v>
      </c>
      <c r="DP630" t="s">
        <v>13795</v>
      </c>
      <c r="DQ630" t="str">
        <f>HYPERLINK("https://nconnect.nicmar.ac.in/storage/profile/699f8c5a19534.png","Download")</f>
        <v>0</v>
      </c>
      <c r="DR630" t="str">
        <f>HYPERLINK("https://nconnect.nicmar.ac.in/pdf/789_resume_1772272216.pdf/Y2FyZWVy","View Resume")</f>
        <v>0</v>
      </c>
      <c r="DS630" t="s">
        <v>10265</v>
      </c>
      <c r="DT630" t="s">
        <v>13796</v>
      </c>
      <c r="DU630" t="s">
        <v>13797</v>
      </c>
      <c r="DV630" t="s">
        <v>818</v>
      </c>
      <c r="DW630" t="s">
        <v>246</v>
      </c>
      <c r="DX630" t="s">
        <v>981</v>
      </c>
      <c r="DY630" t="s">
        <v>209</v>
      </c>
      <c r="DZ630" t="s">
        <v>990</v>
      </c>
      <c r="EA630" t="s">
        <v>13798</v>
      </c>
      <c r="EB630" t="s">
        <v>211</v>
      </c>
      <c r="EC630" t="s">
        <v>2129</v>
      </c>
      <c r="ED630" t="s">
        <v>246</v>
      </c>
      <c r="EE630" t="s">
        <v>984</v>
      </c>
      <c r="EF630" t="s">
        <v>1686</v>
      </c>
      <c r="EG630" t="s">
        <v>574</v>
      </c>
      <c r="EH630" t="s">
        <v>13799</v>
      </c>
      <c r="EI630" t="s">
        <v>211</v>
      </c>
      <c r="EJ630" t="s">
        <v>2129</v>
      </c>
      <c r="EK630" t="s">
        <v>246</v>
      </c>
      <c r="EL630" t="s">
        <v>2523</v>
      </c>
      <c r="EM630" t="s">
        <v>505</v>
      </c>
      <c r="EN630" t="s">
        <v>565</v>
      </c>
      <c r="EO630" t="s">
        <v>13800</v>
      </c>
      <c r="EP630" t="s">
        <v>211</v>
      </c>
      <c r="EQ630" t="s">
        <v>2129</v>
      </c>
      <c r="ER630" t="s">
        <v>246</v>
      </c>
      <c r="ES630" t="s">
        <v>264</v>
      </c>
      <c r="ET630" t="s">
        <v>5932</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13801</v>
      </c>
      <c r="F631" t="s">
        <v>13802</v>
      </c>
      <c r="G631">
        <v>8239452422</v>
      </c>
      <c r="H631" t="s">
        <v>271</v>
      </c>
      <c r="I631" t="s">
        <v>12446</v>
      </c>
      <c r="J631" t="s">
        <v>217</v>
      </c>
      <c r="K631" t="s">
        <v>13803</v>
      </c>
      <c r="L631" t="s">
        <v>13804</v>
      </c>
      <c r="M631" t="s">
        <v>13805</v>
      </c>
      <c r="N631" t="s">
        <v>170</v>
      </c>
      <c r="AI631" t="s">
        <v>13806</v>
      </c>
      <c r="AJ631" t="s">
        <v>1930</v>
      </c>
      <c r="AK631" t="s">
        <v>13807</v>
      </c>
      <c r="AL631">
        <v>82.4</v>
      </c>
      <c r="AM631">
        <v>8.2</v>
      </c>
      <c r="AN631">
        <v>2004</v>
      </c>
      <c r="AO631" t="s">
        <v>174</v>
      </c>
      <c r="AP631" t="s">
        <v>13806</v>
      </c>
      <c r="AQ631" t="s">
        <v>1930</v>
      </c>
      <c r="AR631" t="s">
        <v>13808</v>
      </c>
      <c r="AS631">
        <v>71.8</v>
      </c>
      <c r="AT631">
        <v>7</v>
      </c>
      <c r="AU631">
        <v>2006</v>
      </c>
      <c r="AV631" t="s">
        <v>170</v>
      </c>
      <c r="BC631" t="s">
        <v>174</v>
      </c>
      <c r="BD631" t="s">
        <v>13809</v>
      </c>
      <c r="BE631" t="s">
        <v>13810</v>
      </c>
      <c r="BF631" t="s">
        <v>601</v>
      </c>
      <c r="BG631">
        <v>69.84</v>
      </c>
      <c r="BH631">
        <v>7</v>
      </c>
      <c r="BI631">
        <v>2010</v>
      </c>
      <c r="BJ631">
        <v>19</v>
      </c>
      <c r="BK631" t="s">
        <v>13811</v>
      </c>
      <c r="BL631">
        <v>24</v>
      </c>
      <c r="BN631" t="s">
        <v>174</v>
      </c>
      <c r="BO631" t="s">
        <v>13812</v>
      </c>
      <c r="BP631" t="s">
        <v>13813</v>
      </c>
      <c r="BQ631" t="s">
        <v>13814</v>
      </c>
      <c r="BR631">
        <v>69.71</v>
      </c>
      <c r="BS631">
        <v>7</v>
      </c>
      <c r="BT631">
        <v>2012</v>
      </c>
      <c r="BU631">
        <v>31</v>
      </c>
      <c r="BV631" t="s">
        <v>13815</v>
      </c>
      <c r="BW631">
        <v>24</v>
      </c>
      <c r="BY631" t="s">
        <v>170</v>
      </c>
      <c r="CF631" t="s">
        <v>174</v>
      </c>
      <c r="CG631" t="s">
        <v>13816</v>
      </c>
      <c r="CH631" t="s">
        <v>13813</v>
      </c>
      <c r="CI631" t="s">
        <v>193</v>
      </c>
      <c r="CJ631">
        <v>2019</v>
      </c>
      <c r="CL631" t="s">
        <v>174</v>
      </c>
      <c r="CM631" t="s">
        <v>13817</v>
      </c>
      <c r="CN631" t="s">
        <v>174</v>
      </c>
      <c r="CO631" t="s">
        <v>13818</v>
      </c>
      <c r="CP631" t="s">
        <v>721</v>
      </c>
      <c r="CQ631" t="s">
        <v>174</v>
      </c>
      <c r="CR631">
        <v>1</v>
      </c>
      <c r="CS631">
        <v>4</v>
      </c>
      <c r="CT631">
        <v>2</v>
      </c>
      <c r="CU631" t="s">
        <v>13819</v>
      </c>
      <c r="CV631" t="s">
        <v>174</v>
      </c>
      <c r="CW631" t="s">
        <v>13820</v>
      </c>
      <c r="CX631" t="s">
        <v>193</v>
      </c>
      <c r="CY631">
        <v>2019</v>
      </c>
      <c r="CZ631" t="s">
        <v>170</v>
      </c>
      <c r="DC631" t="s">
        <v>2677</v>
      </c>
      <c r="DD631" t="s">
        <v>174</v>
      </c>
      <c r="DE631" t="s">
        <v>13821</v>
      </c>
      <c r="DF631" t="s">
        <v>174</v>
      </c>
      <c r="DG631" t="s">
        <v>13822</v>
      </c>
      <c r="DH631" t="s">
        <v>1163</v>
      </c>
      <c r="DI631" t="s">
        <v>13823</v>
      </c>
      <c r="DJ631" t="s">
        <v>170</v>
      </c>
      <c r="DK631">
        <v>8</v>
      </c>
      <c r="DL631" t="s">
        <v>170</v>
      </c>
      <c r="DN631" t="s">
        <v>170</v>
      </c>
      <c r="DP631" t="s">
        <v>13795</v>
      </c>
      <c r="DQ631" t="s">
        <v>202</v>
      </c>
      <c r="DR631" t="str">
        <f>HYPERLINK("https://nconnect.nicmar.ac.in/pdf/786_resume_1772272573.pdf/Y2FyZWVy","View Resume")</f>
        <v>0</v>
      </c>
      <c r="DS631" t="s">
        <v>1464</v>
      </c>
      <c r="DT631" t="s">
        <v>13824</v>
      </c>
      <c r="DU631" t="s">
        <v>13825</v>
      </c>
      <c r="DV631" t="s">
        <v>13826</v>
      </c>
      <c r="DW631" t="s">
        <v>207</v>
      </c>
      <c r="DX631" t="s">
        <v>6952</v>
      </c>
      <c r="DY631" t="s">
        <v>993</v>
      </c>
      <c r="DZ631" t="s">
        <v>908</v>
      </c>
      <c r="EA631" t="s">
        <v>13827</v>
      </c>
      <c r="EB631" t="s">
        <v>507</v>
      </c>
      <c r="EC631" t="s">
        <v>818</v>
      </c>
      <c r="ED631" t="s">
        <v>246</v>
      </c>
      <c r="EE631" t="s">
        <v>2758</v>
      </c>
      <c r="EF631" t="s">
        <v>463</v>
      </c>
      <c r="EG631" t="s">
        <v>821</v>
      </c>
      <c r="EH631" t="s">
        <v>13828</v>
      </c>
      <c r="EI631" t="s">
        <v>211</v>
      </c>
      <c r="EJ631" t="s">
        <v>333</v>
      </c>
      <c r="EK631" t="s">
        <v>246</v>
      </c>
      <c r="EL631" t="s">
        <v>825</v>
      </c>
      <c r="EM631" t="s">
        <v>418</v>
      </c>
      <c r="EN631" t="s">
        <v>906</v>
      </c>
      <c r="EO631" t="s">
        <v>13829</v>
      </c>
      <c r="EP631" t="s">
        <v>211</v>
      </c>
      <c r="EQ631" t="s">
        <v>9983</v>
      </c>
      <c r="ER631" t="s">
        <v>246</v>
      </c>
      <c r="ES631" t="s">
        <v>1718</v>
      </c>
      <c r="ET631" t="s">
        <v>948</v>
      </c>
      <c r="EU631" t="s">
        <v>419</v>
      </c>
      <c r="EV631" t="s">
        <v>13830</v>
      </c>
      <c r="EW631" t="s">
        <v>211</v>
      </c>
      <c r="EX631" t="s">
        <v>818</v>
      </c>
      <c r="EY631" t="s">
        <v>246</v>
      </c>
      <c r="EZ631" t="s">
        <v>208</v>
      </c>
      <c r="FA631" t="s">
        <v>6637</v>
      </c>
      <c r="FB631" t="s">
        <v>945</v>
      </c>
    </row>
    <row r="632" spans="1:158">
      <c r="A632" t="s">
        <v>1137</v>
      </c>
      <c r="B632" t="s">
        <v>211</v>
      </c>
      <c r="C632" t="s">
        <v>1138</v>
      </c>
      <c r="D632" t="s">
        <v>1139</v>
      </c>
      <c r="E632" t="s">
        <v>13554</v>
      </c>
      <c r="F632" t="s">
        <v>13555</v>
      </c>
      <c r="G632">
        <v>8978448140</v>
      </c>
      <c r="H632" t="s">
        <v>164</v>
      </c>
      <c r="I632" t="s">
        <v>13556</v>
      </c>
      <c r="J632" t="s">
        <v>217</v>
      </c>
      <c r="K632" t="s">
        <v>13557</v>
      </c>
      <c r="L632" t="s">
        <v>13558</v>
      </c>
      <c r="M632" t="s">
        <v>13559</v>
      </c>
      <c r="N632" t="s">
        <v>170</v>
      </c>
      <c r="AI632" t="s">
        <v>13560</v>
      </c>
      <c r="AJ632" t="s">
        <v>13561</v>
      </c>
      <c r="AK632" t="s">
        <v>1907</v>
      </c>
      <c r="AL632">
        <v>92</v>
      </c>
      <c r="AN632">
        <v>2011</v>
      </c>
      <c r="AO632" t="s">
        <v>170</v>
      </c>
      <c r="AV632" t="s">
        <v>174</v>
      </c>
      <c r="AW632" t="s">
        <v>1827</v>
      </c>
      <c r="AX632" t="s">
        <v>13562</v>
      </c>
      <c r="AY632" t="s">
        <v>485</v>
      </c>
      <c r="AZ632">
        <v>85.38</v>
      </c>
      <c r="BB632">
        <v>2014</v>
      </c>
      <c r="BC632" t="s">
        <v>174</v>
      </c>
      <c r="BD632" t="s">
        <v>13563</v>
      </c>
      <c r="BE632" t="s">
        <v>13564</v>
      </c>
      <c r="BF632" t="s">
        <v>485</v>
      </c>
      <c r="BG632">
        <v>74.26</v>
      </c>
      <c r="BI632">
        <v>2017</v>
      </c>
      <c r="BJ632">
        <v>1</v>
      </c>
      <c r="BL632">
        <v>9</v>
      </c>
      <c r="BN632" t="s">
        <v>174</v>
      </c>
      <c r="BO632" t="s">
        <v>13563</v>
      </c>
      <c r="BP632" t="s">
        <v>13565</v>
      </c>
      <c r="BQ632" t="s">
        <v>213</v>
      </c>
      <c r="BR632">
        <v>87</v>
      </c>
      <c r="BS632">
        <v>9.2</v>
      </c>
      <c r="BT632">
        <v>2021</v>
      </c>
      <c r="BU632">
        <v>14</v>
      </c>
      <c r="BW632">
        <v>47</v>
      </c>
      <c r="BY632" t="s">
        <v>170</v>
      </c>
      <c r="CF632" t="s">
        <v>174</v>
      </c>
      <c r="CG632" t="s">
        <v>213</v>
      </c>
      <c r="CH632" t="s">
        <v>13566</v>
      </c>
      <c r="CI632" t="s">
        <v>193</v>
      </c>
      <c r="CJ632">
        <v>2025</v>
      </c>
      <c r="CL632" t="s">
        <v>174</v>
      </c>
      <c r="CM632" t="s">
        <v>13567</v>
      </c>
      <c r="CN632" t="s">
        <v>174</v>
      </c>
      <c r="CO632" t="s">
        <v>13568</v>
      </c>
      <c r="CP632" t="s">
        <v>13569</v>
      </c>
      <c r="CQ632" t="s">
        <v>174</v>
      </c>
      <c r="CR632" t="s">
        <v>13570</v>
      </c>
      <c r="CS632" t="s">
        <v>13571</v>
      </c>
      <c r="CT632">
        <v>4</v>
      </c>
      <c r="CU632" t="s">
        <v>13572</v>
      </c>
      <c r="CV632" t="s">
        <v>170</v>
      </c>
      <c r="CZ632" t="s">
        <v>170</v>
      </c>
      <c r="DB632" t="s">
        <v>13573</v>
      </c>
      <c r="DC632" t="s">
        <v>13574</v>
      </c>
      <c r="DD632" t="s">
        <v>174</v>
      </c>
      <c r="DE632" t="s">
        <v>13575</v>
      </c>
      <c r="DF632" t="s">
        <v>174</v>
      </c>
      <c r="DG632" t="s">
        <v>13576</v>
      </c>
      <c r="DH632" t="s">
        <v>13577</v>
      </c>
      <c r="DI632" t="s">
        <v>13578</v>
      </c>
      <c r="DJ632" t="s">
        <v>13579</v>
      </c>
      <c r="DK632">
        <v>8</v>
      </c>
      <c r="DL632" t="s">
        <v>174</v>
      </c>
      <c r="DM632" t="s">
        <v>13580</v>
      </c>
      <c r="DN632" t="s">
        <v>174</v>
      </c>
      <c r="DO632" t="s">
        <v>13581</v>
      </c>
      <c r="DP632" t="s">
        <v>13795</v>
      </c>
      <c r="DQ632" t="str">
        <f>HYPERLINK("https://nconnect.nicmar.ac.in/storage/profile/69a29c6d17751.png","Download")</f>
        <v>0</v>
      </c>
      <c r="DR632" t="str">
        <f>HYPERLINK("https://nconnect.nicmar.ac.in/pdf/783_resume_1772264331.pdf/Y2FyZWVy","View Resume")</f>
        <v>0</v>
      </c>
      <c r="DS632" t="s">
        <v>908</v>
      </c>
      <c r="DT632" t="s">
        <v>461</v>
      </c>
      <c r="DU632" t="s">
        <v>13583</v>
      </c>
      <c r="DV632" t="s">
        <v>13584</v>
      </c>
      <c r="DW632" t="s">
        <v>246</v>
      </c>
      <c r="DX632" t="s">
        <v>996</v>
      </c>
      <c r="DY632" t="s">
        <v>209</v>
      </c>
      <c r="DZ632" t="s">
        <v>908</v>
      </c>
    </row>
    <row r="633" spans="1:158">
      <c r="A633" t="s">
        <v>581</v>
      </c>
      <c r="B633" t="s">
        <v>211</v>
      </c>
      <c r="C633" t="s">
        <v>471</v>
      </c>
      <c r="D633" t="s">
        <v>582</v>
      </c>
      <c r="E633" t="s">
        <v>13831</v>
      </c>
      <c r="F633" t="s">
        <v>13832</v>
      </c>
      <c r="G633">
        <v>8888809229</v>
      </c>
      <c r="H633" t="s">
        <v>271</v>
      </c>
      <c r="I633" t="s">
        <v>13833</v>
      </c>
      <c r="J633" t="s">
        <v>166</v>
      </c>
      <c r="K633" t="s">
        <v>831</v>
      </c>
      <c r="L633" t="s">
        <v>13834</v>
      </c>
      <c r="M633" t="s">
        <v>13835</v>
      </c>
      <c r="N633" t="s">
        <v>170</v>
      </c>
      <c r="AI633" t="s">
        <v>13836</v>
      </c>
      <c r="AJ633" t="s">
        <v>2384</v>
      </c>
      <c r="AK633" t="s">
        <v>1559</v>
      </c>
      <c r="AL633">
        <v>83.33</v>
      </c>
      <c r="AN633">
        <v>2001</v>
      </c>
      <c r="AO633" t="s">
        <v>174</v>
      </c>
      <c r="AP633" t="s">
        <v>13837</v>
      </c>
      <c r="AQ633" t="s">
        <v>13838</v>
      </c>
      <c r="AR633" t="s">
        <v>283</v>
      </c>
      <c r="AS633">
        <v>73.67</v>
      </c>
      <c r="AU633">
        <v>2003</v>
      </c>
      <c r="AV633" t="s">
        <v>170</v>
      </c>
      <c r="BC633" t="s">
        <v>174</v>
      </c>
      <c r="BD633" t="s">
        <v>4955</v>
      </c>
      <c r="BE633" t="s">
        <v>13839</v>
      </c>
      <c r="BF633" t="s">
        <v>13598</v>
      </c>
      <c r="BG633">
        <v>69.31</v>
      </c>
      <c r="BI633">
        <v>2007</v>
      </c>
      <c r="BJ633">
        <v>19</v>
      </c>
      <c r="BK633" t="s">
        <v>13840</v>
      </c>
      <c r="BL633">
        <v>21</v>
      </c>
      <c r="BN633" t="s">
        <v>174</v>
      </c>
      <c r="BO633" t="s">
        <v>4955</v>
      </c>
      <c r="BP633" t="s">
        <v>7163</v>
      </c>
      <c r="BQ633" t="s">
        <v>13841</v>
      </c>
      <c r="BR633">
        <v>73.95</v>
      </c>
      <c r="BT633">
        <v>2015</v>
      </c>
      <c r="BU633">
        <v>31</v>
      </c>
      <c r="BV633" t="s">
        <v>13842</v>
      </c>
      <c r="BW633">
        <v>21</v>
      </c>
      <c r="BY633" t="s">
        <v>170</v>
      </c>
      <c r="CF633" t="s">
        <v>174</v>
      </c>
      <c r="CG633" t="s">
        <v>13598</v>
      </c>
      <c r="CH633" t="s">
        <v>13843</v>
      </c>
      <c r="CI633" t="s">
        <v>193</v>
      </c>
      <c r="CJ633">
        <v>2025</v>
      </c>
      <c r="CL633" t="s">
        <v>174</v>
      </c>
      <c r="CN633" t="s">
        <v>170</v>
      </c>
      <c r="CP633" t="s">
        <v>408</v>
      </c>
      <c r="CQ633" t="s">
        <v>174</v>
      </c>
      <c r="CR633">
        <v>2</v>
      </c>
      <c r="CS633">
        <v>3</v>
      </c>
      <c r="CT633">
        <v>0</v>
      </c>
      <c r="CU633" t="s">
        <v>13844</v>
      </c>
      <c r="CV633" t="s">
        <v>170</v>
      </c>
      <c r="CZ633" t="s">
        <v>170</v>
      </c>
      <c r="DB633" t="s">
        <v>13845</v>
      </c>
      <c r="DC633" t="s">
        <v>2951</v>
      </c>
      <c r="DD633" t="s">
        <v>170</v>
      </c>
      <c r="DF633" t="s">
        <v>174</v>
      </c>
      <c r="DG633">
        <v>9</v>
      </c>
      <c r="DH633">
        <v>1</v>
      </c>
      <c r="DI633">
        <v>3</v>
      </c>
      <c r="DJ633">
        <v>0</v>
      </c>
      <c r="DK633">
        <v>0</v>
      </c>
      <c r="DL633" t="s">
        <v>170</v>
      </c>
      <c r="DN633" t="s">
        <v>170</v>
      </c>
      <c r="DP633" t="s">
        <v>13846</v>
      </c>
      <c r="DQ633" t="s">
        <v>202</v>
      </c>
      <c r="DR633" t="str">
        <f>HYPERLINK("https://nconnect.nicmar.ac.in/pdf/794_resume_1772273369.pdf/Y2FyZWVy","View Resume")</f>
        <v>0</v>
      </c>
      <c r="DS633" t="s">
        <v>13847</v>
      </c>
      <c r="DT633" t="s">
        <v>13848</v>
      </c>
      <c r="DU633" t="s">
        <v>211</v>
      </c>
      <c r="DV633" t="s">
        <v>818</v>
      </c>
      <c r="DW633" t="s">
        <v>246</v>
      </c>
      <c r="DX633" t="s">
        <v>996</v>
      </c>
      <c r="DY633" t="s">
        <v>209</v>
      </c>
      <c r="DZ633" t="s">
        <v>2054</v>
      </c>
      <c r="EA633" t="s">
        <v>13843</v>
      </c>
      <c r="EB633" t="s">
        <v>13849</v>
      </c>
      <c r="EC633" t="s">
        <v>818</v>
      </c>
      <c r="ED633" t="s">
        <v>246</v>
      </c>
      <c r="EE633" t="s">
        <v>757</v>
      </c>
      <c r="EF633" t="s">
        <v>423</v>
      </c>
      <c r="EG633" t="s">
        <v>945</v>
      </c>
      <c r="EH633" t="s">
        <v>13850</v>
      </c>
      <c r="EI633" t="s">
        <v>211</v>
      </c>
      <c r="EJ633" t="s">
        <v>818</v>
      </c>
      <c r="EK633" t="s">
        <v>246</v>
      </c>
      <c r="EL633" t="s">
        <v>5386</v>
      </c>
      <c r="EM633" t="s">
        <v>1585</v>
      </c>
      <c r="EN633" t="s">
        <v>242</v>
      </c>
      <c r="EO633" t="s">
        <v>13851</v>
      </c>
      <c r="EP633" t="s">
        <v>351</v>
      </c>
      <c r="EQ633" t="s">
        <v>5017</v>
      </c>
      <c r="ER633" t="s">
        <v>246</v>
      </c>
      <c r="ES633" t="s">
        <v>3755</v>
      </c>
      <c r="ET633" t="s">
        <v>13852</v>
      </c>
      <c r="EU633" t="s">
        <v>344</v>
      </c>
    </row>
    <row r="634" spans="1:158">
      <c r="A634" t="s">
        <v>506</v>
      </c>
      <c r="B634" t="s">
        <v>507</v>
      </c>
      <c r="C634" t="s">
        <v>267</v>
      </c>
      <c r="D634" t="s">
        <v>508</v>
      </c>
      <c r="E634" t="s">
        <v>13853</v>
      </c>
      <c r="F634" t="s">
        <v>13854</v>
      </c>
      <c r="G634">
        <v>9923753939</v>
      </c>
      <c r="H634" t="s">
        <v>271</v>
      </c>
      <c r="I634" t="s">
        <v>13855</v>
      </c>
      <c r="J634" t="s">
        <v>166</v>
      </c>
      <c r="K634" t="s">
        <v>797</v>
      </c>
      <c r="L634" t="s">
        <v>13856</v>
      </c>
      <c r="M634" t="s">
        <v>13857</v>
      </c>
      <c r="N634" t="s">
        <v>170</v>
      </c>
      <c r="AI634" t="s">
        <v>13858</v>
      </c>
      <c r="AJ634" t="s">
        <v>13859</v>
      </c>
      <c r="AK634" t="s">
        <v>13860</v>
      </c>
      <c r="AL634">
        <v>62</v>
      </c>
      <c r="AN634">
        <v>1985</v>
      </c>
      <c r="AO634" t="s">
        <v>174</v>
      </c>
      <c r="AP634" t="s">
        <v>13861</v>
      </c>
      <c r="AQ634" t="s">
        <v>13859</v>
      </c>
      <c r="AR634" t="s">
        <v>13862</v>
      </c>
      <c r="AS634">
        <v>67</v>
      </c>
      <c r="AU634">
        <v>1987</v>
      </c>
      <c r="AV634" t="s">
        <v>170</v>
      </c>
      <c r="BC634" t="s">
        <v>170</v>
      </c>
      <c r="BJ634">
        <v>19</v>
      </c>
      <c r="BK634" t="s">
        <v>6205</v>
      </c>
      <c r="BL634">
        <v>10</v>
      </c>
      <c r="BN634" t="s">
        <v>174</v>
      </c>
      <c r="BO634" t="s">
        <v>13863</v>
      </c>
      <c r="BP634" t="s">
        <v>13864</v>
      </c>
      <c r="BQ634" t="s">
        <v>13865</v>
      </c>
      <c r="BR634">
        <v>58</v>
      </c>
      <c r="BT634">
        <v>1992</v>
      </c>
      <c r="BU634">
        <v>31</v>
      </c>
      <c r="BV634" t="s">
        <v>6206</v>
      </c>
      <c r="BW634">
        <v>23</v>
      </c>
      <c r="BY634" t="s">
        <v>174</v>
      </c>
      <c r="BZ634" t="s">
        <v>10027</v>
      </c>
      <c r="CA634" t="s">
        <v>13866</v>
      </c>
      <c r="CB634" t="s">
        <v>13867</v>
      </c>
      <c r="CC634">
        <v>56</v>
      </c>
      <c r="CE634">
        <v>2009</v>
      </c>
      <c r="CF634" t="s">
        <v>174</v>
      </c>
      <c r="CG634" t="s">
        <v>13868</v>
      </c>
      <c r="CH634" t="s">
        <v>8171</v>
      </c>
      <c r="CI634" t="s">
        <v>193</v>
      </c>
      <c r="CJ634">
        <v>2018</v>
      </c>
      <c r="CL634" t="s">
        <v>174</v>
      </c>
      <c r="CM634" t="s">
        <v>13869</v>
      </c>
      <c r="CN634" t="s">
        <v>174</v>
      </c>
      <c r="CO634" t="s">
        <v>13870</v>
      </c>
      <c r="CP634" t="s">
        <v>611</v>
      </c>
      <c r="CQ634" t="s">
        <v>174</v>
      </c>
      <c r="CR634">
        <v>3</v>
      </c>
      <c r="CS634">
        <v>3</v>
      </c>
      <c r="CU634" t="s">
        <v>13871</v>
      </c>
      <c r="CV634" t="s">
        <v>170</v>
      </c>
      <c r="CZ634" t="s">
        <v>170</v>
      </c>
      <c r="DB634" t="s">
        <v>13872</v>
      </c>
      <c r="DC634" t="s">
        <v>13873</v>
      </c>
      <c r="DD634" t="s">
        <v>174</v>
      </c>
      <c r="DE634" t="s">
        <v>13874</v>
      </c>
      <c r="DF634" t="s">
        <v>170</v>
      </c>
      <c r="DL634" t="s">
        <v>170</v>
      </c>
      <c r="DN634" t="s">
        <v>170</v>
      </c>
      <c r="DP634" t="s">
        <v>13875</v>
      </c>
      <c r="DQ634" t="s">
        <v>202</v>
      </c>
      <c r="DR634" t="str">
        <f>HYPERLINK("https://nconnect.nicmar.ac.in/pdf/795_resume_1772274336.pdf/Y2FyZWVy","View Resume")</f>
        <v>0</v>
      </c>
      <c r="DS634" t="s">
        <v>292</v>
      </c>
    </row>
    <row r="635" spans="1:158">
      <c r="A635" t="s">
        <v>506</v>
      </c>
      <c r="B635" t="s">
        <v>507</v>
      </c>
      <c r="C635" t="s">
        <v>267</v>
      </c>
      <c r="D635" t="s">
        <v>508</v>
      </c>
      <c r="E635" t="s">
        <v>13876</v>
      </c>
      <c r="F635" t="s">
        <v>13877</v>
      </c>
      <c r="G635">
        <v>9833079377</v>
      </c>
      <c r="H635" t="s">
        <v>164</v>
      </c>
      <c r="I635" t="s">
        <v>13878</v>
      </c>
      <c r="J635" t="s">
        <v>166</v>
      </c>
      <c r="K635" t="s">
        <v>13879</v>
      </c>
      <c r="L635" t="s">
        <v>13880</v>
      </c>
      <c r="M635" t="s">
        <v>13881</v>
      </c>
      <c r="N635" t="s">
        <v>170</v>
      </c>
      <c r="AI635" t="s">
        <v>13882</v>
      </c>
      <c r="AJ635" t="s">
        <v>13883</v>
      </c>
      <c r="AK635" t="s">
        <v>4090</v>
      </c>
      <c r="AL635">
        <v>52.66</v>
      </c>
      <c r="AN635">
        <v>1998</v>
      </c>
      <c r="AO635" t="s">
        <v>174</v>
      </c>
      <c r="AP635" t="s">
        <v>13884</v>
      </c>
      <c r="AQ635" t="s">
        <v>13883</v>
      </c>
      <c r="AR635" t="s">
        <v>4090</v>
      </c>
      <c r="AS635">
        <v>48.33</v>
      </c>
      <c r="AU635">
        <v>2000</v>
      </c>
      <c r="AV635" t="s">
        <v>170</v>
      </c>
      <c r="BC635" t="s">
        <v>174</v>
      </c>
      <c r="BD635" t="s">
        <v>13885</v>
      </c>
      <c r="BE635" t="s">
        <v>13886</v>
      </c>
      <c r="BF635" t="s">
        <v>3150</v>
      </c>
      <c r="BG635">
        <v>57.0</v>
      </c>
      <c r="BI635">
        <v>2004</v>
      </c>
      <c r="BJ635">
        <v>19</v>
      </c>
      <c r="BK635" t="s">
        <v>13887</v>
      </c>
      <c r="BL635">
        <v>53</v>
      </c>
      <c r="BM635" t="s">
        <v>3150</v>
      </c>
      <c r="BN635" t="s">
        <v>174</v>
      </c>
      <c r="BO635" t="s">
        <v>13885</v>
      </c>
      <c r="BP635" t="s">
        <v>13888</v>
      </c>
      <c r="BQ635" t="s">
        <v>2716</v>
      </c>
      <c r="BR635">
        <v>66.25</v>
      </c>
      <c r="BT635">
        <v>2009</v>
      </c>
      <c r="BU635">
        <v>31</v>
      </c>
      <c r="BV635" t="s">
        <v>13889</v>
      </c>
      <c r="BW635">
        <v>23</v>
      </c>
      <c r="BY635" t="s">
        <v>170</v>
      </c>
      <c r="BZ635" t="s">
        <v>13885</v>
      </c>
      <c r="CA635" t="s">
        <v>13890</v>
      </c>
      <c r="CB635" t="s">
        <v>13891</v>
      </c>
      <c r="CC635">
        <v>56.67</v>
      </c>
      <c r="CE635">
        <v>2015</v>
      </c>
      <c r="CF635" t="s">
        <v>174</v>
      </c>
      <c r="CG635" t="s">
        <v>1617</v>
      </c>
      <c r="CH635" t="s">
        <v>13892</v>
      </c>
      <c r="CI635" t="s">
        <v>193</v>
      </c>
      <c r="CJ635">
        <v>2022</v>
      </c>
      <c r="CL635" t="s">
        <v>174</v>
      </c>
      <c r="CM635" t="s">
        <v>13893</v>
      </c>
      <c r="CN635" t="s">
        <v>174</v>
      </c>
      <c r="CO635" t="s">
        <v>13894</v>
      </c>
      <c r="CP635" t="s">
        <v>13895</v>
      </c>
      <c r="CQ635" t="s">
        <v>174</v>
      </c>
      <c r="CR635">
        <v>0</v>
      </c>
      <c r="CS635">
        <v>2</v>
      </c>
      <c r="CT635">
        <v>7</v>
      </c>
      <c r="CU635" t="s">
        <v>13896</v>
      </c>
      <c r="CV635" t="s">
        <v>170</v>
      </c>
      <c r="CZ635" t="s">
        <v>174</v>
      </c>
      <c r="DA635" t="s">
        <v>13897</v>
      </c>
      <c r="DB635" t="s">
        <v>13898</v>
      </c>
      <c r="DC635" t="s">
        <v>13899</v>
      </c>
      <c r="DD635" t="s">
        <v>174</v>
      </c>
      <c r="DE635" t="s">
        <v>13900</v>
      </c>
      <c r="DF635" t="s">
        <v>170</v>
      </c>
      <c r="DL635" t="s">
        <v>174</v>
      </c>
      <c r="DM635" t="s">
        <v>13901</v>
      </c>
      <c r="DN635" t="s">
        <v>170</v>
      </c>
      <c r="DP635" t="s">
        <v>13902</v>
      </c>
      <c r="DQ635" t="s">
        <v>202</v>
      </c>
      <c r="DR635" t="str">
        <f>HYPERLINK("https://nconnect.nicmar.ac.in/pdf/797_resume_1772275630.pdf/Y2FyZWVy","View Resume")</f>
        <v>0</v>
      </c>
      <c r="DS635" t="s">
        <v>860</v>
      </c>
      <c r="DT635" t="s">
        <v>13903</v>
      </c>
      <c r="DU635" t="s">
        <v>507</v>
      </c>
      <c r="DV635" t="s">
        <v>1427</v>
      </c>
      <c r="DW635" t="s">
        <v>246</v>
      </c>
      <c r="DX635" t="s">
        <v>3870</v>
      </c>
      <c r="DY635" t="s">
        <v>209</v>
      </c>
      <c r="DZ635" t="s">
        <v>860</v>
      </c>
    </row>
    <row r="636" spans="1:158">
      <c r="A636" t="s">
        <v>584</v>
      </c>
      <c r="B636" t="s">
        <v>211</v>
      </c>
      <c r="C636" t="s">
        <v>471</v>
      </c>
      <c r="D636" t="s">
        <v>585</v>
      </c>
      <c r="E636" t="s">
        <v>13904</v>
      </c>
      <c r="F636" t="s">
        <v>13905</v>
      </c>
      <c r="G636">
        <v>9003068073</v>
      </c>
      <c r="H636" t="s">
        <v>164</v>
      </c>
      <c r="I636" t="s">
        <v>13906</v>
      </c>
      <c r="J636" t="s">
        <v>166</v>
      </c>
      <c r="K636" t="s">
        <v>13907</v>
      </c>
      <c r="L636" t="s">
        <v>13908</v>
      </c>
      <c r="M636" t="s">
        <v>13909</v>
      </c>
      <c r="N636" t="s">
        <v>170</v>
      </c>
      <c r="AI636" t="s">
        <v>13910</v>
      </c>
      <c r="AJ636" t="s">
        <v>13911</v>
      </c>
      <c r="AK636" t="s">
        <v>13912</v>
      </c>
      <c r="AL636">
        <v>94.57</v>
      </c>
      <c r="AN636">
        <v>2009</v>
      </c>
      <c r="AO636" t="s">
        <v>174</v>
      </c>
      <c r="AP636" t="s">
        <v>13913</v>
      </c>
      <c r="AQ636" t="s">
        <v>13911</v>
      </c>
      <c r="AR636" t="s">
        <v>13914</v>
      </c>
      <c r="AS636">
        <v>90.5</v>
      </c>
      <c r="AU636">
        <v>2011</v>
      </c>
      <c r="AV636" t="s">
        <v>170</v>
      </c>
      <c r="BC636" t="s">
        <v>174</v>
      </c>
      <c r="BD636" t="s">
        <v>444</v>
      </c>
      <c r="BE636" t="s">
        <v>6531</v>
      </c>
      <c r="BF636" t="s">
        <v>13915</v>
      </c>
      <c r="BG636">
        <v>93.5</v>
      </c>
      <c r="BH636">
        <v>9.35</v>
      </c>
      <c r="BI636">
        <v>2015</v>
      </c>
      <c r="BJ636">
        <v>1</v>
      </c>
      <c r="BL636">
        <v>9</v>
      </c>
      <c r="BN636" t="s">
        <v>174</v>
      </c>
      <c r="BO636" t="s">
        <v>12177</v>
      </c>
      <c r="BP636" t="s">
        <v>11305</v>
      </c>
      <c r="BQ636" t="s">
        <v>13916</v>
      </c>
      <c r="BR636">
        <v>94.11</v>
      </c>
      <c r="BS636">
        <v>9.41</v>
      </c>
      <c r="BT636">
        <v>2019</v>
      </c>
      <c r="BU636">
        <v>12</v>
      </c>
      <c r="BW636">
        <v>15</v>
      </c>
      <c r="BY636" t="s">
        <v>170</v>
      </c>
      <c r="CF636" t="s">
        <v>174</v>
      </c>
      <c r="CG636" t="s">
        <v>13917</v>
      </c>
      <c r="CH636" t="s">
        <v>11305</v>
      </c>
      <c r="CI636" t="s">
        <v>193</v>
      </c>
      <c r="CJ636">
        <v>2026</v>
      </c>
      <c r="CL636" t="s">
        <v>174</v>
      </c>
      <c r="CM636" t="s">
        <v>13918</v>
      </c>
      <c r="CN636" t="s">
        <v>174</v>
      </c>
      <c r="CO636" t="s">
        <v>13919</v>
      </c>
      <c r="CP636" t="s">
        <v>13920</v>
      </c>
      <c r="CQ636" t="s">
        <v>174</v>
      </c>
      <c r="CR636">
        <v>0</v>
      </c>
      <c r="CS636">
        <v>1</v>
      </c>
      <c r="CT636">
        <v>5</v>
      </c>
      <c r="CU636" t="s">
        <v>13921</v>
      </c>
      <c r="CV636" t="s">
        <v>170</v>
      </c>
      <c r="CZ636" t="s">
        <v>170</v>
      </c>
      <c r="DB636" t="s">
        <v>378</v>
      </c>
      <c r="DC636" t="s">
        <v>326</v>
      </c>
      <c r="DD636" t="s">
        <v>170</v>
      </c>
      <c r="DF636" t="s">
        <v>170</v>
      </c>
      <c r="DL636" t="s">
        <v>170</v>
      </c>
      <c r="DN636" t="s">
        <v>170</v>
      </c>
      <c r="DP636" t="s">
        <v>13922</v>
      </c>
      <c r="DQ636" t="str">
        <f>HYPERLINK("https://nconnect.nicmar.ac.in/storage/profile/69a2a96caa42f.png","Download")</f>
        <v>0</v>
      </c>
      <c r="DR636" t="str">
        <f>HYPERLINK("https://nconnect.nicmar.ac.in/pdf/791_resume_1772276065.pdf/Y2FyZWVy","View Resume")</f>
        <v>0</v>
      </c>
      <c r="DS636" t="s">
        <v>8824</v>
      </c>
      <c r="DT636" t="s">
        <v>13923</v>
      </c>
      <c r="DU636" t="s">
        <v>4412</v>
      </c>
      <c r="DV636" t="s">
        <v>13924</v>
      </c>
      <c r="DW636" t="s">
        <v>207</v>
      </c>
      <c r="DX636" t="s">
        <v>1136</v>
      </c>
      <c r="DY636" t="s">
        <v>1463</v>
      </c>
      <c r="DZ636" t="s">
        <v>8824</v>
      </c>
    </row>
    <row r="637" spans="1:158">
      <c r="A637" t="s">
        <v>1063</v>
      </c>
      <c r="B637" t="s">
        <v>507</v>
      </c>
      <c r="C637" t="s">
        <v>212</v>
      </c>
      <c r="D637" t="s">
        <v>213</v>
      </c>
      <c r="E637" t="s">
        <v>13925</v>
      </c>
      <c r="F637" t="s">
        <v>13926</v>
      </c>
      <c r="G637">
        <v>8806244477</v>
      </c>
      <c r="H637" t="s">
        <v>164</v>
      </c>
      <c r="I637" t="s">
        <v>13927</v>
      </c>
      <c r="J637" t="s">
        <v>166</v>
      </c>
      <c r="K637" t="s">
        <v>7239</v>
      </c>
      <c r="L637" t="s">
        <v>13928</v>
      </c>
      <c r="M637" t="s">
        <v>13929</v>
      </c>
      <c r="N637" t="s">
        <v>170</v>
      </c>
      <c r="AI637" t="s">
        <v>13930</v>
      </c>
      <c r="AJ637" t="s">
        <v>2384</v>
      </c>
      <c r="AK637" t="s">
        <v>13931</v>
      </c>
      <c r="AL637">
        <v>68.4</v>
      </c>
      <c r="AN637">
        <v>2004</v>
      </c>
      <c r="AO637" t="s">
        <v>174</v>
      </c>
      <c r="AP637" t="s">
        <v>13932</v>
      </c>
      <c r="AQ637" t="s">
        <v>2384</v>
      </c>
      <c r="AR637" t="s">
        <v>13933</v>
      </c>
      <c r="AS637">
        <v>61</v>
      </c>
      <c r="AU637">
        <v>2006</v>
      </c>
      <c r="AV637" t="s">
        <v>170</v>
      </c>
      <c r="BC637" t="s">
        <v>174</v>
      </c>
      <c r="BD637" t="s">
        <v>13934</v>
      </c>
      <c r="BE637" t="s">
        <v>13935</v>
      </c>
      <c r="BF637" t="s">
        <v>485</v>
      </c>
      <c r="BG637">
        <v>68.5</v>
      </c>
      <c r="BI637">
        <v>2010</v>
      </c>
      <c r="BJ637">
        <v>2</v>
      </c>
      <c r="BL637">
        <v>9</v>
      </c>
      <c r="BN637" t="s">
        <v>174</v>
      </c>
      <c r="BO637" t="s">
        <v>13936</v>
      </c>
      <c r="BP637" t="s">
        <v>13937</v>
      </c>
      <c r="BQ637" t="s">
        <v>5950</v>
      </c>
      <c r="BR637">
        <v>72.1</v>
      </c>
      <c r="BS637">
        <v>7.21</v>
      </c>
      <c r="BT637">
        <v>2014</v>
      </c>
      <c r="BU637">
        <v>14</v>
      </c>
      <c r="BW637">
        <v>47</v>
      </c>
      <c r="BY637" t="s">
        <v>170</v>
      </c>
      <c r="CF637" t="s">
        <v>174</v>
      </c>
      <c r="CG637" t="s">
        <v>213</v>
      </c>
      <c r="CH637" t="s">
        <v>13937</v>
      </c>
      <c r="CI637" t="s">
        <v>193</v>
      </c>
      <c r="CJ637">
        <v>2019</v>
      </c>
      <c r="CL637" t="s">
        <v>174</v>
      </c>
      <c r="CN637" t="s">
        <v>174</v>
      </c>
      <c r="CO637" t="s">
        <v>13938</v>
      </c>
      <c r="CP637" t="s">
        <v>13939</v>
      </c>
      <c r="CQ637" t="s">
        <v>174</v>
      </c>
      <c r="CR637">
        <v>5</v>
      </c>
      <c r="CS637">
        <v>2</v>
      </c>
      <c r="CT637">
        <v>2</v>
      </c>
      <c r="CU637" t="s">
        <v>13940</v>
      </c>
      <c r="CV637" t="s">
        <v>170</v>
      </c>
      <c r="CZ637" t="s">
        <v>170</v>
      </c>
      <c r="DC637" t="s">
        <v>13941</v>
      </c>
      <c r="DD637" t="s">
        <v>174</v>
      </c>
      <c r="DE637" t="s">
        <v>13942</v>
      </c>
      <c r="DF637" t="s">
        <v>174</v>
      </c>
      <c r="DG637" t="s">
        <v>13943</v>
      </c>
      <c r="DH637" t="s">
        <v>2681</v>
      </c>
      <c r="DI637" t="s">
        <v>378</v>
      </c>
      <c r="DJ637" t="s">
        <v>2681</v>
      </c>
      <c r="DK637">
        <v>6</v>
      </c>
      <c r="DL637" t="s">
        <v>174</v>
      </c>
      <c r="DM637" t="s">
        <v>13944</v>
      </c>
      <c r="DN637" t="s">
        <v>174</v>
      </c>
      <c r="DO637" t="s">
        <v>13945</v>
      </c>
      <c r="DP637" t="s">
        <v>13946</v>
      </c>
      <c r="DQ637" t="str">
        <f>HYPERLINK("https://nconnect.nicmar.ac.in/storage/profile/6999102c90d08.png","Download")</f>
        <v>0</v>
      </c>
      <c r="DR637" t="str">
        <f>HYPERLINK("https://nconnect.nicmar.ac.in/pdf/406_resume_1772276913.pdf/Y2FyZWVy","View Resume")</f>
        <v>0</v>
      </c>
      <c r="DS637" t="s">
        <v>6450</v>
      </c>
      <c r="DT637" t="s">
        <v>13947</v>
      </c>
      <c r="DU637" t="s">
        <v>211</v>
      </c>
      <c r="DV637" t="s">
        <v>1630</v>
      </c>
      <c r="DW637" t="s">
        <v>246</v>
      </c>
      <c r="DX637" t="s">
        <v>3460</v>
      </c>
      <c r="DY637" t="s">
        <v>3108</v>
      </c>
      <c r="DZ637" t="s">
        <v>2927</v>
      </c>
      <c r="EA637" t="s">
        <v>13948</v>
      </c>
      <c r="EB637" t="s">
        <v>211</v>
      </c>
      <c r="EC637" t="s">
        <v>818</v>
      </c>
      <c r="ED637" t="s">
        <v>246</v>
      </c>
      <c r="EE637" t="s">
        <v>1719</v>
      </c>
      <c r="EF637" t="s">
        <v>1199</v>
      </c>
      <c r="EG637" t="s">
        <v>259</v>
      </c>
    </row>
    <row r="638" spans="1:158">
      <c r="A638" t="s">
        <v>210</v>
      </c>
      <c r="B638" t="s">
        <v>211</v>
      </c>
      <c r="C638" t="s">
        <v>212</v>
      </c>
      <c r="D638" t="s">
        <v>213</v>
      </c>
      <c r="E638" t="s">
        <v>13925</v>
      </c>
      <c r="F638" t="s">
        <v>13926</v>
      </c>
      <c r="G638">
        <v>8806244477</v>
      </c>
      <c r="H638" t="s">
        <v>164</v>
      </c>
      <c r="I638" t="s">
        <v>13927</v>
      </c>
      <c r="J638" t="s">
        <v>166</v>
      </c>
      <c r="K638" t="s">
        <v>7239</v>
      </c>
      <c r="L638" t="s">
        <v>13928</v>
      </c>
      <c r="M638" t="s">
        <v>13929</v>
      </c>
      <c r="N638" t="s">
        <v>170</v>
      </c>
      <c r="AI638" t="s">
        <v>13930</v>
      </c>
      <c r="AJ638" t="s">
        <v>2384</v>
      </c>
      <c r="AK638" t="s">
        <v>13931</v>
      </c>
      <c r="AL638">
        <v>68.4</v>
      </c>
      <c r="AN638">
        <v>2004</v>
      </c>
      <c r="AO638" t="s">
        <v>174</v>
      </c>
      <c r="AP638" t="s">
        <v>13932</v>
      </c>
      <c r="AQ638" t="s">
        <v>2384</v>
      </c>
      <c r="AR638" t="s">
        <v>13933</v>
      </c>
      <c r="AS638">
        <v>61</v>
      </c>
      <c r="AU638">
        <v>2006</v>
      </c>
      <c r="AV638" t="s">
        <v>170</v>
      </c>
      <c r="BC638" t="s">
        <v>174</v>
      </c>
      <c r="BD638" t="s">
        <v>13934</v>
      </c>
      <c r="BE638" t="s">
        <v>13935</v>
      </c>
      <c r="BF638" t="s">
        <v>485</v>
      </c>
      <c r="BG638">
        <v>68.5</v>
      </c>
      <c r="BI638">
        <v>2010</v>
      </c>
      <c r="BJ638">
        <v>2</v>
      </c>
      <c r="BL638">
        <v>9</v>
      </c>
      <c r="BN638" t="s">
        <v>174</v>
      </c>
      <c r="BO638" t="s">
        <v>13936</v>
      </c>
      <c r="BP638" t="s">
        <v>13937</v>
      </c>
      <c r="BQ638" t="s">
        <v>5950</v>
      </c>
      <c r="BR638">
        <v>72.1</v>
      </c>
      <c r="BS638">
        <v>7.21</v>
      </c>
      <c r="BT638">
        <v>2014</v>
      </c>
      <c r="BU638">
        <v>14</v>
      </c>
      <c r="BW638">
        <v>47</v>
      </c>
      <c r="BY638" t="s">
        <v>170</v>
      </c>
      <c r="CF638" t="s">
        <v>174</v>
      </c>
      <c r="CG638" t="s">
        <v>213</v>
      </c>
      <c r="CH638" t="s">
        <v>13937</v>
      </c>
      <c r="CI638" t="s">
        <v>193</v>
      </c>
      <c r="CJ638">
        <v>2019</v>
      </c>
      <c r="CL638" t="s">
        <v>174</v>
      </c>
      <c r="CN638" t="s">
        <v>174</v>
      </c>
      <c r="CO638" t="s">
        <v>13938</v>
      </c>
      <c r="CP638" t="s">
        <v>13939</v>
      </c>
      <c r="CQ638" t="s">
        <v>174</v>
      </c>
      <c r="CR638">
        <v>5</v>
      </c>
      <c r="CS638">
        <v>2</v>
      </c>
      <c r="CT638">
        <v>2</v>
      </c>
      <c r="CU638" t="s">
        <v>13940</v>
      </c>
      <c r="CV638" t="s">
        <v>170</v>
      </c>
      <c r="CZ638" t="s">
        <v>170</v>
      </c>
      <c r="DC638" t="s">
        <v>13941</v>
      </c>
      <c r="DD638" t="s">
        <v>174</v>
      </c>
      <c r="DE638" t="s">
        <v>13942</v>
      </c>
      <c r="DF638" t="s">
        <v>174</v>
      </c>
      <c r="DG638" t="s">
        <v>13943</v>
      </c>
      <c r="DH638" t="s">
        <v>2681</v>
      </c>
      <c r="DI638" t="s">
        <v>378</v>
      </c>
      <c r="DJ638" t="s">
        <v>2681</v>
      </c>
      <c r="DK638">
        <v>6</v>
      </c>
      <c r="DL638" t="s">
        <v>174</v>
      </c>
      <c r="DM638" t="s">
        <v>13944</v>
      </c>
      <c r="DN638" t="s">
        <v>174</v>
      </c>
      <c r="DO638" t="s">
        <v>13945</v>
      </c>
      <c r="DP638" t="s">
        <v>13946</v>
      </c>
      <c r="DQ638" t="str">
        <f>HYPERLINK("https://nconnect.nicmar.ac.in/storage/profile/6999102c90d08.png","Download")</f>
        <v>0</v>
      </c>
      <c r="DR638" t="str">
        <f>HYPERLINK("https://nconnect.nicmar.ac.in/pdf/406_resume_1772276913.pdf/Y2FyZWVy","View Resume")</f>
        <v>0</v>
      </c>
      <c r="DS638" t="s">
        <v>6450</v>
      </c>
      <c r="DT638" t="s">
        <v>13947</v>
      </c>
      <c r="DU638" t="s">
        <v>211</v>
      </c>
      <c r="DV638" t="s">
        <v>1630</v>
      </c>
      <c r="DW638" t="s">
        <v>246</v>
      </c>
      <c r="DX638" t="s">
        <v>3460</v>
      </c>
      <c r="DY638" t="s">
        <v>3108</v>
      </c>
      <c r="DZ638" t="s">
        <v>2927</v>
      </c>
      <c r="EA638" t="s">
        <v>13948</v>
      </c>
      <c r="EB638" t="s">
        <v>211</v>
      </c>
      <c r="EC638" t="s">
        <v>818</v>
      </c>
      <c r="ED638" t="s">
        <v>246</v>
      </c>
      <c r="EE638" t="s">
        <v>1719</v>
      </c>
      <c r="EF638" t="s">
        <v>1199</v>
      </c>
      <c r="EG638" t="s">
        <v>259</v>
      </c>
    </row>
    <row r="639" spans="1:158">
      <c r="A639" t="s">
        <v>1063</v>
      </c>
      <c r="B639" t="s">
        <v>507</v>
      </c>
      <c r="C639" t="s">
        <v>212</v>
      </c>
      <c r="D639" t="s">
        <v>213</v>
      </c>
      <c r="E639" t="s">
        <v>13781</v>
      </c>
      <c r="F639" t="s">
        <v>13782</v>
      </c>
      <c r="G639">
        <v>9730759133</v>
      </c>
      <c r="H639" t="s">
        <v>164</v>
      </c>
      <c r="I639" t="s">
        <v>11191</v>
      </c>
      <c r="J639" t="s">
        <v>166</v>
      </c>
      <c r="K639" t="s">
        <v>2824</v>
      </c>
      <c r="L639" t="s">
        <v>13783</v>
      </c>
      <c r="M639" t="s">
        <v>13784</v>
      </c>
      <c r="N639" t="s">
        <v>170</v>
      </c>
      <c r="AI639" t="s">
        <v>13785</v>
      </c>
      <c r="AJ639" t="s">
        <v>13786</v>
      </c>
      <c r="AK639" t="s">
        <v>13787</v>
      </c>
      <c r="AL639">
        <v>68.2</v>
      </c>
      <c r="AN639">
        <v>2000</v>
      </c>
      <c r="AO639" t="s">
        <v>174</v>
      </c>
      <c r="AP639" t="s">
        <v>13785</v>
      </c>
      <c r="AQ639" t="s">
        <v>13786</v>
      </c>
      <c r="AR639" t="s">
        <v>13788</v>
      </c>
      <c r="AS639">
        <v>60</v>
      </c>
      <c r="AU639">
        <v>2002</v>
      </c>
      <c r="AV639" t="s">
        <v>170</v>
      </c>
      <c r="BC639" t="s">
        <v>174</v>
      </c>
      <c r="BD639" t="s">
        <v>13789</v>
      </c>
      <c r="BE639" t="s">
        <v>13790</v>
      </c>
      <c r="BF639" t="s">
        <v>485</v>
      </c>
      <c r="BG639">
        <v>66.5</v>
      </c>
      <c r="BI639">
        <v>2006</v>
      </c>
      <c r="BJ639">
        <v>2</v>
      </c>
      <c r="BL639">
        <v>9</v>
      </c>
      <c r="BN639" t="s">
        <v>174</v>
      </c>
      <c r="BO639" t="s">
        <v>5613</v>
      </c>
      <c r="BP639" t="s">
        <v>5613</v>
      </c>
      <c r="BQ639" t="s">
        <v>213</v>
      </c>
      <c r="BR639">
        <v>87</v>
      </c>
      <c r="BS639">
        <v>8.7</v>
      </c>
      <c r="BT639">
        <v>2008</v>
      </c>
      <c r="BU639">
        <v>14</v>
      </c>
      <c r="BW639">
        <v>47</v>
      </c>
      <c r="BY639" t="s">
        <v>174</v>
      </c>
      <c r="BZ639" t="s">
        <v>13791</v>
      </c>
      <c r="CA639" t="s">
        <v>13791</v>
      </c>
      <c r="CB639" t="s">
        <v>485</v>
      </c>
      <c r="CC639">
        <v>95</v>
      </c>
      <c r="CD639">
        <v>9.5</v>
      </c>
      <c r="CE639">
        <v>2025</v>
      </c>
      <c r="CF639" t="s">
        <v>174</v>
      </c>
      <c r="CG639" t="s">
        <v>485</v>
      </c>
      <c r="CH639" t="s">
        <v>13791</v>
      </c>
      <c r="CI639" t="s">
        <v>193</v>
      </c>
      <c r="CJ639">
        <v>2025</v>
      </c>
      <c r="CL639" t="s">
        <v>170</v>
      </c>
      <c r="CN639" t="s">
        <v>170</v>
      </c>
      <c r="CP639" t="s">
        <v>13792</v>
      </c>
      <c r="CQ639" t="s">
        <v>174</v>
      </c>
      <c r="CR639">
        <v>0</v>
      </c>
      <c r="CS639">
        <v>5</v>
      </c>
      <c r="CT639">
        <v>12</v>
      </c>
      <c r="CU639" t="s">
        <v>13793</v>
      </c>
      <c r="CV639" t="s">
        <v>170</v>
      </c>
      <c r="CZ639" t="s">
        <v>170</v>
      </c>
      <c r="DB639" t="s">
        <v>13794</v>
      </c>
      <c r="DC639" t="s">
        <v>411</v>
      </c>
      <c r="DD639" t="s">
        <v>170</v>
      </c>
      <c r="DF639" t="s">
        <v>174</v>
      </c>
      <c r="DG639">
        <v>10</v>
      </c>
      <c r="DH639" t="s">
        <v>4998</v>
      </c>
      <c r="DI639" t="s">
        <v>676</v>
      </c>
      <c r="DJ639">
        <v>0</v>
      </c>
      <c r="DK639">
        <v>8</v>
      </c>
      <c r="DL639" t="s">
        <v>170</v>
      </c>
      <c r="DN639" t="s">
        <v>170</v>
      </c>
      <c r="DP639" t="s">
        <v>13949</v>
      </c>
      <c r="DQ639" t="str">
        <f>HYPERLINK("https://nconnect.nicmar.ac.in/storage/profile/699f8c5a19534.png","Download")</f>
        <v>0</v>
      </c>
      <c r="DR639" t="str">
        <f>HYPERLINK("https://nconnect.nicmar.ac.in/pdf/789_resume_1772272216.pdf/Y2FyZWVy","View Resume")</f>
        <v>0</v>
      </c>
      <c r="DS639" t="s">
        <v>10265</v>
      </c>
      <c r="DT639" t="s">
        <v>13796</v>
      </c>
      <c r="DU639" t="s">
        <v>13797</v>
      </c>
      <c r="DV639" t="s">
        <v>818</v>
      </c>
      <c r="DW639" t="s">
        <v>246</v>
      </c>
      <c r="DX639" t="s">
        <v>981</v>
      </c>
      <c r="DY639" t="s">
        <v>209</v>
      </c>
      <c r="DZ639" t="s">
        <v>990</v>
      </c>
      <c r="EA639" t="s">
        <v>13798</v>
      </c>
      <c r="EB639" t="s">
        <v>211</v>
      </c>
      <c r="EC639" t="s">
        <v>2129</v>
      </c>
      <c r="ED639" t="s">
        <v>246</v>
      </c>
      <c r="EE639" t="s">
        <v>984</v>
      </c>
      <c r="EF639" t="s">
        <v>1686</v>
      </c>
      <c r="EG639" t="s">
        <v>574</v>
      </c>
      <c r="EH639" t="s">
        <v>13799</v>
      </c>
      <c r="EI639" t="s">
        <v>211</v>
      </c>
      <c r="EJ639" t="s">
        <v>2129</v>
      </c>
      <c r="EK639" t="s">
        <v>246</v>
      </c>
      <c r="EL639" t="s">
        <v>2523</v>
      </c>
      <c r="EM639" t="s">
        <v>505</v>
      </c>
      <c r="EN639" t="s">
        <v>565</v>
      </c>
      <c r="EO639" t="s">
        <v>13800</v>
      </c>
      <c r="EP639" t="s">
        <v>211</v>
      </c>
      <c r="EQ639" t="s">
        <v>2129</v>
      </c>
      <c r="ER639" t="s">
        <v>246</v>
      </c>
      <c r="ES639" t="s">
        <v>264</v>
      </c>
      <c r="ET639" t="s">
        <v>5932</v>
      </c>
      <c r="EU639" t="s">
        <v>1206</v>
      </c>
      <c r="EV639" t="s">
        <v>946</v>
      </c>
      <c r="EW639" t="s">
        <v>1985</v>
      </c>
      <c r="EX639" t="s">
        <v>2046</v>
      </c>
      <c r="EY639" t="s">
        <v>246</v>
      </c>
      <c r="EZ639" t="s">
        <v>1099</v>
      </c>
      <c r="FA639" t="s">
        <v>1022</v>
      </c>
      <c r="FB639" t="s">
        <v>1689</v>
      </c>
    </row>
    <row r="640" spans="1:158">
      <c r="A640" t="s">
        <v>581</v>
      </c>
      <c r="B640" t="s">
        <v>211</v>
      </c>
      <c r="C640" t="s">
        <v>471</v>
      </c>
      <c r="D640" t="s">
        <v>582</v>
      </c>
      <c r="E640" t="s">
        <v>13950</v>
      </c>
      <c r="F640" t="s">
        <v>13951</v>
      </c>
      <c r="G640">
        <v>8368354003</v>
      </c>
      <c r="H640" t="s">
        <v>271</v>
      </c>
      <c r="I640" t="s">
        <v>13952</v>
      </c>
      <c r="J640" t="s">
        <v>166</v>
      </c>
      <c r="K640" t="s">
        <v>2324</v>
      </c>
      <c r="L640" t="s">
        <v>13953</v>
      </c>
      <c r="M640" t="s">
        <v>13954</v>
      </c>
      <c r="N640" t="s">
        <v>170</v>
      </c>
      <c r="AI640" t="s">
        <v>13955</v>
      </c>
      <c r="AJ640" t="s">
        <v>13956</v>
      </c>
      <c r="AK640" t="s">
        <v>13957</v>
      </c>
      <c r="AL640">
        <v>87</v>
      </c>
      <c r="AN640">
        <v>2008</v>
      </c>
      <c r="AO640" t="s">
        <v>174</v>
      </c>
      <c r="AP640" t="s">
        <v>13955</v>
      </c>
      <c r="AQ640" t="s">
        <v>13956</v>
      </c>
      <c r="AR640" t="s">
        <v>2220</v>
      </c>
      <c r="AS640">
        <v>76</v>
      </c>
      <c r="AU640">
        <v>2010</v>
      </c>
      <c r="AV640" t="s">
        <v>170</v>
      </c>
      <c r="BC640" t="s">
        <v>174</v>
      </c>
      <c r="BD640" t="s">
        <v>2942</v>
      </c>
      <c r="BE640" t="s">
        <v>13958</v>
      </c>
      <c r="BF640" t="s">
        <v>13959</v>
      </c>
      <c r="BG640">
        <v>73</v>
      </c>
      <c r="BI640">
        <v>2015</v>
      </c>
      <c r="BJ640">
        <v>8</v>
      </c>
      <c r="BL640">
        <v>2</v>
      </c>
      <c r="BN640" t="s">
        <v>174</v>
      </c>
      <c r="BO640" t="s">
        <v>9303</v>
      </c>
      <c r="BP640" t="s">
        <v>1302</v>
      </c>
      <c r="BQ640" t="s">
        <v>13960</v>
      </c>
      <c r="BR640">
        <v>84</v>
      </c>
      <c r="BS640">
        <v>8.48</v>
      </c>
      <c r="BT640">
        <v>2017</v>
      </c>
      <c r="BU640">
        <v>31</v>
      </c>
      <c r="BV640" t="s">
        <v>13961</v>
      </c>
      <c r="BW640">
        <v>35</v>
      </c>
      <c r="BX640" t="s">
        <v>13962</v>
      </c>
      <c r="BY640" t="s">
        <v>174</v>
      </c>
      <c r="BZ640" t="s">
        <v>13963</v>
      </c>
      <c r="CA640" t="s">
        <v>13964</v>
      </c>
      <c r="CB640" t="s">
        <v>13965</v>
      </c>
      <c r="CC640">
        <v>65</v>
      </c>
      <c r="CE640">
        <v>2020</v>
      </c>
      <c r="CF640" t="s">
        <v>174</v>
      </c>
      <c r="CG640" t="s">
        <v>13966</v>
      </c>
      <c r="CH640" t="s">
        <v>13967</v>
      </c>
      <c r="CI640" t="s">
        <v>373</v>
      </c>
      <c r="CK640" t="s">
        <v>174</v>
      </c>
      <c r="CL640" t="s">
        <v>174</v>
      </c>
      <c r="CM640" t="s">
        <v>13968</v>
      </c>
      <c r="CN640" t="s">
        <v>174</v>
      </c>
      <c r="CO640" t="s">
        <v>13969</v>
      </c>
      <c r="CP640" t="s">
        <v>13970</v>
      </c>
      <c r="CQ640" t="s">
        <v>174</v>
      </c>
      <c r="CR640">
        <v>2</v>
      </c>
      <c r="CS640">
        <v>0</v>
      </c>
      <c r="CT640">
        <v>2</v>
      </c>
      <c r="CU640" t="s">
        <v>13971</v>
      </c>
      <c r="CV640" t="s">
        <v>174</v>
      </c>
      <c r="CW640" t="s">
        <v>13972</v>
      </c>
      <c r="CX640" t="s">
        <v>373</v>
      </c>
      <c r="CZ640" t="s">
        <v>170</v>
      </c>
      <c r="DB640" t="s">
        <v>13973</v>
      </c>
      <c r="DC640" t="s">
        <v>2124</v>
      </c>
      <c r="DD640" t="s">
        <v>174</v>
      </c>
      <c r="DE640" t="s">
        <v>13974</v>
      </c>
      <c r="DF640" t="s">
        <v>174</v>
      </c>
      <c r="DG640" t="s">
        <v>13975</v>
      </c>
      <c r="DH640" t="s">
        <v>13976</v>
      </c>
      <c r="DI640" t="s">
        <v>13977</v>
      </c>
      <c r="DJ640" t="s">
        <v>13978</v>
      </c>
      <c r="DK640">
        <v>7</v>
      </c>
      <c r="DL640" t="s">
        <v>174</v>
      </c>
      <c r="DM640" t="s">
        <v>13979</v>
      </c>
      <c r="DN640" t="s">
        <v>170</v>
      </c>
      <c r="DP640" t="s">
        <v>13980</v>
      </c>
      <c r="DQ640" t="str">
        <f>HYPERLINK("https://nconnect.nicmar.ac.in/storage/profile/69a2d91c070a7.png","Download")</f>
        <v>0</v>
      </c>
      <c r="DR640" t="str">
        <f>HYPERLINK("https://nconnect.nicmar.ac.in/pdf/364_resume_1772279137.pdf/Y2FyZWVy","View Resume")</f>
        <v>0</v>
      </c>
      <c r="DS640" t="s">
        <v>259</v>
      </c>
      <c r="DT640" t="s">
        <v>13981</v>
      </c>
      <c r="DU640" t="s">
        <v>211</v>
      </c>
      <c r="DV640" t="s">
        <v>605</v>
      </c>
      <c r="DW640" t="s">
        <v>246</v>
      </c>
      <c r="DX640" t="s">
        <v>983</v>
      </c>
      <c r="DY640" t="s">
        <v>1983</v>
      </c>
      <c r="DZ640" t="s">
        <v>574</v>
      </c>
      <c r="EA640" t="s">
        <v>13982</v>
      </c>
      <c r="EB640" t="s">
        <v>211</v>
      </c>
      <c r="EC640" t="s">
        <v>818</v>
      </c>
      <c r="ED640" t="s">
        <v>246</v>
      </c>
      <c r="EE640" t="s">
        <v>428</v>
      </c>
      <c r="EF640" t="s">
        <v>5755</v>
      </c>
      <c r="EG640" t="s">
        <v>942</v>
      </c>
      <c r="EH640" t="s">
        <v>13983</v>
      </c>
      <c r="EI640" t="s">
        <v>6236</v>
      </c>
      <c r="EJ640" t="s">
        <v>13984</v>
      </c>
      <c r="EK640" t="s">
        <v>207</v>
      </c>
      <c r="EL640" t="s">
        <v>1136</v>
      </c>
      <c r="EM640" t="s">
        <v>427</v>
      </c>
      <c r="EN640" t="s">
        <v>248</v>
      </c>
    </row>
    <row r="641" spans="1:158">
      <c r="A641" t="s">
        <v>295</v>
      </c>
      <c r="B641" t="s">
        <v>211</v>
      </c>
      <c r="C641" t="s">
        <v>267</v>
      </c>
      <c r="D641" t="s">
        <v>296</v>
      </c>
      <c r="E641" t="s">
        <v>13985</v>
      </c>
      <c r="F641" t="s">
        <v>13986</v>
      </c>
      <c r="G641">
        <v>9706382589</v>
      </c>
      <c r="H641" t="s">
        <v>164</v>
      </c>
      <c r="I641" t="s">
        <v>13987</v>
      </c>
      <c r="J641" t="s">
        <v>166</v>
      </c>
      <c r="K641" t="s">
        <v>2146</v>
      </c>
      <c r="L641" t="s">
        <v>13988</v>
      </c>
      <c r="M641" t="s">
        <v>13989</v>
      </c>
      <c r="N641" t="s">
        <v>170</v>
      </c>
      <c r="AI641" t="s">
        <v>13990</v>
      </c>
      <c r="AJ641" t="s">
        <v>13991</v>
      </c>
      <c r="AK641" t="s">
        <v>13992</v>
      </c>
      <c r="AL641">
        <v>76.67</v>
      </c>
      <c r="AN641">
        <v>2009</v>
      </c>
      <c r="AO641" t="s">
        <v>174</v>
      </c>
      <c r="AP641" t="s">
        <v>13993</v>
      </c>
      <c r="AQ641" t="s">
        <v>13994</v>
      </c>
      <c r="AR641" t="s">
        <v>13995</v>
      </c>
      <c r="AS641">
        <v>78</v>
      </c>
      <c r="AU641">
        <v>2011</v>
      </c>
      <c r="AV641" t="s">
        <v>170</v>
      </c>
      <c r="BC641" t="s">
        <v>174</v>
      </c>
      <c r="BD641" t="s">
        <v>13996</v>
      </c>
      <c r="BE641" t="s">
        <v>13997</v>
      </c>
      <c r="BF641" t="s">
        <v>13998</v>
      </c>
      <c r="BG641">
        <v>64.9</v>
      </c>
      <c r="BI641">
        <v>2014</v>
      </c>
      <c r="BJ641">
        <v>19</v>
      </c>
      <c r="BK641" t="s">
        <v>13999</v>
      </c>
      <c r="BL641">
        <v>53</v>
      </c>
      <c r="BM641" t="s">
        <v>14000</v>
      </c>
      <c r="BN641" t="s">
        <v>174</v>
      </c>
      <c r="BO641" t="s">
        <v>13996</v>
      </c>
      <c r="BP641" t="s">
        <v>14001</v>
      </c>
      <c r="BQ641" t="s">
        <v>11405</v>
      </c>
      <c r="BR641">
        <v>62.8</v>
      </c>
      <c r="BT641">
        <v>2014</v>
      </c>
      <c r="BU641">
        <v>31</v>
      </c>
      <c r="BW641">
        <v>33</v>
      </c>
      <c r="BY641" t="s">
        <v>170</v>
      </c>
      <c r="CF641" t="s">
        <v>174</v>
      </c>
      <c r="CG641" t="s">
        <v>1185</v>
      </c>
      <c r="CH641" t="s">
        <v>14002</v>
      </c>
      <c r="CI641" t="s">
        <v>193</v>
      </c>
      <c r="CJ641">
        <v>2025</v>
      </c>
      <c r="CL641" t="s">
        <v>170</v>
      </c>
      <c r="CN641" t="s">
        <v>170</v>
      </c>
      <c r="CP641" t="s">
        <v>14003</v>
      </c>
      <c r="CQ641" t="s">
        <v>174</v>
      </c>
      <c r="CR641">
        <v>6</v>
      </c>
      <c r="CS641">
        <v>0</v>
      </c>
      <c r="CT641">
        <v>0</v>
      </c>
      <c r="CU641" t="s">
        <v>14004</v>
      </c>
      <c r="CV641" t="s">
        <v>170</v>
      </c>
      <c r="CZ641" t="s">
        <v>170</v>
      </c>
      <c r="DC641" t="s">
        <v>4122</v>
      </c>
      <c r="DD641" t="s">
        <v>170</v>
      </c>
      <c r="DF641" t="s">
        <v>170</v>
      </c>
      <c r="DL641" t="s">
        <v>170</v>
      </c>
      <c r="DN641" t="s">
        <v>174</v>
      </c>
      <c r="DO641" t="s">
        <v>14005</v>
      </c>
      <c r="DP641" t="s">
        <v>14006</v>
      </c>
      <c r="DQ641" t="s">
        <v>202</v>
      </c>
      <c r="DR641" t="str">
        <f>HYPERLINK("https://nconnect.nicmar.ac.in/pdf/798_resume_1772280868.pdf/Y2FyZWVy","View Resume")</f>
        <v>0</v>
      </c>
      <c r="DS641" t="s">
        <v>2054</v>
      </c>
      <c r="DT641" t="s">
        <v>7727</v>
      </c>
      <c r="DU641" t="s">
        <v>211</v>
      </c>
      <c r="DV641" t="s">
        <v>818</v>
      </c>
      <c r="DW641" t="s">
        <v>246</v>
      </c>
      <c r="DX641" t="s">
        <v>996</v>
      </c>
      <c r="DY641" t="s">
        <v>209</v>
      </c>
      <c r="DZ641" t="s">
        <v>2054</v>
      </c>
    </row>
    <row r="642" spans="1:158">
      <c r="A642" t="s">
        <v>210</v>
      </c>
      <c r="B642" t="s">
        <v>211</v>
      </c>
      <c r="C642" t="s">
        <v>212</v>
      </c>
      <c r="D642" t="s">
        <v>213</v>
      </c>
      <c r="E642" t="s">
        <v>14007</v>
      </c>
      <c r="F642" t="s">
        <v>14008</v>
      </c>
      <c r="G642">
        <v>8335851511</v>
      </c>
      <c r="H642" t="s">
        <v>271</v>
      </c>
      <c r="I642" t="s">
        <v>7169</v>
      </c>
      <c r="J642" t="s">
        <v>217</v>
      </c>
      <c r="K642" t="s">
        <v>14009</v>
      </c>
      <c r="L642" t="s">
        <v>14010</v>
      </c>
      <c r="M642" t="s">
        <v>14011</v>
      </c>
      <c r="N642" t="s">
        <v>170</v>
      </c>
      <c r="AI642" t="s">
        <v>14012</v>
      </c>
      <c r="AJ642" t="s">
        <v>14013</v>
      </c>
      <c r="AK642" t="s">
        <v>10248</v>
      </c>
      <c r="AL642">
        <v>92.6</v>
      </c>
      <c r="AN642">
        <v>2006</v>
      </c>
      <c r="AO642" t="s">
        <v>174</v>
      </c>
      <c r="AP642" t="s">
        <v>14012</v>
      </c>
      <c r="AQ642" t="s">
        <v>14013</v>
      </c>
      <c r="AR642" t="s">
        <v>438</v>
      </c>
      <c r="AS642">
        <v>94.75</v>
      </c>
      <c r="AU642">
        <v>2008</v>
      </c>
      <c r="AV642" t="s">
        <v>170</v>
      </c>
      <c r="BC642" t="s">
        <v>174</v>
      </c>
      <c r="BD642" t="s">
        <v>14014</v>
      </c>
      <c r="BE642" t="s">
        <v>14015</v>
      </c>
      <c r="BF642" t="s">
        <v>485</v>
      </c>
      <c r="BG642">
        <v>85.9</v>
      </c>
      <c r="BH642">
        <v>9.34</v>
      </c>
      <c r="BI642">
        <v>2012</v>
      </c>
      <c r="BJ642">
        <v>1</v>
      </c>
      <c r="BL642">
        <v>9</v>
      </c>
      <c r="BN642" t="s">
        <v>174</v>
      </c>
      <c r="BO642" t="s">
        <v>397</v>
      </c>
      <c r="BP642" t="s">
        <v>14016</v>
      </c>
      <c r="BQ642" t="s">
        <v>213</v>
      </c>
      <c r="BR642">
        <v>84.8</v>
      </c>
      <c r="BS642">
        <v>9.23</v>
      </c>
      <c r="BT642">
        <v>2014</v>
      </c>
      <c r="BU642">
        <v>14</v>
      </c>
      <c r="BW642">
        <v>9</v>
      </c>
      <c r="BY642" t="s">
        <v>170</v>
      </c>
      <c r="BZ642" t="s">
        <v>14017</v>
      </c>
      <c r="CF642" t="s">
        <v>174</v>
      </c>
      <c r="CG642" t="s">
        <v>14018</v>
      </c>
      <c r="CH642" t="s">
        <v>2973</v>
      </c>
      <c r="CI642" t="s">
        <v>193</v>
      </c>
      <c r="CJ642">
        <v>2024</v>
      </c>
      <c r="CL642" t="s">
        <v>174</v>
      </c>
      <c r="CM642" t="s">
        <v>14019</v>
      </c>
      <c r="CN642" t="s">
        <v>174</v>
      </c>
      <c r="CO642" t="s">
        <v>14020</v>
      </c>
      <c r="CP642" t="s">
        <v>14021</v>
      </c>
      <c r="CQ642" t="s">
        <v>174</v>
      </c>
      <c r="CR642" t="s">
        <v>14022</v>
      </c>
      <c r="CS642">
        <v>0</v>
      </c>
      <c r="CT642">
        <v>2</v>
      </c>
      <c r="CU642" t="s">
        <v>14023</v>
      </c>
      <c r="CV642" t="s">
        <v>170</v>
      </c>
      <c r="CZ642" t="s">
        <v>170</v>
      </c>
      <c r="DB642" t="s">
        <v>378</v>
      </c>
      <c r="DC642" t="s">
        <v>326</v>
      </c>
      <c r="DD642" t="s">
        <v>174</v>
      </c>
      <c r="DE642" t="s">
        <v>14024</v>
      </c>
      <c r="DF642" t="s">
        <v>170</v>
      </c>
      <c r="DL642" t="s">
        <v>174</v>
      </c>
      <c r="DM642" t="s">
        <v>14025</v>
      </c>
      <c r="DN642" t="s">
        <v>174</v>
      </c>
      <c r="DO642" t="s">
        <v>14026</v>
      </c>
      <c r="DP642" t="s">
        <v>14027</v>
      </c>
      <c r="DQ642" t="str">
        <f>HYPERLINK("https://nconnect.nicmar.ac.in/storage/profile/69a2d68dd9aaf.png","Download")</f>
        <v>0</v>
      </c>
      <c r="DR642" t="str">
        <f>HYPERLINK("https://nconnect.nicmar.ac.in/pdf/799_resume_1772281624.pdf/Y2FyZWVy","View Resume")</f>
        <v>0</v>
      </c>
      <c r="DS642" t="s">
        <v>4372</v>
      </c>
      <c r="DT642" t="s">
        <v>4094</v>
      </c>
      <c r="DU642" t="s">
        <v>14028</v>
      </c>
      <c r="DV642" t="s">
        <v>2982</v>
      </c>
      <c r="DW642" t="s">
        <v>207</v>
      </c>
      <c r="DX642" t="s">
        <v>500</v>
      </c>
      <c r="DY642" t="s">
        <v>209</v>
      </c>
      <c r="DZ642" t="s">
        <v>501</v>
      </c>
      <c r="EA642" t="s">
        <v>14029</v>
      </c>
      <c r="EB642" t="s">
        <v>2087</v>
      </c>
      <c r="EC642" t="s">
        <v>421</v>
      </c>
      <c r="ED642" t="s">
        <v>246</v>
      </c>
      <c r="EE642" t="s">
        <v>334</v>
      </c>
      <c r="EF642" t="s">
        <v>4217</v>
      </c>
      <c r="EG642" t="s">
        <v>203</v>
      </c>
    </row>
    <row r="643" spans="1:158">
      <c r="A643" t="s">
        <v>506</v>
      </c>
      <c r="B643" t="s">
        <v>507</v>
      </c>
      <c r="C643" t="s">
        <v>267</v>
      </c>
      <c r="D643" t="s">
        <v>508</v>
      </c>
      <c r="E643" t="s">
        <v>14030</v>
      </c>
      <c r="F643" t="s">
        <v>14031</v>
      </c>
      <c r="G643">
        <v>9527564129</v>
      </c>
      <c r="H643" t="s">
        <v>164</v>
      </c>
      <c r="I643" t="s">
        <v>14032</v>
      </c>
      <c r="J643" t="s">
        <v>166</v>
      </c>
      <c r="K643" t="s">
        <v>1250</v>
      </c>
      <c r="L643" t="s">
        <v>14033</v>
      </c>
      <c r="M643" t="s">
        <v>14034</v>
      </c>
      <c r="N643" t="s">
        <v>170</v>
      </c>
      <c r="AI643" t="s">
        <v>14035</v>
      </c>
      <c r="AJ643" t="s">
        <v>14036</v>
      </c>
      <c r="AK643" t="s">
        <v>1907</v>
      </c>
      <c r="AL643">
        <v>45</v>
      </c>
      <c r="AN643">
        <v>1985</v>
      </c>
      <c r="AO643" t="s">
        <v>174</v>
      </c>
      <c r="AP643" t="s">
        <v>14037</v>
      </c>
      <c r="AQ643" t="s">
        <v>14038</v>
      </c>
      <c r="AR643" t="s">
        <v>1335</v>
      </c>
      <c r="AS643">
        <v>56</v>
      </c>
      <c r="AU643">
        <v>1987</v>
      </c>
      <c r="AV643" t="s">
        <v>170</v>
      </c>
      <c r="BC643" t="s">
        <v>174</v>
      </c>
      <c r="BD643" t="s">
        <v>440</v>
      </c>
      <c r="BE643" t="s">
        <v>14039</v>
      </c>
      <c r="BF643" t="s">
        <v>14040</v>
      </c>
      <c r="BG643">
        <v>52</v>
      </c>
      <c r="BI643">
        <v>1990</v>
      </c>
      <c r="BJ643">
        <v>19</v>
      </c>
      <c r="BK643" t="s">
        <v>807</v>
      </c>
      <c r="BL643">
        <v>53</v>
      </c>
      <c r="BM643" t="s">
        <v>14040</v>
      </c>
      <c r="BN643" t="s">
        <v>174</v>
      </c>
      <c r="BO643" t="s">
        <v>440</v>
      </c>
      <c r="BP643" t="s">
        <v>14041</v>
      </c>
      <c r="BQ643" t="s">
        <v>14042</v>
      </c>
      <c r="BR643">
        <v>76</v>
      </c>
      <c r="BT643">
        <v>2018</v>
      </c>
      <c r="BU643">
        <v>31</v>
      </c>
      <c r="BV643" t="s">
        <v>810</v>
      </c>
      <c r="BW643">
        <v>53</v>
      </c>
      <c r="BX643" t="s">
        <v>4957</v>
      </c>
      <c r="BY643" t="s">
        <v>174</v>
      </c>
      <c r="BZ643" t="s">
        <v>440</v>
      </c>
      <c r="CA643" t="s">
        <v>14043</v>
      </c>
      <c r="CB643" t="s">
        <v>14044</v>
      </c>
      <c r="CC643">
        <v>94</v>
      </c>
      <c r="CE643">
        <v>1995</v>
      </c>
      <c r="CF643" t="s">
        <v>174</v>
      </c>
      <c r="CG643" t="s">
        <v>14045</v>
      </c>
      <c r="CH643" t="s">
        <v>14046</v>
      </c>
      <c r="CI643" t="s">
        <v>193</v>
      </c>
      <c r="CJ643">
        <v>2015</v>
      </c>
      <c r="CL643" t="s">
        <v>174</v>
      </c>
      <c r="CM643" t="s">
        <v>14047</v>
      </c>
      <c r="CN643" t="s">
        <v>174</v>
      </c>
      <c r="CO643" t="s">
        <v>14048</v>
      </c>
      <c r="CP643" t="s">
        <v>721</v>
      </c>
      <c r="CQ643" t="s">
        <v>174</v>
      </c>
      <c r="CR643">
        <v>0</v>
      </c>
      <c r="CS643">
        <v>0</v>
      </c>
      <c r="CT643">
        <v>14</v>
      </c>
      <c r="CU643" t="s">
        <v>14049</v>
      </c>
      <c r="CV643" t="s">
        <v>170</v>
      </c>
      <c r="CZ643" t="s">
        <v>170</v>
      </c>
      <c r="DB643" t="s">
        <v>14050</v>
      </c>
      <c r="DC643" t="s">
        <v>14051</v>
      </c>
      <c r="DD643" t="s">
        <v>174</v>
      </c>
      <c r="DE643" t="s">
        <v>14052</v>
      </c>
      <c r="DF643" t="s">
        <v>170</v>
      </c>
      <c r="DL643" t="s">
        <v>170</v>
      </c>
      <c r="DN643" t="s">
        <v>174</v>
      </c>
      <c r="DO643" t="s">
        <v>14053</v>
      </c>
      <c r="DP643" t="s">
        <v>14054</v>
      </c>
      <c r="DQ643" t="s">
        <v>202</v>
      </c>
      <c r="DR643" t="str">
        <f>HYPERLINK("https://nconnect.nicmar.ac.in/pdf/740_resume_1772286033.pdf/Y2FyZWVy","View Resume")</f>
        <v>0</v>
      </c>
      <c r="DS643" t="s">
        <v>14055</v>
      </c>
      <c r="DT643" t="s">
        <v>14056</v>
      </c>
      <c r="DU643" t="s">
        <v>14057</v>
      </c>
      <c r="DV643" t="s">
        <v>818</v>
      </c>
      <c r="DW643" t="s">
        <v>207</v>
      </c>
      <c r="DX643" t="s">
        <v>14058</v>
      </c>
      <c r="DY643" t="s">
        <v>14059</v>
      </c>
      <c r="DZ643" t="s">
        <v>335</v>
      </c>
      <c r="EA643" t="s">
        <v>14060</v>
      </c>
      <c r="EB643" t="s">
        <v>211</v>
      </c>
      <c r="EC643" t="s">
        <v>14061</v>
      </c>
      <c r="ED643" t="s">
        <v>246</v>
      </c>
      <c r="EE643" t="s">
        <v>11024</v>
      </c>
      <c r="EF643" t="s">
        <v>12255</v>
      </c>
      <c r="EG643" t="s">
        <v>2691</v>
      </c>
      <c r="EH643" t="s">
        <v>14062</v>
      </c>
      <c r="EI643" t="s">
        <v>14063</v>
      </c>
      <c r="EJ643" t="s">
        <v>818</v>
      </c>
      <c r="EK643" t="s">
        <v>246</v>
      </c>
      <c r="EL643" t="s">
        <v>2697</v>
      </c>
      <c r="EM643" t="s">
        <v>4753</v>
      </c>
      <c r="EN643" t="s">
        <v>1592</v>
      </c>
      <c r="EO643" t="s">
        <v>14064</v>
      </c>
      <c r="EP643" t="s">
        <v>14063</v>
      </c>
      <c r="EQ643" t="s">
        <v>14065</v>
      </c>
      <c r="ER643" t="s">
        <v>246</v>
      </c>
      <c r="ES643" t="s">
        <v>1022</v>
      </c>
      <c r="ET643" t="s">
        <v>1243</v>
      </c>
      <c r="EU643" t="s">
        <v>2927</v>
      </c>
      <c r="EV643" t="s">
        <v>14066</v>
      </c>
      <c r="EW643" t="s">
        <v>211</v>
      </c>
      <c r="EX643" t="s">
        <v>818</v>
      </c>
      <c r="EY643" t="s">
        <v>246</v>
      </c>
      <c r="EZ643" t="s">
        <v>7410</v>
      </c>
      <c r="FA643" t="s">
        <v>1722</v>
      </c>
      <c r="FB643" t="s">
        <v>870</v>
      </c>
    </row>
    <row r="644" spans="1:158">
      <c r="A644" t="s">
        <v>2494</v>
      </c>
      <c r="B644" t="s">
        <v>507</v>
      </c>
      <c r="C644" t="s">
        <v>160</v>
      </c>
      <c r="D644" t="s">
        <v>2495</v>
      </c>
      <c r="E644" t="s">
        <v>13083</v>
      </c>
      <c r="F644" t="s">
        <v>13084</v>
      </c>
      <c r="G644">
        <v>9790740777</v>
      </c>
      <c r="H644" t="s">
        <v>164</v>
      </c>
      <c r="I644" t="s">
        <v>13085</v>
      </c>
      <c r="J644" t="s">
        <v>166</v>
      </c>
      <c r="K644" t="s">
        <v>13086</v>
      </c>
      <c r="L644" t="s">
        <v>13087</v>
      </c>
      <c r="M644" t="s">
        <v>13088</v>
      </c>
      <c r="N644" t="s">
        <v>170</v>
      </c>
      <c r="AI644" t="s">
        <v>13089</v>
      </c>
      <c r="AJ644" t="s">
        <v>13090</v>
      </c>
      <c r="AK644" t="s">
        <v>13091</v>
      </c>
      <c r="AL644">
        <v>57</v>
      </c>
      <c r="AN644">
        <v>1997</v>
      </c>
      <c r="AO644" t="s">
        <v>174</v>
      </c>
      <c r="AP644" t="s">
        <v>13089</v>
      </c>
      <c r="AQ644" t="s">
        <v>13092</v>
      </c>
      <c r="AR644" t="s">
        <v>476</v>
      </c>
      <c r="AS644">
        <v>56</v>
      </c>
      <c r="AU644">
        <v>2000</v>
      </c>
      <c r="AV644" t="s">
        <v>170</v>
      </c>
      <c r="BC644" t="s">
        <v>174</v>
      </c>
      <c r="BD644" t="s">
        <v>13093</v>
      </c>
      <c r="BE644" t="s">
        <v>13094</v>
      </c>
      <c r="BF644" t="s">
        <v>13095</v>
      </c>
      <c r="BG644">
        <v>65.6</v>
      </c>
      <c r="BH644">
        <v>6.56</v>
      </c>
      <c r="BI644">
        <v>2004</v>
      </c>
      <c r="BJ644">
        <v>2</v>
      </c>
      <c r="BL644">
        <v>9</v>
      </c>
      <c r="BN644" t="s">
        <v>174</v>
      </c>
      <c r="BO644" t="s">
        <v>13093</v>
      </c>
      <c r="BP644" t="s">
        <v>13094</v>
      </c>
      <c r="BQ644" t="s">
        <v>13096</v>
      </c>
      <c r="BR644">
        <v>86</v>
      </c>
      <c r="BS644">
        <v>8.6</v>
      </c>
      <c r="BT644">
        <v>2006</v>
      </c>
      <c r="BU644">
        <v>12</v>
      </c>
      <c r="BW644">
        <v>13</v>
      </c>
      <c r="BY644" t="s">
        <v>170</v>
      </c>
      <c r="BZ644" t="s">
        <v>13097</v>
      </c>
      <c r="CA644" t="s">
        <v>13097</v>
      </c>
      <c r="CB644" t="s">
        <v>13098</v>
      </c>
      <c r="CE644">
        <v>2021</v>
      </c>
      <c r="CF644" t="s">
        <v>174</v>
      </c>
      <c r="CG644" t="s">
        <v>13099</v>
      </c>
      <c r="CH644" t="s">
        <v>13097</v>
      </c>
      <c r="CI644" t="s">
        <v>193</v>
      </c>
      <c r="CJ644">
        <v>2021</v>
      </c>
      <c r="CL644" t="s">
        <v>174</v>
      </c>
      <c r="CN644" t="s">
        <v>174</v>
      </c>
      <c r="CO644" t="s">
        <v>13100</v>
      </c>
      <c r="CP644" t="s">
        <v>13101</v>
      </c>
      <c r="CQ644" t="s">
        <v>174</v>
      </c>
      <c r="CR644">
        <v>22</v>
      </c>
      <c r="CS644">
        <v>19</v>
      </c>
      <c r="CT644">
        <v>32</v>
      </c>
      <c r="CU644" t="s">
        <v>13102</v>
      </c>
      <c r="CV644" t="s">
        <v>170</v>
      </c>
      <c r="CZ644" t="s">
        <v>174</v>
      </c>
      <c r="DA644" t="s">
        <v>13103</v>
      </c>
      <c r="DB644" t="s">
        <v>13104</v>
      </c>
      <c r="DC644" t="s">
        <v>13105</v>
      </c>
      <c r="DD644" t="s">
        <v>174</v>
      </c>
      <c r="DE644" t="s">
        <v>13106</v>
      </c>
      <c r="DF644" t="s">
        <v>174</v>
      </c>
      <c r="DG644">
        <v>38</v>
      </c>
      <c r="DH644">
        <v>52</v>
      </c>
      <c r="DI644">
        <v>24</v>
      </c>
      <c r="DJ644" t="s">
        <v>3131</v>
      </c>
      <c r="DK644">
        <v>9</v>
      </c>
      <c r="DL644" t="s">
        <v>174</v>
      </c>
      <c r="DM644" t="s">
        <v>13107</v>
      </c>
      <c r="DN644" t="s">
        <v>174</v>
      </c>
      <c r="DO644" t="s">
        <v>13108</v>
      </c>
      <c r="DP644" t="s">
        <v>14067</v>
      </c>
      <c r="DQ644" t="str">
        <f>HYPERLINK("https://nconnect.nicmar.ac.in/storage/profile/69a057a92f0c1.png","Download")</f>
        <v>0</v>
      </c>
      <c r="DR644" t="str">
        <f>HYPERLINK("https://nconnect.nicmar.ac.in/pdf/723_resume_1772202748.pdf/Y2FyZWVy","View Resume")</f>
        <v>0</v>
      </c>
      <c r="DS644" t="s">
        <v>8410</v>
      </c>
      <c r="DT644" t="s">
        <v>13110</v>
      </c>
      <c r="DU644" t="s">
        <v>13111</v>
      </c>
      <c r="DV644" t="s">
        <v>13112</v>
      </c>
      <c r="DW644" t="s">
        <v>246</v>
      </c>
      <c r="DX644" t="s">
        <v>1099</v>
      </c>
      <c r="DY644" t="s">
        <v>209</v>
      </c>
      <c r="DZ644" t="s">
        <v>8410</v>
      </c>
    </row>
    <row r="645" spans="1:158">
      <c r="A645" t="s">
        <v>266</v>
      </c>
      <c r="B645" t="s">
        <v>211</v>
      </c>
      <c r="C645" t="s">
        <v>267</v>
      </c>
      <c r="D645" t="s">
        <v>268</v>
      </c>
      <c r="E645" t="s">
        <v>14068</v>
      </c>
      <c r="F645" t="s">
        <v>14069</v>
      </c>
      <c r="G645">
        <v>8411003373</v>
      </c>
      <c r="H645" t="s">
        <v>164</v>
      </c>
      <c r="I645" t="s">
        <v>14070</v>
      </c>
      <c r="J645" t="s">
        <v>166</v>
      </c>
      <c r="K645" t="s">
        <v>831</v>
      </c>
      <c r="L645" t="s">
        <v>14071</v>
      </c>
      <c r="M645" t="s">
        <v>14072</v>
      </c>
      <c r="N645" t="s">
        <v>170</v>
      </c>
      <c r="AI645" t="s">
        <v>14073</v>
      </c>
      <c r="AJ645" t="s">
        <v>14074</v>
      </c>
      <c r="AK645" t="s">
        <v>14075</v>
      </c>
      <c r="AL645">
        <v>87.85</v>
      </c>
      <c r="AN645">
        <v>1994</v>
      </c>
      <c r="AO645" t="s">
        <v>174</v>
      </c>
      <c r="AP645" t="s">
        <v>14076</v>
      </c>
      <c r="AQ645" t="s">
        <v>14077</v>
      </c>
      <c r="AR645" t="s">
        <v>14078</v>
      </c>
      <c r="AS645">
        <v>81</v>
      </c>
      <c r="AU645">
        <v>1996</v>
      </c>
      <c r="AV645" t="s">
        <v>170</v>
      </c>
      <c r="BC645" t="s">
        <v>170</v>
      </c>
      <c r="BD645" t="s">
        <v>1909</v>
      </c>
      <c r="BE645" t="s">
        <v>14079</v>
      </c>
      <c r="BF645" t="s">
        <v>14080</v>
      </c>
      <c r="BG645">
        <v>61.5</v>
      </c>
      <c r="BI645">
        <v>2001</v>
      </c>
      <c r="BJ645">
        <v>19</v>
      </c>
      <c r="BK645" t="s">
        <v>8890</v>
      </c>
      <c r="BL645">
        <v>34</v>
      </c>
      <c r="BN645" t="s">
        <v>174</v>
      </c>
      <c r="BO645" t="s">
        <v>818</v>
      </c>
      <c r="BP645" t="s">
        <v>14081</v>
      </c>
      <c r="BQ645" t="s">
        <v>14082</v>
      </c>
      <c r="BR645">
        <v>71.7</v>
      </c>
      <c r="BT645">
        <v>2005</v>
      </c>
      <c r="BU645">
        <v>31</v>
      </c>
      <c r="BV645" t="s">
        <v>599</v>
      </c>
      <c r="BW645">
        <v>53</v>
      </c>
      <c r="BX645" t="s">
        <v>14082</v>
      </c>
      <c r="BY645" t="s">
        <v>174</v>
      </c>
      <c r="BZ645" t="s">
        <v>1909</v>
      </c>
      <c r="CA645" t="s">
        <v>14083</v>
      </c>
      <c r="CB645" t="s">
        <v>14084</v>
      </c>
      <c r="CC645">
        <v>63.5</v>
      </c>
      <c r="CE645">
        <v>2006</v>
      </c>
      <c r="CF645" t="s">
        <v>170</v>
      </c>
      <c r="CL645" t="s">
        <v>174</v>
      </c>
      <c r="CM645" t="s">
        <v>14085</v>
      </c>
      <c r="CN645" t="s">
        <v>174</v>
      </c>
      <c r="CO645" t="s">
        <v>14086</v>
      </c>
      <c r="CP645" t="s">
        <v>14087</v>
      </c>
      <c r="CQ645" t="s">
        <v>170</v>
      </c>
      <c r="CV645" t="s">
        <v>170</v>
      </c>
      <c r="CZ645" t="s">
        <v>170</v>
      </c>
      <c r="DB645" t="s">
        <v>10349</v>
      </c>
      <c r="DC645" t="s">
        <v>6427</v>
      </c>
      <c r="DD645" t="s">
        <v>174</v>
      </c>
      <c r="DE645" t="s">
        <v>14088</v>
      </c>
      <c r="DF645" t="s">
        <v>170</v>
      </c>
      <c r="DL645" t="s">
        <v>174</v>
      </c>
      <c r="DM645" t="s">
        <v>14089</v>
      </c>
      <c r="DN645" t="s">
        <v>170</v>
      </c>
      <c r="DP645" t="s">
        <v>14090</v>
      </c>
      <c r="DQ645" t="str">
        <f>HYPERLINK("https://nconnect.nicmar.ac.in/storage/profile/69a2eabee919b.png","Download")</f>
        <v>0</v>
      </c>
      <c r="DR645" t="str">
        <f>HYPERLINK("https://nconnect.nicmar.ac.in/pdf/801_resume_1772286894.pdf/Y2FyZWVy","View Resume")</f>
        <v>0</v>
      </c>
      <c r="DS645" t="s">
        <v>6009</v>
      </c>
      <c r="DT645" t="s">
        <v>14091</v>
      </c>
      <c r="DU645" t="s">
        <v>14092</v>
      </c>
      <c r="DV645" t="s">
        <v>818</v>
      </c>
      <c r="DW645" t="s">
        <v>207</v>
      </c>
      <c r="DX645" t="s">
        <v>14093</v>
      </c>
      <c r="DY645" t="s">
        <v>209</v>
      </c>
      <c r="DZ645" t="s">
        <v>6009</v>
      </c>
    </row>
    <row r="646" spans="1:158">
      <c r="A646" t="s">
        <v>1063</v>
      </c>
      <c r="B646" t="s">
        <v>507</v>
      </c>
      <c r="C646" t="s">
        <v>212</v>
      </c>
      <c r="D646" t="s">
        <v>213</v>
      </c>
      <c r="E646" t="s">
        <v>6809</v>
      </c>
      <c r="F646" t="s">
        <v>6810</v>
      </c>
      <c r="G646">
        <v>8019206828</v>
      </c>
      <c r="H646" t="s">
        <v>164</v>
      </c>
      <c r="I646" t="s">
        <v>4692</v>
      </c>
      <c r="J646" t="s">
        <v>166</v>
      </c>
      <c r="K646" t="s">
        <v>3921</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2774</v>
      </c>
      <c r="BE646" t="s">
        <v>6819</v>
      </c>
      <c r="BF646" t="s">
        <v>485</v>
      </c>
      <c r="BG646">
        <v>75.7</v>
      </c>
      <c r="BI646">
        <v>2012</v>
      </c>
      <c r="BJ646">
        <v>1</v>
      </c>
      <c r="BL646">
        <v>9</v>
      </c>
      <c r="BN646" t="s">
        <v>174</v>
      </c>
      <c r="BO646" t="s">
        <v>2100</v>
      </c>
      <c r="BP646" t="s">
        <v>6820</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14094</v>
      </c>
      <c r="DQ646" t="str">
        <f>HYPERLINK("https://nconnect.nicmar.ac.in/storage/profile/69996ebdc07a7.png","Download")</f>
        <v>0</v>
      </c>
      <c r="DR646" t="str">
        <f>HYPERLINK("https://nconnect.nicmar.ac.in/pdf/22_resume_1771666328.pdf/Y2FyZWVy","View Resume")</f>
        <v>0</v>
      </c>
      <c r="DS646" t="s">
        <v>6827</v>
      </c>
      <c r="DT646" t="s">
        <v>6828</v>
      </c>
      <c r="DU646" t="s">
        <v>211</v>
      </c>
      <c r="DV646" t="s">
        <v>1630</v>
      </c>
      <c r="DW646" t="s">
        <v>246</v>
      </c>
      <c r="DX646" t="s">
        <v>3108</v>
      </c>
      <c r="DY646" t="s">
        <v>209</v>
      </c>
      <c r="DZ646" t="s">
        <v>3549</v>
      </c>
      <c r="EA646" t="s">
        <v>6829</v>
      </c>
      <c r="EB646" t="s">
        <v>211</v>
      </c>
      <c r="EC646" t="s">
        <v>1630</v>
      </c>
      <c r="ED646" t="s">
        <v>246</v>
      </c>
      <c r="EE646" t="s">
        <v>1726</v>
      </c>
      <c r="EF646" t="s">
        <v>1502</v>
      </c>
      <c r="EG646" t="s">
        <v>1498</v>
      </c>
      <c r="EH646" t="s">
        <v>6830</v>
      </c>
      <c r="EI646" t="s">
        <v>211</v>
      </c>
      <c r="EJ646" t="s">
        <v>1582</v>
      </c>
      <c r="EK646" t="s">
        <v>246</v>
      </c>
      <c r="EL646" t="s">
        <v>579</v>
      </c>
      <c r="EM646" t="s">
        <v>4442</v>
      </c>
      <c r="EN646" t="s">
        <v>265</v>
      </c>
    </row>
    <row r="647" spans="1:158">
      <c r="A647" t="s">
        <v>581</v>
      </c>
      <c r="B647" t="s">
        <v>211</v>
      </c>
      <c r="C647" t="s">
        <v>471</v>
      </c>
      <c r="D647" t="s">
        <v>582</v>
      </c>
      <c r="E647" t="s">
        <v>6809</v>
      </c>
      <c r="F647" t="s">
        <v>6810</v>
      </c>
      <c r="G647">
        <v>8019206828</v>
      </c>
      <c r="H647" t="s">
        <v>164</v>
      </c>
      <c r="I647" t="s">
        <v>4692</v>
      </c>
      <c r="J647" t="s">
        <v>166</v>
      </c>
      <c r="K647" t="s">
        <v>3921</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2774</v>
      </c>
      <c r="BE647" t="s">
        <v>6819</v>
      </c>
      <c r="BF647" t="s">
        <v>485</v>
      </c>
      <c r="BG647">
        <v>75.7</v>
      </c>
      <c r="BI647">
        <v>2012</v>
      </c>
      <c r="BJ647">
        <v>1</v>
      </c>
      <c r="BL647">
        <v>9</v>
      </c>
      <c r="BN647" t="s">
        <v>174</v>
      </c>
      <c r="BO647" t="s">
        <v>2100</v>
      </c>
      <c r="BP647" t="s">
        <v>6820</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14095</v>
      </c>
      <c r="DQ647" t="str">
        <f>HYPERLINK("https://nconnect.nicmar.ac.in/storage/profile/69996ebdc07a7.png","Download")</f>
        <v>0</v>
      </c>
      <c r="DR647" t="str">
        <f>HYPERLINK("https://nconnect.nicmar.ac.in/pdf/22_resume_1771666328.pdf/Y2FyZWVy","View Resume")</f>
        <v>0</v>
      </c>
      <c r="DS647" t="s">
        <v>6827</v>
      </c>
      <c r="DT647" t="s">
        <v>6828</v>
      </c>
      <c r="DU647" t="s">
        <v>211</v>
      </c>
      <c r="DV647" t="s">
        <v>1630</v>
      </c>
      <c r="DW647" t="s">
        <v>246</v>
      </c>
      <c r="DX647" t="s">
        <v>3108</v>
      </c>
      <c r="DY647" t="s">
        <v>209</v>
      </c>
      <c r="DZ647" t="s">
        <v>3549</v>
      </c>
      <c r="EA647" t="s">
        <v>6829</v>
      </c>
      <c r="EB647" t="s">
        <v>211</v>
      </c>
      <c r="EC647" t="s">
        <v>1630</v>
      </c>
      <c r="ED647" t="s">
        <v>246</v>
      </c>
      <c r="EE647" t="s">
        <v>1726</v>
      </c>
      <c r="EF647" t="s">
        <v>1502</v>
      </c>
      <c r="EG647" t="s">
        <v>1498</v>
      </c>
      <c r="EH647" t="s">
        <v>6830</v>
      </c>
      <c r="EI647" t="s">
        <v>211</v>
      </c>
      <c r="EJ647" t="s">
        <v>1582</v>
      </c>
      <c r="EK647" t="s">
        <v>246</v>
      </c>
      <c r="EL647" t="s">
        <v>579</v>
      </c>
      <c r="EM647" t="s">
        <v>4442</v>
      </c>
      <c r="EN647" t="s">
        <v>265</v>
      </c>
    </row>
    <row r="648" spans="1:158">
      <c r="A648" t="s">
        <v>758</v>
      </c>
      <c r="B648" t="s">
        <v>159</v>
      </c>
      <c r="C648" t="s">
        <v>212</v>
      </c>
      <c r="D648" t="s">
        <v>213</v>
      </c>
      <c r="E648" t="s">
        <v>14096</v>
      </c>
      <c r="F648" t="s">
        <v>14097</v>
      </c>
      <c r="G648">
        <v>9764947440</v>
      </c>
      <c r="H648" t="s">
        <v>164</v>
      </c>
      <c r="I648" t="s">
        <v>14098</v>
      </c>
      <c r="J648" t="s">
        <v>217</v>
      </c>
      <c r="K648" t="s">
        <v>2378</v>
      </c>
      <c r="L648" t="s">
        <v>14099</v>
      </c>
      <c r="M648" t="s">
        <v>14100</v>
      </c>
      <c r="N648" t="s">
        <v>170</v>
      </c>
      <c r="AI648" t="s">
        <v>14101</v>
      </c>
      <c r="AJ648" t="s">
        <v>14102</v>
      </c>
      <c r="AK648" t="s">
        <v>14103</v>
      </c>
      <c r="AL648">
        <v>97.6</v>
      </c>
      <c r="AN648">
        <v>2018</v>
      </c>
      <c r="AO648" t="s">
        <v>174</v>
      </c>
      <c r="AP648" t="s">
        <v>14104</v>
      </c>
      <c r="AQ648" t="s">
        <v>14102</v>
      </c>
      <c r="AR648" t="s">
        <v>14105</v>
      </c>
      <c r="AS648">
        <v>88.77</v>
      </c>
      <c r="AU648">
        <v>2020</v>
      </c>
      <c r="AV648" t="s">
        <v>170</v>
      </c>
      <c r="BC648" t="s">
        <v>174</v>
      </c>
      <c r="BD648" t="s">
        <v>14106</v>
      </c>
      <c r="BE648" t="s">
        <v>14107</v>
      </c>
      <c r="BF648" t="s">
        <v>485</v>
      </c>
      <c r="BG648">
        <v>92.0</v>
      </c>
      <c r="BH648">
        <v>9.2</v>
      </c>
      <c r="BI648">
        <v>2024</v>
      </c>
      <c r="BJ648">
        <v>1</v>
      </c>
      <c r="BL648">
        <v>9</v>
      </c>
      <c r="BN648" t="s">
        <v>174</v>
      </c>
      <c r="BO648" t="s">
        <v>14108</v>
      </c>
      <c r="BP648" t="s">
        <v>14109</v>
      </c>
      <c r="BQ648" t="s">
        <v>14110</v>
      </c>
      <c r="BR648">
        <v>66.0</v>
      </c>
      <c r="BS648">
        <v>6.6</v>
      </c>
      <c r="BT648">
        <v>2026</v>
      </c>
      <c r="BU648">
        <v>14</v>
      </c>
      <c r="BW648">
        <v>47</v>
      </c>
      <c r="BY648" t="s">
        <v>170</v>
      </c>
      <c r="CF648" t="s">
        <v>170</v>
      </c>
      <c r="CL648" t="s">
        <v>170</v>
      </c>
      <c r="CN648" t="s">
        <v>174</v>
      </c>
      <c r="CO648" t="s">
        <v>14111</v>
      </c>
      <c r="CP648" t="s">
        <v>14112</v>
      </c>
      <c r="DP648" t="s">
        <v>14113</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14096</v>
      </c>
      <c r="F649" t="s">
        <v>14097</v>
      </c>
      <c r="G649">
        <v>9764947440</v>
      </c>
      <c r="H649" t="s">
        <v>164</v>
      </c>
      <c r="I649" t="s">
        <v>14098</v>
      </c>
      <c r="J649" t="s">
        <v>217</v>
      </c>
      <c r="K649" t="s">
        <v>2378</v>
      </c>
      <c r="L649" t="s">
        <v>14099</v>
      </c>
      <c r="M649" t="s">
        <v>14100</v>
      </c>
      <c r="N649" t="s">
        <v>170</v>
      </c>
      <c r="AI649" t="s">
        <v>14101</v>
      </c>
      <c r="AJ649" t="s">
        <v>14102</v>
      </c>
      <c r="AK649" t="s">
        <v>14103</v>
      </c>
      <c r="AL649">
        <v>97.6</v>
      </c>
      <c r="AN649">
        <v>2018</v>
      </c>
      <c r="AO649" t="s">
        <v>174</v>
      </c>
      <c r="AP649" t="s">
        <v>14104</v>
      </c>
      <c r="AQ649" t="s">
        <v>14102</v>
      </c>
      <c r="AR649" t="s">
        <v>14105</v>
      </c>
      <c r="AS649">
        <v>88.77</v>
      </c>
      <c r="AU649">
        <v>2020</v>
      </c>
      <c r="AV649" t="s">
        <v>170</v>
      </c>
      <c r="BC649" t="s">
        <v>174</v>
      </c>
      <c r="BD649" t="s">
        <v>14106</v>
      </c>
      <c r="BE649" t="s">
        <v>14107</v>
      </c>
      <c r="BF649" t="s">
        <v>485</v>
      </c>
      <c r="BG649">
        <v>92.0</v>
      </c>
      <c r="BH649">
        <v>9.2</v>
      </c>
      <c r="BI649">
        <v>2024</v>
      </c>
      <c r="BJ649">
        <v>1</v>
      </c>
      <c r="BL649">
        <v>9</v>
      </c>
      <c r="BN649" t="s">
        <v>174</v>
      </c>
      <c r="BO649" t="s">
        <v>14108</v>
      </c>
      <c r="BP649" t="s">
        <v>14109</v>
      </c>
      <c r="BQ649" t="s">
        <v>14110</v>
      </c>
      <c r="BR649">
        <v>66.0</v>
      </c>
      <c r="BS649">
        <v>6.6</v>
      </c>
      <c r="BT649">
        <v>2026</v>
      </c>
      <c r="BU649">
        <v>14</v>
      </c>
      <c r="BW649">
        <v>47</v>
      </c>
      <c r="BY649" t="s">
        <v>170</v>
      </c>
      <c r="CF649" t="s">
        <v>170</v>
      </c>
      <c r="CL649" t="s">
        <v>170</v>
      </c>
      <c r="CN649" t="s">
        <v>174</v>
      </c>
      <c r="CO649" t="s">
        <v>14111</v>
      </c>
      <c r="CP649" t="s">
        <v>14112</v>
      </c>
      <c r="DP649" t="s">
        <v>14113</v>
      </c>
      <c r="DQ649" t="str">
        <f>HYPERLINK("https://nconnect.nicmar.ac.in/storage/profile/699718b13327d.png","Download")</f>
        <v>0</v>
      </c>
      <c r="DR649" t="str">
        <f>HYPERLINK("https://nconnect.nicmar.ac.in/pdf/405_resume_1772290695.pdf/Y2FyZWVy","View Resume")</f>
        <v>0</v>
      </c>
      <c r="DS649" t="s">
        <v>292</v>
      </c>
    </row>
    <row r="650" spans="1:158">
      <c r="A650" t="s">
        <v>10815</v>
      </c>
      <c r="B650" t="s">
        <v>536</v>
      </c>
      <c r="C650" t="s">
        <v>212</v>
      </c>
      <c r="D650" t="s">
        <v>1472</v>
      </c>
      <c r="E650" t="s">
        <v>14114</v>
      </c>
      <c r="F650" t="s">
        <v>14115</v>
      </c>
      <c r="G650">
        <v>9850237189</v>
      </c>
      <c r="H650" t="s">
        <v>164</v>
      </c>
      <c r="I650" t="s">
        <v>14116</v>
      </c>
      <c r="J650" t="s">
        <v>166</v>
      </c>
      <c r="K650" t="s">
        <v>14117</v>
      </c>
      <c r="L650" t="s">
        <v>14118</v>
      </c>
      <c r="M650" t="s">
        <v>14119</v>
      </c>
      <c r="N650" t="s">
        <v>170</v>
      </c>
      <c r="AI650" t="s">
        <v>14120</v>
      </c>
      <c r="AJ650" t="s">
        <v>14121</v>
      </c>
      <c r="AK650" t="s">
        <v>14122</v>
      </c>
      <c r="AL650">
        <v>75.28</v>
      </c>
      <c r="AN650">
        <v>1992</v>
      </c>
      <c r="AO650" t="s">
        <v>174</v>
      </c>
      <c r="AP650" t="s">
        <v>14123</v>
      </c>
      <c r="AQ650" t="s">
        <v>14124</v>
      </c>
      <c r="AR650" t="s">
        <v>14125</v>
      </c>
      <c r="AS650">
        <v>63.33</v>
      </c>
      <c r="AU650">
        <v>1994</v>
      </c>
      <c r="AV650" t="s">
        <v>170</v>
      </c>
      <c r="BC650" t="s">
        <v>174</v>
      </c>
      <c r="BD650" t="s">
        <v>14126</v>
      </c>
      <c r="BE650" t="s">
        <v>14127</v>
      </c>
      <c r="BF650" t="s">
        <v>14128</v>
      </c>
      <c r="BG650">
        <v>63.33</v>
      </c>
      <c r="BI650">
        <v>1998</v>
      </c>
      <c r="BJ650">
        <v>2</v>
      </c>
      <c r="BL650">
        <v>9</v>
      </c>
      <c r="BN650" t="s">
        <v>174</v>
      </c>
      <c r="BO650" t="s">
        <v>14129</v>
      </c>
      <c r="BP650" t="s">
        <v>14130</v>
      </c>
      <c r="BQ650" t="s">
        <v>14131</v>
      </c>
      <c r="BR650">
        <v>63.05</v>
      </c>
      <c r="BT650">
        <v>2005</v>
      </c>
      <c r="BU650">
        <v>31</v>
      </c>
      <c r="BV650" t="s">
        <v>14132</v>
      </c>
      <c r="BW650">
        <v>13</v>
      </c>
      <c r="BY650" t="s">
        <v>170</v>
      </c>
      <c r="CF650" t="s">
        <v>174</v>
      </c>
      <c r="CG650" t="s">
        <v>14128</v>
      </c>
      <c r="CH650" t="s">
        <v>14133</v>
      </c>
      <c r="CI650" t="s">
        <v>193</v>
      </c>
      <c r="CJ650">
        <v>2016</v>
      </c>
      <c r="CL650" t="s">
        <v>170</v>
      </c>
      <c r="CN650" t="s">
        <v>174</v>
      </c>
      <c r="CO650" t="s">
        <v>14134</v>
      </c>
      <c r="CP650" t="s">
        <v>14135</v>
      </c>
      <c r="CQ650" t="s">
        <v>174</v>
      </c>
      <c r="CR650">
        <v>0</v>
      </c>
      <c r="CS650">
        <v>0</v>
      </c>
      <c r="CT650">
        <v>16</v>
      </c>
      <c r="CU650" t="s">
        <v>14136</v>
      </c>
      <c r="CV650" t="s">
        <v>170</v>
      </c>
      <c r="CZ650" t="s">
        <v>174</v>
      </c>
      <c r="DA650" t="s">
        <v>14137</v>
      </c>
      <c r="DC650" t="s">
        <v>14138</v>
      </c>
      <c r="DD650" t="s">
        <v>174</v>
      </c>
      <c r="DE650" t="s">
        <v>14139</v>
      </c>
      <c r="DF650" t="s">
        <v>174</v>
      </c>
      <c r="DG650">
        <v>4</v>
      </c>
      <c r="DH650">
        <v>4</v>
      </c>
      <c r="DI650" t="s">
        <v>14140</v>
      </c>
      <c r="DJ650" t="s">
        <v>14141</v>
      </c>
      <c r="DK650">
        <v>7</v>
      </c>
      <c r="DL650" t="s">
        <v>170</v>
      </c>
      <c r="DN650" t="s">
        <v>170</v>
      </c>
      <c r="DP650" t="s">
        <v>14142</v>
      </c>
      <c r="DQ650" t="str">
        <f>HYPERLINK("https://nconnect.nicmar.ac.in/storage/profile/69a30d5c3e9fe.png","Download")</f>
        <v>0</v>
      </c>
      <c r="DR650" t="str">
        <f>HYPERLINK("https://nconnect.nicmar.ac.in/pdf/731_resume_1772281420.pdf/Y2FyZWVy","View Resume")</f>
        <v>0</v>
      </c>
      <c r="DS650" t="s">
        <v>14143</v>
      </c>
      <c r="DT650" t="s">
        <v>14144</v>
      </c>
      <c r="DU650" t="s">
        <v>14145</v>
      </c>
      <c r="DV650" t="s">
        <v>1427</v>
      </c>
      <c r="DW650" t="s">
        <v>246</v>
      </c>
      <c r="DX650" t="s">
        <v>1322</v>
      </c>
      <c r="DY650" t="s">
        <v>209</v>
      </c>
      <c r="DZ650" t="s">
        <v>1498</v>
      </c>
      <c r="EA650" t="s">
        <v>14146</v>
      </c>
      <c r="EB650" t="s">
        <v>14147</v>
      </c>
      <c r="EC650" t="s">
        <v>1427</v>
      </c>
      <c r="ED650" t="s">
        <v>246</v>
      </c>
      <c r="EE650" t="s">
        <v>1634</v>
      </c>
      <c r="EF650" t="s">
        <v>504</v>
      </c>
      <c r="EG650" t="s">
        <v>865</v>
      </c>
      <c r="EH650" t="s">
        <v>14146</v>
      </c>
      <c r="EI650" t="s">
        <v>14145</v>
      </c>
      <c r="EJ650" t="s">
        <v>1427</v>
      </c>
      <c r="EK650" t="s">
        <v>246</v>
      </c>
      <c r="EL650" t="s">
        <v>573</v>
      </c>
      <c r="EM650" t="s">
        <v>1634</v>
      </c>
      <c r="EN650" t="s">
        <v>253</v>
      </c>
      <c r="EO650" t="s">
        <v>14146</v>
      </c>
      <c r="EP650" t="s">
        <v>14148</v>
      </c>
      <c r="EQ650" t="s">
        <v>1427</v>
      </c>
      <c r="ER650" t="s">
        <v>246</v>
      </c>
      <c r="ES650" t="s">
        <v>578</v>
      </c>
      <c r="ET650" t="s">
        <v>573</v>
      </c>
      <c r="EU650" t="s">
        <v>253</v>
      </c>
      <c r="EV650" t="s">
        <v>14149</v>
      </c>
      <c r="EW650" t="s">
        <v>14150</v>
      </c>
      <c r="EX650" t="s">
        <v>14151</v>
      </c>
      <c r="EY650" t="s">
        <v>246</v>
      </c>
      <c r="EZ650" t="s">
        <v>2198</v>
      </c>
      <c r="FA650" t="s">
        <v>578</v>
      </c>
      <c r="FB650" t="s">
        <v>1689</v>
      </c>
    </row>
    <row r="651" spans="1:158">
      <c r="A651" t="s">
        <v>506</v>
      </c>
      <c r="B651" t="s">
        <v>507</v>
      </c>
      <c r="C651" t="s">
        <v>267</v>
      </c>
      <c r="D651" t="s">
        <v>508</v>
      </c>
      <c r="E651" t="s">
        <v>14152</v>
      </c>
      <c r="F651" t="s">
        <v>14153</v>
      </c>
      <c r="G651">
        <v>9823802612</v>
      </c>
      <c r="H651" t="s">
        <v>271</v>
      </c>
      <c r="I651" t="s">
        <v>14154</v>
      </c>
      <c r="J651" t="s">
        <v>166</v>
      </c>
      <c r="K651" t="s">
        <v>14155</v>
      </c>
      <c r="L651" t="s">
        <v>14156</v>
      </c>
      <c r="M651" t="s">
        <v>14157</v>
      </c>
      <c r="N651" t="s">
        <v>174</v>
      </c>
      <c r="O651" t="s">
        <v>14158</v>
      </c>
      <c r="P651" t="s">
        <v>471</v>
      </c>
      <c r="AI651" t="s">
        <v>14159</v>
      </c>
      <c r="AJ651" t="s">
        <v>14160</v>
      </c>
      <c r="AK651" t="s">
        <v>14161</v>
      </c>
      <c r="AL651">
        <v>48.71</v>
      </c>
      <c r="AN651">
        <v>1994</v>
      </c>
      <c r="AO651" t="s">
        <v>174</v>
      </c>
      <c r="AP651" t="s">
        <v>14162</v>
      </c>
      <c r="AQ651" t="s">
        <v>14160</v>
      </c>
      <c r="AR651" t="s">
        <v>14163</v>
      </c>
      <c r="AS651">
        <v>54.67</v>
      </c>
      <c r="AU651">
        <v>1996</v>
      </c>
      <c r="AV651" t="s">
        <v>170</v>
      </c>
      <c r="BC651" t="s">
        <v>174</v>
      </c>
      <c r="BD651" t="s">
        <v>10475</v>
      </c>
      <c r="BE651" t="s">
        <v>14164</v>
      </c>
      <c r="BF651" t="s">
        <v>14165</v>
      </c>
      <c r="BG651">
        <v>56.9</v>
      </c>
      <c r="BI651">
        <v>1999</v>
      </c>
      <c r="BJ651">
        <v>19</v>
      </c>
      <c r="BK651" t="s">
        <v>184</v>
      </c>
      <c r="BL651">
        <v>23</v>
      </c>
      <c r="BN651" t="s">
        <v>174</v>
      </c>
      <c r="BO651" t="s">
        <v>11232</v>
      </c>
      <c r="BP651" t="s">
        <v>14166</v>
      </c>
      <c r="BQ651" t="s">
        <v>14167</v>
      </c>
      <c r="BR651">
        <v>67.13</v>
      </c>
      <c r="BT651">
        <v>2003</v>
      </c>
      <c r="BU651">
        <v>31</v>
      </c>
      <c r="BV651" t="s">
        <v>9084</v>
      </c>
      <c r="BW651">
        <v>23</v>
      </c>
      <c r="BY651" t="s">
        <v>170</v>
      </c>
      <c r="BZ651" t="s">
        <v>14168</v>
      </c>
      <c r="CF651" t="s">
        <v>174</v>
      </c>
      <c r="CG651" t="s">
        <v>1335</v>
      </c>
      <c r="CH651" t="s">
        <v>14169</v>
      </c>
      <c r="CI651" t="s">
        <v>193</v>
      </c>
      <c r="CJ651">
        <v>2019</v>
      </c>
      <c r="CL651" t="s">
        <v>174</v>
      </c>
      <c r="CM651" t="s">
        <v>14170</v>
      </c>
      <c r="CN651" t="s">
        <v>174</v>
      </c>
      <c r="CO651" t="s">
        <v>14171</v>
      </c>
      <c r="CP651" t="s">
        <v>14172</v>
      </c>
      <c r="CQ651" t="s">
        <v>174</v>
      </c>
      <c r="CR651">
        <v>0</v>
      </c>
      <c r="CS651">
        <v>8</v>
      </c>
      <c r="CT651">
        <v>7</v>
      </c>
      <c r="CU651" t="s">
        <v>14173</v>
      </c>
      <c r="CV651" t="s">
        <v>170</v>
      </c>
      <c r="CZ651" t="s">
        <v>170</v>
      </c>
      <c r="DB651" t="s">
        <v>14174</v>
      </c>
      <c r="DC651" t="s">
        <v>14175</v>
      </c>
      <c r="DD651" t="s">
        <v>174</v>
      </c>
      <c r="DE651" t="s">
        <v>14176</v>
      </c>
      <c r="DF651" t="s">
        <v>174</v>
      </c>
      <c r="DG651">
        <v>7</v>
      </c>
      <c r="DH651">
        <v>7</v>
      </c>
      <c r="DI651">
        <v>5</v>
      </c>
      <c r="DJ651">
        <v>4</v>
      </c>
      <c r="DK651">
        <v>8</v>
      </c>
      <c r="DL651" t="s">
        <v>174</v>
      </c>
      <c r="DM651" t="s">
        <v>14177</v>
      </c>
      <c r="DN651" t="s">
        <v>174</v>
      </c>
      <c r="DO651" t="s">
        <v>14178</v>
      </c>
      <c r="DP651" t="s">
        <v>14179</v>
      </c>
      <c r="DQ651" t="s">
        <v>202</v>
      </c>
      <c r="DR651" t="str">
        <f>HYPERLINK("https://nconnect.nicmar.ac.in/pdf/603_resume_1772294122.pdf/Y2FyZWVy","View Resume")</f>
        <v>0</v>
      </c>
      <c r="DS651" t="s">
        <v>14180</v>
      </c>
      <c r="DT651" t="s">
        <v>14181</v>
      </c>
      <c r="DU651" t="s">
        <v>14182</v>
      </c>
      <c r="DV651" t="s">
        <v>3990</v>
      </c>
      <c r="DW651" t="s">
        <v>246</v>
      </c>
      <c r="DX651" t="s">
        <v>468</v>
      </c>
      <c r="DY651" t="s">
        <v>209</v>
      </c>
      <c r="DZ651" t="s">
        <v>469</v>
      </c>
      <c r="EA651" t="s">
        <v>10526</v>
      </c>
      <c r="EB651" t="s">
        <v>536</v>
      </c>
      <c r="EC651" t="s">
        <v>14183</v>
      </c>
      <c r="ED651" t="s">
        <v>246</v>
      </c>
      <c r="EE651" t="s">
        <v>2758</v>
      </c>
      <c r="EF651" t="s">
        <v>1686</v>
      </c>
      <c r="EG651" t="s">
        <v>908</v>
      </c>
      <c r="EH651" t="s">
        <v>1267</v>
      </c>
      <c r="EI651" t="s">
        <v>507</v>
      </c>
      <c r="EJ651" t="s">
        <v>2853</v>
      </c>
      <c r="EK651" t="s">
        <v>246</v>
      </c>
      <c r="EL651" t="s">
        <v>907</v>
      </c>
      <c r="EM651" t="s">
        <v>900</v>
      </c>
      <c r="EN651" t="s">
        <v>1689</v>
      </c>
      <c r="EO651" t="s">
        <v>14184</v>
      </c>
      <c r="EP651" t="s">
        <v>14185</v>
      </c>
      <c r="EQ651" t="s">
        <v>14186</v>
      </c>
      <c r="ER651" t="s">
        <v>246</v>
      </c>
      <c r="ES651" t="s">
        <v>1718</v>
      </c>
      <c r="ET651" t="s">
        <v>1544</v>
      </c>
      <c r="EU651" t="s">
        <v>2054</v>
      </c>
      <c r="EV651" t="s">
        <v>14187</v>
      </c>
      <c r="EW651" t="s">
        <v>507</v>
      </c>
      <c r="EX651" t="s">
        <v>14188</v>
      </c>
      <c r="EY651" t="s">
        <v>246</v>
      </c>
      <c r="EZ651" t="s">
        <v>383</v>
      </c>
      <c r="FA651" t="s">
        <v>1718</v>
      </c>
      <c r="FB651" t="s">
        <v>3196</v>
      </c>
    </row>
    <row r="652" spans="1:158">
      <c r="A652" t="s">
        <v>826</v>
      </c>
      <c r="B652" t="s">
        <v>211</v>
      </c>
      <c r="C652" t="s">
        <v>267</v>
      </c>
      <c r="D652" t="s">
        <v>827</v>
      </c>
      <c r="E652" t="s">
        <v>14189</v>
      </c>
      <c r="F652" t="s">
        <v>14190</v>
      </c>
      <c r="G652">
        <v>9589882586</v>
      </c>
      <c r="H652" t="s">
        <v>164</v>
      </c>
      <c r="I652" t="s">
        <v>14191</v>
      </c>
      <c r="J652" t="s">
        <v>166</v>
      </c>
      <c r="K652" t="s">
        <v>797</v>
      </c>
      <c r="L652" t="s">
        <v>14192</v>
      </c>
      <c r="M652" t="s">
        <v>14193</v>
      </c>
      <c r="N652" t="s">
        <v>170</v>
      </c>
      <c r="AI652" t="s">
        <v>14194</v>
      </c>
      <c r="AJ652" t="s">
        <v>4319</v>
      </c>
      <c r="AK652" t="s">
        <v>4090</v>
      </c>
      <c r="AL652">
        <v>54</v>
      </c>
      <c r="AN652">
        <v>2000</v>
      </c>
      <c r="AO652" t="s">
        <v>174</v>
      </c>
      <c r="AP652" t="s">
        <v>14195</v>
      </c>
      <c r="AQ652" t="s">
        <v>14196</v>
      </c>
      <c r="AR652" t="s">
        <v>1075</v>
      </c>
      <c r="AS652">
        <v>66</v>
      </c>
      <c r="AU652">
        <v>2002</v>
      </c>
      <c r="AV652" t="s">
        <v>170</v>
      </c>
      <c r="BC652" t="s">
        <v>174</v>
      </c>
      <c r="BD652" t="s">
        <v>14197</v>
      </c>
      <c r="BE652" t="s">
        <v>14198</v>
      </c>
      <c r="BF652" t="s">
        <v>14199</v>
      </c>
      <c r="BG652">
        <v>72.16</v>
      </c>
      <c r="BI652">
        <v>2007</v>
      </c>
      <c r="BJ652">
        <v>19</v>
      </c>
      <c r="BK652" t="s">
        <v>14200</v>
      </c>
      <c r="BL652">
        <v>53</v>
      </c>
      <c r="BM652" t="s">
        <v>14201</v>
      </c>
      <c r="BN652" t="s">
        <v>174</v>
      </c>
      <c r="BO652" t="s">
        <v>14197</v>
      </c>
      <c r="BP652" t="s">
        <v>14202</v>
      </c>
      <c r="BQ652" t="s">
        <v>14203</v>
      </c>
      <c r="BR652">
        <v>72.6</v>
      </c>
      <c r="BT652">
        <v>2013</v>
      </c>
      <c r="BU652">
        <v>31</v>
      </c>
      <c r="BV652" t="s">
        <v>14204</v>
      </c>
      <c r="BW652">
        <v>18</v>
      </c>
      <c r="BY652" t="s">
        <v>174</v>
      </c>
      <c r="BZ652" t="s">
        <v>14205</v>
      </c>
      <c r="CA652" t="s">
        <v>14206</v>
      </c>
      <c r="CB652" t="s">
        <v>601</v>
      </c>
      <c r="CC652">
        <v>58</v>
      </c>
      <c r="CE652">
        <v>2016</v>
      </c>
      <c r="CF652" t="s">
        <v>174</v>
      </c>
      <c r="CG652" t="s">
        <v>14207</v>
      </c>
      <c r="CH652" t="s">
        <v>14208</v>
      </c>
      <c r="CI652" t="s">
        <v>193</v>
      </c>
      <c r="CJ652">
        <v>2024</v>
      </c>
      <c r="CL652" t="s">
        <v>170</v>
      </c>
      <c r="CN652" t="s">
        <v>174</v>
      </c>
      <c r="CO652" t="s">
        <v>14209</v>
      </c>
      <c r="CP652" t="s">
        <v>14210</v>
      </c>
      <c r="CQ652" t="s">
        <v>174</v>
      </c>
      <c r="CR652" t="s">
        <v>14211</v>
      </c>
      <c r="CS652" t="s">
        <v>3273</v>
      </c>
      <c r="CT652" t="s">
        <v>676</v>
      </c>
      <c r="CU652" t="s">
        <v>14212</v>
      </c>
      <c r="CV652" t="s">
        <v>170</v>
      </c>
      <c r="CZ652" t="s">
        <v>170</v>
      </c>
      <c r="DB652" t="s">
        <v>14213</v>
      </c>
      <c r="DC652" t="s">
        <v>14214</v>
      </c>
      <c r="DD652" t="s">
        <v>174</v>
      </c>
      <c r="DE652" t="s">
        <v>14215</v>
      </c>
      <c r="DF652" t="s">
        <v>174</v>
      </c>
      <c r="DG652" t="s">
        <v>14216</v>
      </c>
      <c r="DH652" t="s">
        <v>14217</v>
      </c>
      <c r="DI652" t="s">
        <v>14218</v>
      </c>
      <c r="DJ652" t="s">
        <v>14219</v>
      </c>
      <c r="DK652">
        <v>8</v>
      </c>
      <c r="DL652" t="s">
        <v>170</v>
      </c>
      <c r="DN652" t="s">
        <v>170</v>
      </c>
      <c r="DP652" t="s">
        <v>14220</v>
      </c>
      <c r="DQ652" t="str">
        <f>HYPERLINK("https://nconnect.nicmar.ac.in/storage/profile/699bccb04894d.png","Download")</f>
        <v>0</v>
      </c>
      <c r="DR652" t="str">
        <f>HYPERLINK("https://nconnect.nicmar.ac.in/pdf/523_resume_1772294961.pdf/Y2FyZWVy","View Resume")</f>
        <v>0</v>
      </c>
      <c r="DS652" t="s">
        <v>1683</v>
      </c>
      <c r="DT652" t="s">
        <v>14221</v>
      </c>
      <c r="DU652" t="s">
        <v>9982</v>
      </c>
      <c r="DV652" t="s">
        <v>14222</v>
      </c>
      <c r="DW652" t="s">
        <v>246</v>
      </c>
      <c r="DX652" t="s">
        <v>984</v>
      </c>
      <c r="DY652" t="s">
        <v>209</v>
      </c>
      <c r="DZ652" t="s">
        <v>1683</v>
      </c>
    </row>
    <row r="653" spans="1:158">
      <c r="A653" t="s">
        <v>293</v>
      </c>
      <c r="B653" t="s">
        <v>211</v>
      </c>
      <c r="C653" t="s">
        <v>212</v>
      </c>
      <c r="D653" t="s">
        <v>294</v>
      </c>
      <c r="E653" t="s">
        <v>14223</v>
      </c>
      <c r="F653" t="s">
        <v>14224</v>
      </c>
      <c r="G653">
        <v>7846007970</v>
      </c>
      <c r="H653" t="s">
        <v>164</v>
      </c>
      <c r="I653" t="s">
        <v>14225</v>
      </c>
      <c r="J653" t="s">
        <v>217</v>
      </c>
      <c r="K653" t="s">
        <v>14226</v>
      </c>
      <c r="L653" t="s">
        <v>14227</v>
      </c>
      <c r="M653" t="s">
        <v>14228</v>
      </c>
      <c r="N653" t="s">
        <v>170</v>
      </c>
      <c r="AI653" t="s">
        <v>14229</v>
      </c>
      <c r="AJ653" t="s">
        <v>1930</v>
      </c>
      <c r="AK653" t="s">
        <v>14230</v>
      </c>
      <c r="AL653">
        <v>86</v>
      </c>
      <c r="AN653">
        <v>2014</v>
      </c>
      <c r="AO653" t="s">
        <v>174</v>
      </c>
      <c r="AP653" t="s">
        <v>14229</v>
      </c>
      <c r="AQ653" t="s">
        <v>1930</v>
      </c>
      <c r="AR653" t="s">
        <v>14231</v>
      </c>
      <c r="AS653">
        <v>73</v>
      </c>
      <c r="AU653">
        <v>2016</v>
      </c>
      <c r="AV653" t="s">
        <v>170</v>
      </c>
      <c r="BC653" t="s">
        <v>174</v>
      </c>
      <c r="BD653" t="s">
        <v>745</v>
      </c>
      <c r="BE653" t="s">
        <v>14232</v>
      </c>
      <c r="BF653" t="s">
        <v>442</v>
      </c>
      <c r="BG653">
        <v>61</v>
      </c>
      <c r="BI653">
        <v>2019</v>
      </c>
      <c r="BJ653">
        <v>19</v>
      </c>
      <c r="BK653" t="s">
        <v>14233</v>
      </c>
      <c r="BL653">
        <v>53</v>
      </c>
      <c r="BM653" t="s">
        <v>442</v>
      </c>
      <c r="BN653" t="s">
        <v>174</v>
      </c>
      <c r="BO653" t="s">
        <v>5627</v>
      </c>
      <c r="BP653" t="s">
        <v>14234</v>
      </c>
      <c r="BQ653" t="s">
        <v>6561</v>
      </c>
      <c r="BR653">
        <v>91</v>
      </c>
      <c r="BT653">
        <v>2021</v>
      </c>
      <c r="BU653">
        <v>31</v>
      </c>
      <c r="BV653" t="s">
        <v>2999</v>
      </c>
      <c r="BW653">
        <v>53</v>
      </c>
      <c r="BX653" t="s">
        <v>442</v>
      </c>
      <c r="BY653" t="s">
        <v>170</v>
      </c>
      <c r="CF653" t="s">
        <v>174</v>
      </c>
      <c r="CG653" t="s">
        <v>442</v>
      </c>
      <c r="CH653" t="s">
        <v>14235</v>
      </c>
      <c r="CI653" t="s">
        <v>193</v>
      </c>
      <c r="CJ653">
        <v>2024</v>
      </c>
      <c r="CL653" t="s">
        <v>170</v>
      </c>
      <c r="CN653" t="s">
        <v>170</v>
      </c>
      <c r="CP653" t="s">
        <v>14236</v>
      </c>
      <c r="CQ653" t="s">
        <v>174</v>
      </c>
      <c r="CR653">
        <v>10</v>
      </c>
      <c r="CS653">
        <v>11</v>
      </c>
      <c r="CT653">
        <v>0</v>
      </c>
      <c r="CU653" t="s">
        <v>14237</v>
      </c>
      <c r="CV653" t="s">
        <v>170</v>
      </c>
      <c r="CZ653" t="s">
        <v>170</v>
      </c>
      <c r="DB653" t="s">
        <v>14238</v>
      </c>
      <c r="DC653" t="s">
        <v>14239</v>
      </c>
      <c r="DD653" t="s">
        <v>174</v>
      </c>
      <c r="DE653" t="s">
        <v>14240</v>
      </c>
      <c r="DF653" t="s">
        <v>174</v>
      </c>
      <c r="DG653">
        <v>2</v>
      </c>
      <c r="DH653">
        <v>10</v>
      </c>
      <c r="DI653">
        <v>0</v>
      </c>
      <c r="DJ653">
        <v>0</v>
      </c>
      <c r="DK653">
        <v>9</v>
      </c>
      <c r="DL653" t="s">
        <v>174</v>
      </c>
      <c r="DM653" t="s">
        <v>14241</v>
      </c>
      <c r="DN653" t="s">
        <v>174</v>
      </c>
      <c r="DO653" t="s">
        <v>14242</v>
      </c>
      <c r="DP653" t="s">
        <v>14243</v>
      </c>
      <c r="DQ653" t="s">
        <v>202</v>
      </c>
      <c r="DR653" t="str">
        <f>HYPERLINK("https://nconnect.nicmar.ac.in/pdf/803_resume_1772295958.pdf/Y2FyZWVy","View Resume")</f>
        <v>0</v>
      </c>
      <c r="DS653" t="s">
        <v>1383</v>
      </c>
      <c r="DT653" t="s">
        <v>14244</v>
      </c>
      <c r="DU653" t="s">
        <v>9452</v>
      </c>
      <c r="DV653" t="s">
        <v>14245</v>
      </c>
      <c r="DW653" t="s">
        <v>246</v>
      </c>
      <c r="DX653" t="s">
        <v>995</v>
      </c>
      <c r="DY653" t="s">
        <v>2758</v>
      </c>
      <c r="DZ653" t="s">
        <v>949</v>
      </c>
      <c r="EA653" t="s">
        <v>14246</v>
      </c>
      <c r="EB653" t="s">
        <v>211</v>
      </c>
      <c r="EC653" t="s">
        <v>4683</v>
      </c>
      <c r="ED653" t="s">
        <v>246</v>
      </c>
      <c r="EE653" t="s">
        <v>2529</v>
      </c>
      <c r="EF653" t="s">
        <v>464</v>
      </c>
      <c r="EG653" t="s">
        <v>248</v>
      </c>
      <c r="EH653" t="s">
        <v>14247</v>
      </c>
      <c r="EI653" t="s">
        <v>211</v>
      </c>
      <c r="EJ653" t="s">
        <v>14248</v>
      </c>
      <c r="EK653" t="s">
        <v>246</v>
      </c>
      <c r="EL653" t="s">
        <v>464</v>
      </c>
      <c r="EM653" t="s">
        <v>209</v>
      </c>
      <c r="EN653" t="s">
        <v>465</v>
      </c>
    </row>
    <row r="654" spans="1:158">
      <c r="A654" t="s">
        <v>356</v>
      </c>
      <c r="B654" t="s">
        <v>211</v>
      </c>
      <c r="C654" t="s">
        <v>267</v>
      </c>
      <c r="D654" t="s">
        <v>357</v>
      </c>
      <c r="E654" t="s">
        <v>14249</v>
      </c>
      <c r="F654" t="s">
        <v>14250</v>
      </c>
      <c r="G654">
        <v>9158573397</v>
      </c>
      <c r="H654" t="s">
        <v>164</v>
      </c>
      <c r="I654" t="s">
        <v>14251</v>
      </c>
      <c r="J654" t="s">
        <v>166</v>
      </c>
      <c r="K654" t="s">
        <v>14252</v>
      </c>
      <c r="L654" t="s">
        <v>14253</v>
      </c>
      <c r="M654" t="s">
        <v>14254</v>
      </c>
      <c r="N654" t="s">
        <v>170</v>
      </c>
      <c r="AI654" t="s">
        <v>14255</v>
      </c>
      <c r="AJ654" t="s">
        <v>14256</v>
      </c>
      <c r="AK654" t="s">
        <v>14257</v>
      </c>
      <c r="AL654">
        <v>61.06</v>
      </c>
      <c r="AN654">
        <v>1999</v>
      </c>
      <c r="AO654" t="s">
        <v>174</v>
      </c>
      <c r="AP654" t="s">
        <v>14258</v>
      </c>
      <c r="AQ654" t="s">
        <v>14259</v>
      </c>
      <c r="AR654" t="s">
        <v>14260</v>
      </c>
      <c r="AS654">
        <v>48</v>
      </c>
      <c r="AU654">
        <v>2001</v>
      </c>
      <c r="AV654" t="s">
        <v>170</v>
      </c>
      <c r="BC654" t="s">
        <v>174</v>
      </c>
      <c r="BD654" t="s">
        <v>4873</v>
      </c>
      <c r="BE654" t="s">
        <v>14261</v>
      </c>
      <c r="BF654" t="s">
        <v>14262</v>
      </c>
      <c r="BG654">
        <v>64.45</v>
      </c>
      <c r="BI654">
        <v>2004</v>
      </c>
      <c r="BJ654">
        <v>19</v>
      </c>
      <c r="BK654" t="s">
        <v>14263</v>
      </c>
      <c r="BL654">
        <v>53</v>
      </c>
      <c r="BM654" t="s">
        <v>3043</v>
      </c>
      <c r="BN654" t="s">
        <v>174</v>
      </c>
      <c r="BO654" t="s">
        <v>4873</v>
      </c>
      <c r="BP654" t="s">
        <v>14264</v>
      </c>
      <c r="BQ654" t="s">
        <v>14265</v>
      </c>
      <c r="BR654">
        <v>68.12</v>
      </c>
      <c r="BT654">
        <v>2011</v>
      </c>
      <c r="BU654">
        <v>31</v>
      </c>
      <c r="BV654" t="s">
        <v>2421</v>
      </c>
      <c r="BW654">
        <v>53</v>
      </c>
      <c r="BX654" t="s">
        <v>14266</v>
      </c>
      <c r="BY654" t="s">
        <v>174</v>
      </c>
      <c r="BZ654" t="s">
        <v>4873</v>
      </c>
      <c r="CA654" t="s">
        <v>14267</v>
      </c>
      <c r="CB654" t="s">
        <v>6972</v>
      </c>
      <c r="CC654">
        <v>61.16</v>
      </c>
      <c r="CE654">
        <v>2006</v>
      </c>
      <c r="CF654" t="s">
        <v>170</v>
      </c>
      <c r="CJ654">
        <v>2026</v>
      </c>
      <c r="CL654" t="s">
        <v>170</v>
      </c>
      <c r="CN654" t="s">
        <v>170</v>
      </c>
      <c r="CP654" t="s">
        <v>14268</v>
      </c>
      <c r="CQ654" t="s">
        <v>170</v>
      </c>
      <c r="CV654" t="s">
        <v>170</v>
      </c>
      <c r="CZ654" t="s">
        <v>170</v>
      </c>
      <c r="DB654" t="s">
        <v>1163</v>
      </c>
      <c r="DC654" t="s">
        <v>1892</v>
      </c>
      <c r="DD654" t="s">
        <v>170</v>
      </c>
      <c r="DE654" t="s">
        <v>783</v>
      </c>
      <c r="DF654" t="s">
        <v>170</v>
      </c>
      <c r="DL654" t="s">
        <v>170</v>
      </c>
      <c r="DN654" t="s">
        <v>170</v>
      </c>
      <c r="DP654" t="s">
        <v>14269</v>
      </c>
      <c r="DQ654" t="s">
        <v>202</v>
      </c>
      <c r="DR654" t="str">
        <f>HYPERLINK("https://nconnect.nicmar.ac.in/pdf/804_resume_1772298081.pdf/Y2FyZWVy","View Resume")</f>
        <v>0</v>
      </c>
      <c r="DS654" t="s">
        <v>6990</v>
      </c>
      <c r="DT654" t="s">
        <v>14270</v>
      </c>
      <c r="DU654" t="s">
        <v>14271</v>
      </c>
      <c r="DV654" t="s">
        <v>333</v>
      </c>
      <c r="DW654" t="s">
        <v>207</v>
      </c>
      <c r="DX654" t="s">
        <v>5932</v>
      </c>
      <c r="DY654" t="s">
        <v>252</v>
      </c>
      <c r="DZ654" t="s">
        <v>6990</v>
      </c>
    </row>
    <row r="655" spans="1:158">
      <c r="A655" t="s">
        <v>293</v>
      </c>
      <c r="B655" t="s">
        <v>211</v>
      </c>
      <c r="C655" t="s">
        <v>212</v>
      </c>
      <c r="D655" t="s">
        <v>294</v>
      </c>
      <c r="E655" t="s">
        <v>14272</v>
      </c>
      <c r="F655" t="s">
        <v>14273</v>
      </c>
      <c r="G655">
        <v>9953825289</v>
      </c>
      <c r="H655" t="s">
        <v>164</v>
      </c>
      <c r="I655" t="s">
        <v>14274</v>
      </c>
      <c r="J655" t="s">
        <v>217</v>
      </c>
      <c r="K655" t="s">
        <v>3286</v>
      </c>
      <c r="L655" t="s">
        <v>14275</v>
      </c>
      <c r="M655" t="s">
        <v>14276</v>
      </c>
      <c r="N655" t="s">
        <v>170</v>
      </c>
      <c r="AI655" t="s">
        <v>14277</v>
      </c>
      <c r="AJ655" t="s">
        <v>3313</v>
      </c>
      <c r="AK655" t="s">
        <v>438</v>
      </c>
      <c r="AL655">
        <v>61.83</v>
      </c>
      <c r="AN655">
        <v>2009</v>
      </c>
      <c r="AO655" t="s">
        <v>174</v>
      </c>
      <c r="AP655" t="s">
        <v>14277</v>
      </c>
      <c r="AQ655" t="s">
        <v>3313</v>
      </c>
      <c r="AR655" t="s">
        <v>1075</v>
      </c>
      <c r="AS655">
        <v>69.2</v>
      </c>
      <c r="AU655">
        <v>2011</v>
      </c>
      <c r="AV655" t="s">
        <v>170</v>
      </c>
      <c r="BC655" t="s">
        <v>174</v>
      </c>
      <c r="BD655" t="s">
        <v>14278</v>
      </c>
      <c r="BE655" t="s">
        <v>14279</v>
      </c>
      <c r="BF655" t="s">
        <v>1075</v>
      </c>
      <c r="BG655">
        <v>52.83</v>
      </c>
      <c r="BI655">
        <v>2014</v>
      </c>
      <c r="BJ655">
        <v>19</v>
      </c>
      <c r="BK655" t="s">
        <v>443</v>
      </c>
      <c r="BL655">
        <v>52</v>
      </c>
      <c r="BN655" t="s">
        <v>174</v>
      </c>
      <c r="BO655" t="s">
        <v>14278</v>
      </c>
      <c r="BP655" t="s">
        <v>14278</v>
      </c>
      <c r="BQ655" t="s">
        <v>442</v>
      </c>
      <c r="BR655">
        <v>73.46</v>
      </c>
      <c r="BT655">
        <v>2016</v>
      </c>
      <c r="BU655">
        <v>31</v>
      </c>
      <c r="BV655" t="s">
        <v>446</v>
      </c>
      <c r="BW655">
        <v>52</v>
      </c>
      <c r="BY655" t="s">
        <v>170</v>
      </c>
      <c r="BZ655" t="s">
        <v>14278</v>
      </c>
      <c r="CA655" t="s">
        <v>14278</v>
      </c>
      <c r="CB655" t="s">
        <v>442</v>
      </c>
      <c r="CC655">
        <v>73.46</v>
      </c>
      <c r="CE655">
        <v>2016</v>
      </c>
      <c r="CF655" t="s">
        <v>174</v>
      </c>
      <c r="CG655" t="s">
        <v>442</v>
      </c>
      <c r="CH655" t="s">
        <v>2123</v>
      </c>
      <c r="CI655" t="s">
        <v>193</v>
      </c>
      <c r="CJ655">
        <v>2023</v>
      </c>
      <c r="CL655" t="s">
        <v>170</v>
      </c>
      <c r="CN655" t="s">
        <v>174</v>
      </c>
      <c r="CO655" t="s">
        <v>14280</v>
      </c>
      <c r="CP655" t="s">
        <v>14281</v>
      </c>
      <c r="DP655" t="s">
        <v>14282</v>
      </c>
      <c r="DQ655" t="str">
        <f>HYPERLINK("https://nconnect.nicmar.ac.in/storage/profile/699955115f38c.png","Download")</f>
        <v>0</v>
      </c>
      <c r="DR655" t="str">
        <f>HYPERLINK("https://nconnect.nicmar.ac.in/pdf/516_resume_1772265019.pdf/Y2FyZWVy","View Resume")</f>
        <v>0</v>
      </c>
      <c r="DS655" t="s">
        <v>865</v>
      </c>
      <c r="DT655" t="s">
        <v>14283</v>
      </c>
      <c r="DU655" t="s">
        <v>211</v>
      </c>
      <c r="DV655" t="s">
        <v>14222</v>
      </c>
      <c r="DW655" t="s">
        <v>246</v>
      </c>
      <c r="DX655" t="s">
        <v>905</v>
      </c>
      <c r="DY655" t="s">
        <v>996</v>
      </c>
      <c r="DZ655" t="s">
        <v>865</v>
      </c>
    </row>
    <row r="656" spans="1:158">
      <c r="A656" t="s">
        <v>3204</v>
      </c>
      <c r="B656" t="s">
        <v>211</v>
      </c>
      <c r="C656" t="s">
        <v>160</v>
      </c>
      <c r="D656" t="s">
        <v>3205</v>
      </c>
      <c r="E656" t="s">
        <v>14284</v>
      </c>
      <c r="F656" t="s">
        <v>14285</v>
      </c>
      <c r="G656">
        <v>6300819435</v>
      </c>
      <c r="H656" t="s">
        <v>164</v>
      </c>
      <c r="I656" t="s">
        <v>14286</v>
      </c>
      <c r="J656" t="s">
        <v>166</v>
      </c>
      <c r="K656" t="s">
        <v>14287</v>
      </c>
      <c r="L656" t="s">
        <v>14288</v>
      </c>
      <c r="M656" t="s">
        <v>14289</v>
      </c>
      <c r="N656" t="s">
        <v>174</v>
      </c>
      <c r="O656" t="s">
        <v>14290</v>
      </c>
      <c r="P656" t="s">
        <v>471</v>
      </c>
      <c r="AI656" t="s">
        <v>14291</v>
      </c>
      <c r="AJ656" t="s">
        <v>14292</v>
      </c>
      <c r="AK656" t="s">
        <v>14293</v>
      </c>
      <c r="AL656">
        <v>88</v>
      </c>
      <c r="AM656">
        <v>8.8</v>
      </c>
      <c r="AN656">
        <v>2013</v>
      </c>
      <c r="AO656" t="s">
        <v>174</v>
      </c>
      <c r="AP656" t="s">
        <v>14291</v>
      </c>
      <c r="AQ656" t="s">
        <v>14292</v>
      </c>
      <c r="AR656" t="s">
        <v>14294</v>
      </c>
      <c r="AS656">
        <v>85</v>
      </c>
      <c r="AU656">
        <v>2015</v>
      </c>
      <c r="AV656" t="s">
        <v>170</v>
      </c>
      <c r="BC656" t="s">
        <v>174</v>
      </c>
      <c r="BD656" t="s">
        <v>14295</v>
      </c>
      <c r="BE656" t="s">
        <v>14296</v>
      </c>
      <c r="BF656" t="s">
        <v>14297</v>
      </c>
      <c r="BG656">
        <v>86.8</v>
      </c>
      <c r="BH656">
        <v>8.68</v>
      </c>
      <c r="BI656">
        <v>2019</v>
      </c>
      <c r="BJ656">
        <v>1</v>
      </c>
      <c r="BL656">
        <v>9</v>
      </c>
      <c r="BN656" t="s">
        <v>174</v>
      </c>
      <c r="BO656" t="s">
        <v>14298</v>
      </c>
      <c r="BP656" t="s">
        <v>14298</v>
      </c>
      <c r="BQ656" t="s">
        <v>14299</v>
      </c>
      <c r="BR656">
        <v>84.8</v>
      </c>
      <c r="BS656">
        <v>8.48</v>
      </c>
      <c r="BT656">
        <v>2021</v>
      </c>
      <c r="BU656">
        <v>31</v>
      </c>
      <c r="BV656" t="s">
        <v>14300</v>
      </c>
      <c r="BW656">
        <v>35</v>
      </c>
      <c r="BY656" t="s">
        <v>170</v>
      </c>
      <c r="CF656" t="s">
        <v>174</v>
      </c>
      <c r="CG656" t="s">
        <v>14301</v>
      </c>
      <c r="CH656" t="s">
        <v>14298</v>
      </c>
      <c r="CI656" t="s">
        <v>373</v>
      </c>
      <c r="CK656" t="s">
        <v>170</v>
      </c>
      <c r="CL656" t="s">
        <v>174</v>
      </c>
      <c r="CN656" t="s">
        <v>174</v>
      </c>
      <c r="CO656" t="s">
        <v>14302</v>
      </c>
      <c r="CP656" t="s">
        <v>14303</v>
      </c>
      <c r="CQ656" t="s">
        <v>174</v>
      </c>
      <c r="CR656">
        <v>0</v>
      </c>
      <c r="CS656">
        <v>0</v>
      </c>
      <c r="CT656">
        <v>1</v>
      </c>
      <c r="CV656" t="s">
        <v>170</v>
      </c>
      <c r="CZ656" t="s">
        <v>170</v>
      </c>
      <c r="DB656" t="s">
        <v>14304</v>
      </c>
      <c r="DC656" t="s">
        <v>14305</v>
      </c>
      <c r="DD656" t="s">
        <v>174</v>
      </c>
      <c r="DE656" t="s">
        <v>14306</v>
      </c>
      <c r="DF656" t="s">
        <v>174</v>
      </c>
      <c r="DG656" t="s">
        <v>677</v>
      </c>
      <c r="DH656" t="s">
        <v>6100</v>
      </c>
      <c r="DI656" t="s">
        <v>6492</v>
      </c>
      <c r="DJ656" t="s">
        <v>14307</v>
      </c>
      <c r="DK656">
        <v>8</v>
      </c>
      <c r="DL656" t="s">
        <v>174</v>
      </c>
      <c r="DM656" t="s">
        <v>14308</v>
      </c>
      <c r="DN656" t="s">
        <v>170</v>
      </c>
      <c r="DP656" t="s">
        <v>14309</v>
      </c>
      <c r="DQ656" t="str">
        <f>HYPERLINK("https://nconnect.nicmar.ac.in/storage/profile/69a3061821aa8.png","Download")</f>
        <v>0</v>
      </c>
      <c r="DR656" t="str">
        <f>HYPERLINK("https://nconnect.nicmar.ac.in/pdf/806_resume_1772349725.pdf/Y2FyZWVy","View Resume")</f>
        <v>0</v>
      </c>
      <c r="DS656" t="s">
        <v>3549</v>
      </c>
      <c r="DT656" t="s">
        <v>14310</v>
      </c>
      <c r="DU656" t="s">
        <v>211</v>
      </c>
      <c r="DV656" t="s">
        <v>1818</v>
      </c>
      <c r="DW656" t="s">
        <v>246</v>
      </c>
      <c r="DX656" t="s">
        <v>418</v>
      </c>
      <c r="DY656" t="s">
        <v>209</v>
      </c>
      <c r="DZ656" t="s">
        <v>865</v>
      </c>
      <c r="EA656" t="s">
        <v>14311</v>
      </c>
      <c r="EB656" t="s">
        <v>211</v>
      </c>
      <c r="EC656" t="s">
        <v>14312</v>
      </c>
      <c r="ED656" t="s">
        <v>246</v>
      </c>
      <c r="EE656" t="s">
        <v>3108</v>
      </c>
      <c r="EF656" t="s">
        <v>418</v>
      </c>
      <c r="EG656" t="s">
        <v>697</v>
      </c>
    </row>
    <row r="657" spans="1:158">
      <c r="A657" t="s">
        <v>1137</v>
      </c>
      <c r="B657" t="s">
        <v>211</v>
      </c>
      <c r="C657" t="s">
        <v>1138</v>
      </c>
      <c r="D657" t="s">
        <v>1139</v>
      </c>
      <c r="E657" t="s">
        <v>14284</v>
      </c>
      <c r="F657" t="s">
        <v>14285</v>
      </c>
      <c r="G657">
        <v>6300819435</v>
      </c>
      <c r="H657" t="s">
        <v>164</v>
      </c>
      <c r="I657" t="s">
        <v>14286</v>
      </c>
      <c r="J657" t="s">
        <v>166</v>
      </c>
      <c r="K657" t="s">
        <v>14287</v>
      </c>
      <c r="L657" t="s">
        <v>14288</v>
      </c>
      <c r="M657" t="s">
        <v>14289</v>
      </c>
      <c r="N657" t="s">
        <v>174</v>
      </c>
      <c r="O657" t="s">
        <v>14290</v>
      </c>
      <c r="P657" t="s">
        <v>471</v>
      </c>
      <c r="AI657" t="s">
        <v>14291</v>
      </c>
      <c r="AJ657" t="s">
        <v>14292</v>
      </c>
      <c r="AK657" t="s">
        <v>14293</v>
      </c>
      <c r="AL657">
        <v>88</v>
      </c>
      <c r="AM657">
        <v>8.8</v>
      </c>
      <c r="AN657">
        <v>2013</v>
      </c>
      <c r="AO657" t="s">
        <v>174</v>
      </c>
      <c r="AP657" t="s">
        <v>14291</v>
      </c>
      <c r="AQ657" t="s">
        <v>14292</v>
      </c>
      <c r="AR657" t="s">
        <v>14294</v>
      </c>
      <c r="AS657">
        <v>85</v>
      </c>
      <c r="AU657">
        <v>2015</v>
      </c>
      <c r="AV657" t="s">
        <v>170</v>
      </c>
      <c r="BC657" t="s">
        <v>174</v>
      </c>
      <c r="BD657" t="s">
        <v>14295</v>
      </c>
      <c r="BE657" t="s">
        <v>14296</v>
      </c>
      <c r="BF657" t="s">
        <v>14297</v>
      </c>
      <c r="BG657">
        <v>86.8</v>
      </c>
      <c r="BH657">
        <v>8.68</v>
      </c>
      <c r="BI657">
        <v>2019</v>
      </c>
      <c r="BJ657">
        <v>1</v>
      </c>
      <c r="BL657">
        <v>9</v>
      </c>
      <c r="BN657" t="s">
        <v>174</v>
      </c>
      <c r="BO657" t="s">
        <v>14298</v>
      </c>
      <c r="BP657" t="s">
        <v>14298</v>
      </c>
      <c r="BQ657" t="s">
        <v>14299</v>
      </c>
      <c r="BR657">
        <v>84.8</v>
      </c>
      <c r="BS657">
        <v>8.48</v>
      </c>
      <c r="BT657">
        <v>2021</v>
      </c>
      <c r="BU657">
        <v>31</v>
      </c>
      <c r="BV657" t="s">
        <v>14300</v>
      </c>
      <c r="BW657">
        <v>35</v>
      </c>
      <c r="BY657" t="s">
        <v>170</v>
      </c>
      <c r="CF657" t="s">
        <v>174</v>
      </c>
      <c r="CG657" t="s">
        <v>14301</v>
      </c>
      <c r="CH657" t="s">
        <v>14298</v>
      </c>
      <c r="CI657" t="s">
        <v>373</v>
      </c>
      <c r="CK657" t="s">
        <v>170</v>
      </c>
      <c r="CL657" t="s">
        <v>174</v>
      </c>
      <c r="CN657" t="s">
        <v>174</v>
      </c>
      <c r="CO657" t="s">
        <v>14302</v>
      </c>
      <c r="CP657" t="s">
        <v>14303</v>
      </c>
      <c r="CQ657" t="s">
        <v>174</v>
      </c>
      <c r="CR657">
        <v>0</v>
      </c>
      <c r="CS657">
        <v>0</v>
      </c>
      <c r="CT657">
        <v>1</v>
      </c>
      <c r="CV657" t="s">
        <v>170</v>
      </c>
      <c r="CZ657" t="s">
        <v>170</v>
      </c>
      <c r="DB657" t="s">
        <v>14304</v>
      </c>
      <c r="DC657" t="s">
        <v>14305</v>
      </c>
      <c r="DD657" t="s">
        <v>174</v>
      </c>
      <c r="DE657" t="s">
        <v>14306</v>
      </c>
      <c r="DF657" t="s">
        <v>174</v>
      </c>
      <c r="DG657" t="s">
        <v>677</v>
      </c>
      <c r="DH657" t="s">
        <v>6100</v>
      </c>
      <c r="DI657" t="s">
        <v>6492</v>
      </c>
      <c r="DJ657" t="s">
        <v>14307</v>
      </c>
      <c r="DK657">
        <v>8</v>
      </c>
      <c r="DL657" t="s">
        <v>174</v>
      </c>
      <c r="DM657" t="s">
        <v>14308</v>
      </c>
      <c r="DN657" t="s">
        <v>170</v>
      </c>
      <c r="DP657" t="s">
        <v>14313</v>
      </c>
      <c r="DQ657" t="str">
        <f>HYPERLINK("https://nconnect.nicmar.ac.in/storage/profile/69a3061821aa8.png","Download")</f>
        <v>0</v>
      </c>
      <c r="DR657" t="str">
        <f>HYPERLINK("https://nconnect.nicmar.ac.in/pdf/806_resume_1772349725.pdf/Y2FyZWVy","View Resume")</f>
        <v>0</v>
      </c>
      <c r="DS657" t="s">
        <v>3549</v>
      </c>
      <c r="DT657" t="s">
        <v>14310</v>
      </c>
      <c r="DU657" t="s">
        <v>211</v>
      </c>
      <c r="DV657" t="s">
        <v>1818</v>
      </c>
      <c r="DW657" t="s">
        <v>246</v>
      </c>
      <c r="DX657" t="s">
        <v>418</v>
      </c>
      <c r="DY657" t="s">
        <v>209</v>
      </c>
      <c r="DZ657" t="s">
        <v>865</v>
      </c>
      <c r="EA657" t="s">
        <v>14311</v>
      </c>
      <c r="EB657" t="s">
        <v>211</v>
      </c>
      <c r="EC657" t="s">
        <v>14312</v>
      </c>
      <c r="ED657" t="s">
        <v>246</v>
      </c>
      <c r="EE657" t="s">
        <v>3108</v>
      </c>
      <c r="EF657" t="s">
        <v>418</v>
      </c>
      <c r="EG657" t="s">
        <v>697</v>
      </c>
    </row>
    <row r="658" spans="1:158">
      <c r="A658" t="s">
        <v>793</v>
      </c>
      <c r="B658" t="s">
        <v>211</v>
      </c>
      <c r="C658" t="s">
        <v>267</v>
      </c>
      <c r="D658" t="s">
        <v>508</v>
      </c>
      <c r="E658" t="s">
        <v>14314</v>
      </c>
      <c r="F658" t="s">
        <v>14315</v>
      </c>
      <c r="G658">
        <v>7050081451</v>
      </c>
      <c r="H658" t="s">
        <v>271</v>
      </c>
      <c r="I658" t="s">
        <v>14316</v>
      </c>
      <c r="J658" t="s">
        <v>217</v>
      </c>
      <c r="K658" t="s">
        <v>218</v>
      </c>
      <c r="L658" t="s">
        <v>14317</v>
      </c>
      <c r="M658" t="s">
        <v>14318</v>
      </c>
      <c r="N658" t="s">
        <v>170</v>
      </c>
      <c r="AI658" t="s">
        <v>1328</v>
      </c>
      <c r="AJ658" t="s">
        <v>14319</v>
      </c>
      <c r="AK658" t="s">
        <v>10248</v>
      </c>
      <c r="AL658">
        <v>63.4</v>
      </c>
      <c r="AN658">
        <v>2005</v>
      </c>
      <c r="AO658" t="s">
        <v>174</v>
      </c>
      <c r="AP658" t="s">
        <v>14320</v>
      </c>
      <c r="AQ658" t="s">
        <v>14319</v>
      </c>
      <c r="AR658" t="s">
        <v>1335</v>
      </c>
      <c r="AS658">
        <v>61.2</v>
      </c>
      <c r="AU658">
        <v>2007</v>
      </c>
      <c r="AV658" t="s">
        <v>170</v>
      </c>
      <c r="BC658" t="s">
        <v>174</v>
      </c>
      <c r="BD658" t="s">
        <v>805</v>
      </c>
      <c r="BE658" t="s">
        <v>14321</v>
      </c>
      <c r="BF658" t="s">
        <v>714</v>
      </c>
      <c r="BG658">
        <v>68.5</v>
      </c>
      <c r="BI658">
        <v>2010</v>
      </c>
      <c r="BJ658">
        <v>19</v>
      </c>
      <c r="BK658" t="s">
        <v>807</v>
      </c>
      <c r="BL658">
        <v>23</v>
      </c>
      <c r="BN658" t="s">
        <v>174</v>
      </c>
      <c r="BO658" t="s">
        <v>805</v>
      </c>
      <c r="BP658" t="s">
        <v>3802</v>
      </c>
      <c r="BQ658" t="s">
        <v>527</v>
      </c>
      <c r="BR658">
        <v>60</v>
      </c>
      <c r="BT658">
        <v>2012</v>
      </c>
      <c r="BU658">
        <v>31</v>
      </c>
      <c r="BV658" t="s">
        <v>810</v>
      </c>
      <c r="BW658">
        <v>23</v>
      </c>
      <c r="BY658" t="s">
        <v>170</v>
      </c>
      <c r="CF658" t="s">
        <v>174</v>
      </c>
      <c r="CG658" t="s">
        <v>527</v>
      </c>
      <c r="CH658" t="s">
        <v>14322</v>
      </c>
      <c r="CI658" t="s">
        <v>193</v>
      </c>
      <c r="CJ658">
        <v>2022</v>
      </c>
      <c r="CL658" t="s">
        <v>170</v>
      </c>
      <c r="CN658" t="s">
        <v>174</v>
      </c>
      <c r="CO658" t="s">
        <v>14323</v>
      </c>
      <c r="CP658" t="s">
        <v>721</v>
      </c>
      <c r="CQ658" t="s">
        <v>174</v>
      </c>
      <c r="CR658">
        <v>2</v>
      </c>
      <c r="CS658">
        <v>3</v>
      </c>
      <c r="CU658" t="s">
        <v>14324</v>
      </c>
      <c r="CV658" t="s">
        <v>170</v>
      </c>
      <c r="CZ658" t="s">
        <v>170</v>
      </c>
      <c r="DB658" t="s">
        <v>14325</v>
      </c>
      <c r="DC658" t="s">
        <v>14326</v>
      </c>
      <c r="DD658" t="s">
        <v>170</v>
      </c>
      <c r="DF658" t="s">
        <v>170</v>
      </c>
      <c r="DL658" t="s">
        <v>174</v>
      </c>
      <c r="DM658" t="s">
        <v>14323</v>
      </c>
      <c r="DN658" t="s">
        <v>170</v>
      </c>
      <c r="DP658" t="s">
        <v>14327</v>
      </c>
      <c r="DQ658" t="str">
        <f>HYPERLINK("https://nconnect.nicmar.ac.in/storage/profile/69a28147c9fc6.png","Download")</f>
        <v>0</v>
      </c>
      <c r="DR658" t="str">
        <f>HYPERLINK("https://nconnect.nicmar.ac.in/pdf/229_resume_1772339527.pdf/Y2FyZWVy","View Resume")</f>
        <v>0</v>
      </c>
      <c r="DS658" t="s">
        <v>10497</v>
      </c>
      <c r="DT658" t="s">
        <v>14328</v>
      </c>
      <c r="DU658" t="s">
        <v>211</v>
      </c>
      <c r="DV658" t="s">
        <v>818</v>
      </c>
      <c r="DW658" t="s">
        <v>246</v>
      </c>
      <c r="DX658" t="s">
        <v>820</v>
      </c>
      <c r="DY658" t="s">
        <v>209</v>
      </c>
      <c r="DZ658" t="s">
        <v>344</v>
      </c>
      <c r="EA658" t="s">
        <v>14329</v>
      </c>
      <c r="EB658" t="s">
        <v>211</v>
      </c>
      <c r="EC658" t="s">
        <v>818</v>
      </c>
      <c r="ED658" t="s">
        <v>246</v>
      </c>
      <c r="EE658" t="s">
        <v>505</v>
      </c>
      <c r="EF658" t="s">
        <v>820</v>
      </c>
      <c r="EG658" t="s">
        <v>945</v>
      </c>
      <c r="EH658" t="s">
        <v>14330</v>
      </c>
      <c r="EI658" t="s">
        <v>211</v>
      </c>
      <c r="EJ658" t="s">
        <v>2129</v>
      </c>
      <c r="EK658" t="s">
        <v>246</v>
      </c>
      <c r="EL658" t="s">
        <v>2858</v>
      </c>
      <c r="EM658" t="s">
        <v>505</v>
      </c>
      <c r="EN658" t="s">
        <v>945</v>
      </c>
      <c r="EO658" t="s">
        <v>14331</v>
      </c>
      <c r="EP658" t="s">
        <v>211</v>
      </c>
      <c r="EQ658" t="s">
        <v>333</v>
      </c>
      <c r="ER658" t="s">
        <v>246</v>
      </c>
      <c r="ES658" t="s">
        <v>427</v>
      </c>
      <c r="ET658" t="s">
        <v>907</v>
      </c>
      <c r="EU658" t="s">
        <v>2524</v>
      </c>
      <c r="EV658" t="s">
        <v>14332</v>
      </c>
      <c r="EW658" t="s">
        <v>14333</v>
      </c>
      <c r="EX658" t="s">
        <v>333</v>
      </c>
      <c r="EY658" t="s">
        <v>207</v>
      </c>
      <c r="EZ658" t="s">
        <v>3552</v>
      </c>
      <c r="FA658" t="s">
        <v>3203</v>
      </c>
      <c r="FB658" t="s">
        <v>1031</v>
      </c>
    </row>
    <row r="659" spans="1:158">
      <c r="A659" t="s">
        <v>210</v>
      </c>
      <c r="B659" t="s">
        <v>211</v>
      </c>
      <c r="C659" t="s">
        <v>212</v>
      </c>
      <c r="D659" t="s">
        <v>213</v>
      </c>
      <c r="E659" t="s">
        <v>14334</v>
      </c>
      <c r="F659" t="s">
        <v>14335</v>
      </c>
      <c r="G659">
        <v>9173500279</v>
      </c>
      <c r="H659" t="s">
        <v>164</v>
      </c>
      <c r="I659" t="s">
        <v>14336</v>
      </c>
      <c r="J659" t="s">
        <v>166</v>
      </c>
      <c r="K659" t="s">
        <v>14337</v>
      </c>
      <c r="L659" t="s">
        <v>14338</v>
      </c>
      <c r="M659" t="s">
        <v>14339</v>
      </c>
      <c r="N659" t="s">
        <v>170</v>
      </c>
      <c r="AI659" t="s">
        <v>14340</v>
      </c>
      <c r="AJ659" t="s">
        <v>10165</v>
      </c>
      <c r="AK659" t="s">
        <v>14341</v>
      </c>
      <c r="AL659">
        <v>82.88</v>
      </c>
      <c r="AN659">
        <v>2006</v>
      </c>
      <c r="AO659" t="s">
        <v>174</v>
      </c>
      <c r="AP659" t="s">
        <v>14340</v>
      </c>
      <c r="AQ659" t="s">
        <v>10165</v>
      </c>
      <c r="AR659" t="s">
        <v>2220</v>
      </c>
      <c r="AS659">
        <v>68.8</v>
      </c>
      <c r="AU659">
        <v>2008</v>
      </c>
      <c r="AV659" t="s">
        <v>170</v>
      </c>
      <c r="BC659" t="s">
        <v>174</v>
      </c>
      <c r="BD659" t="s">
        <v>10000</v>
      </c>
      <c r="BE659" t="s">
        <v>14342</v>
      </c>
      <c r="BF659" t="s">
        <v>485</v>
      </c>
      <c r="BG659">
        <v>70.9</v>
      </c>
      <c r="BH659">
        <v>7.63</v>
      </c>
      <c r="BI659">
        <v>2012</v>
      </c>
      <c r="BJ659">
        <v>2</v>
      </c>
      <c r="BL659">
        <v>9</v>
      </c>
      <c r="BN659" t="s">
        <v>174</v>
      </c>
      <c r="BO659" t="s">
        <v>10000</v>
      </c>
      <c r="BP659" t="s">
        <v>14343</v>
      </c>
      <c r="BQ659" t="s">
        <v>14344</v>
      </c>
      <c r="BR659">
        <v>81.3</v>
      </c>
      <c r="BS659">
        <v>8.63</v>
      </c>
      <c r="BT659">
        <v>2015</v>
      </c>
      <c r="BU659">
        <v>14</v>
      </c>
      <c r="BW659">
        <v>47</v>
      </c>
      <c r="BY659" t="s">
        <v>170</v>
      </c>
      <c r="CF659" t="s">
        <v>174</v>
      </c>
      <c r="CG659" t="s">
        <v>14345</v>
      </c>
      <c r="CH659" t="s">
        <v>6862</v>
      </c>
      <c r="CI659" t="s">
        <v>193</v>
      </c>
      <c r="CJ659">
        <v>2026</v>
      </c>
      <c r="CL659" t="s">
        <v>174</v>
      </c>
      <c r="CM659" t="s">
        <v>14346</v>
      </c>
      <c r="CN659" t="s">
        <v>174</v>
      </c>
      <c r="CO659" t="s">
        <v>14347</v>
      </c>
      <c r="CP659" t="s">
        <v>14348</v>
      </c>
      <c r="CQ659" t="s">
        <v>174</v>
      </c>
      <c r="CR659">
        <v>0</v>
      </c>
      <c r="CS659">
        <v>2</v>
      </c>
      <c r="CT659">
        <v>3</v>
      </c>
      <c r="CU659" t="s">
        <v>14349</v>
      </c>
      <c r="CV659" t="s">
        <v>174</v>
      </c>
      <c r="CW659" t="s">
        <v>14350</v>
      </c>
      <c r="CX659" t="s">
        <v>193</v>
      </c>
      <c r="CY659">
        <v>2026</v>
      </c>
      <c r="CZ659" t="s">
        <v>170</v>
      </c>
      <c r="DB659" t="s">
        <v>14351</v>
      </c>
      <c r="DC659" t="s">
        <v>14352</v>
      </c>
      <c r="DD659" t="s">
        <v>174</v>
      </c>
      <c r="DE659" t="s">
        <v>14353</v>
      </c>
      <c r="DF659" t="s">
        <v>174</v>
      </c>
      <c r="DG659" t="s">
        <v>14354</v>
      </c>
      <c r="DH659" t="s">
        <v>14355</v>
      </c>
      <c r="DI659" t="s">
        <v>14356</v>
      </c>
      <c r="DJ659" t="s">
        <v>14357</v>
      </c>
      <c r="DK659">
        <v>7</v>
      </c>
      <c r="DL659" t="s">
        <v>170</v>
      </c>
      <c r="DN659" t="s">
        <v>170</v>
      </c>
      <c r="DP659" t="s">
        <v>14358</v>
      </c>
      <c r="DQ659" t="str">
        <f>HYPERLINK("https://nconnect.nicmar.ac.in/storage/profile/699d718f436a4.png","Download")</f>
        <v>0</v>
      </c>
      <c r="DR659" t="str">
        <f>HYPERLINK("https://nconnect.nicmar.ac.in/pdf/336_resume_1772343920.pdf/Y2FyZWVy","View Resume")</f>
        <v>0</v>
      </c>
      <c r="DS659" t="s">
        <v>14359</v>
      </c>
      <c r="DT659" t="s">
        <v>6862</v>
      </c>
      <c r="DU659" t="s">
        <v>211</v>
      </c>
      <c r="DV659" t="s">
        <v>14360</v>
      </c>
      <c r="DW659" t="s">
        <v>246</v>
      </c>
      <c r="DX659" t="s">
        <v>1588</v>
      </c>
      <c r="DY659" t="s">
        <v>209</v>
      </c>
      <c r="DZ659" t="s">
        <v>14359</v>
      </c>
    </row>
    <row r="660" spans="1:158">
      <c r="A660" t="s">
        <v>1348</v>
      </c>
      <c r="B660" t="s">
        <v>211</v>
      </c>
      <c r="C660" t="s">
        <v>267</v>
      </c>
      <c r="D660" t="s">
        <v>1349</v>
      </c>
      <c r="E660" t="s">
        <v>14361</v>
      </c>
      <c r="F660" t="s">
        <v>14362</v>
      </c>
      <c r="G660">
        <v>9334785180</v>
      </c>
      <c r="H660" t="s">
        <v>164</v>
      </c>
      <c r="I660" t="s">
        <v>14363</v>
      </c>
      <c r="J660" t="s">
        <v>166</v>
      </c>
      <c r="K660" t="s">
        <v>797</v>
      </c>
      <c r="L660" t="s">
        <v>14364</v>
      </c>
      <c r="M660" t="s">
        <v>14365</v>
      </c>
      <c r="N660" t="s">
        <v>170</v>
      </c>
      <c r="AI660" t="s">
        <v>14366</v>
      </c>
      <c r="AJ660" t="s">
        <v>14367</v>
      </c>
      <c r="AK660" t="s">
        <v>14368</v>
      </c>
      <c r="AL660">
        <v>82.6</v>
      </c>
      <c r="AN660">
        <v>2005</v>
      </c>
      <c r="AO660" t="s">
        <v>174</v>
      </c>
      <c r="AP660" t="s">
        <v>14369</v>
      </c>
      <c r="AQ660" t="s">
        <v>14370</v>
      </c>
      <c r="AR660" t="s">
        <v>14371</v>
      </c>
      <c r="AS660">
        <v>87.2</v>
      </c>
      <c r="AU660">
        <v>2007</v>
      </c>
      <c r="AV660" t="s">
        <v>170</v>
      </c>
      <c r="BC660" t="s">
        <v>174</v>
      </c>
      <c r="BD660" t="s">
        <v>2036</v>
      </c>
      <c r="BE660" t="s">
        <v>14372</v>
      </c>
      <c r="BF660" t="s">
        <v>1006</v>
      </c>
      <c r="BG660">
        <v>60.25</v>
      </c>
      <c r="BI660">
        <v>2012</v>
      </c>
      <c r="BJ660">
        <v>19</v>
      </c>
      <c r="BK660" t="s">
        <v>443</v>
      </c>
      <c r="BL660">
        <v>11</v>
      </c>
      <c r="BN660" t="s">
        <v>174</v>
      </c>
      <c r="BO660" t="s">
        <v>2036</v>
      </c>
      <c r="BP660" t="s">
        <v>14373</v>
      </c>
      <c r="BQ660" t="s">
        <v>2303</v>
      </c>
      <c r="BR660">
        <v>69.66</v>
      </c>
      <c r="BT660">
        <v>2020</v>
      </c>
      <c r="BU660">
        <v>31</v>
      </c>
      <c r="BV660" t="s">
        <v>14374</v>
      </c>
      <c r="BW660">
        <v>53</v>
      </c>
      <c r="BX660" t="s">
        <v>2303</v>
      </c>
      <c r="BY660" t="s">
        <v>174</v>
      </c>
      <c r="BZ660" t="s">
        <v>14375</v>
      </c>
      <c r="CA660" t="s">
        <v>14376</v>
      </c>
      <c r="CB660" t="s">
        <v>5269</v>
      </c>
      <c r="CC660">
        <v>63.25</v>
      </c>
      <c r="CE660">
        <v>2014</v>
      </c>
      <c r="CF660" t="s">
        <v>174</v>
      </c>
      <c r="CG660" t="s">
        <v>14377</v>
      </c>
      <c r="CH660" t="s">
        <v>844</v>
      </c>
      <c r="CI660" t="s">
        <v>193</v>
      </c>
      <c r="CJ660">
        <v>2025</v>
      </c>
      <c r="CL660" t="s">
        <v>174</v>
      </c>
      <c r="CM660" t="s">
        <v>14378</v>
      </c>
      <c r="CN660" t="s">
        <v>174</v>
      </c>
      <c r="CO660" t="s">
        <v>14379</v>
      </c>
      <c r="CP660" t="s">
        <v>721</v>
      </c>
      <c r="CQ660" t="s">
        <v>174</v>
      </c>
      <c r="CR660">
        <v>8</v>
      </c>
      <c r="CS660">
        <v>5</v>
      </c>
      <c r="CU660" t="s">
        <v>14380</v>
      </c>
      <c r="CV660" t="s">
        <v>170</v>
      </c>
      <c r="CZ660" t="s">
        <v>170</v>
      </c>
      <c r="DB660" t="s">
        <v>14381</v>
      </c>
      <c r="DC660" t="s">
        <v>14382</v>
      </c>
      <c r="DD660" t="s">
        <v>170</v>
      </c>
      <c r="DF660" t="s">
        <v>170</v>
      </c>
      <c r="DL660" t="s">
        <v>174</v>
      </c>
      <c r="DM660" t="s">
        <v>14383</v>
      </c>
      <c r="DN660" t="s">
        <v>174</v>
      </c>
      <c r="DO660" t="s">
        <v>14384</v>
      </c>
      <c r="DP660" t="s">
        <v>14385</v>
      </c>
      <c r="DQ660" t="str">
        <f>HYPERLINK("https://nconnect.nicmar.ac.in/storage/profile/69a3e0e52d3df.png","Download")</f>
        <v>0</v>
      </c>
      <c r="DR660" t="str">
        <f>HYPERLINK("https://nconnect.nicmar.ac.in/pdf/812_resume_1772350965.pdf/Y2FyZWVy","View Resume")</f>
        <v>0</v>
      </c>
      <c r="DS660" t="s">
        <v>945</v>
      </c>
      <c r="DT660" t="s">
        <v>1687</v>
      </c>
      <c r="DU660" t="s">
        <v>14386</v>
      </c>
      <c r="DV660" t="s">
        <v>1688</v>
      </c>
      <c r="DW660" t="s">
        <v>246</v>
      </c>
      <c r="DX660" t="s">
        <v>4271</v>
      </c>
      <c r="DY660" t="s">
        <v>209</v>
      </c>
      <c r="DZ660" t="s">
        <v>945</v>
      </c>
    </row>
    <row r="661" spans="1:158">
      <c r="A661" t="s">
        <v>210</v>
      </c>
      <c r="B661" t="s">
        <v>211</v>
      </c>
      <c r="C661" t="s">
        <v>212</v>
      </c>
      <c r="D661" t="s">
        <v>213</v>
      </c>
      <c r="E661" t="s">
        <v>14387</v>
      </c>
      <c r="F661" t="s">
        <v>14388</v>
      </c>
      <c r="G661">
        <v>8134834708</v>
      </c>
      <c r="H661" t="s">
        <v>164</v>
      </c>
      <c r="I661" t="s">
        <v>14389</v>
      </c>
      <c r="J661" t="s">
        <v>166</v>
      </c>
      <c r="K661" t="s">
        <v>14390</v>
      </c>
      <c r="L661" t="s">
        <v>14391</v>
      </c>
      <c r="M661" t="s">
        <v>14392</v>
      </c>
      <c r="N661" t="s">
        <v>170</v>
      </c>
      <c r="AI661" t="s">
        <v>14393</v>
      </c>
      <c r="AJ661" t="s">
        <v>14394</v>
      </c>
      <c r="AK661" t="s">
        <v>14395</v>
      </c>
      <c r="AL661">
        <v>78</v>
      </c>
      <c r="AN661">
        <v>2007</v>
      </c>
      <c r="AO661" t="s">
        <v>174</v>
      </c>
      <c r="AP661" t="s">
        <v>14396</v>
      </c>
      <c r="AQ661" t="s">
        <v>13994</v>
      </c>
      <c r="AR661" t="s">
        <v>14397</v>
      </c>
      <c r="AS661">
        <v>76.6</v>
      </c>
      <c r="AU661">
        <v>2009</v>
      </c>
      <c r="AV661" t="s">
        <v>170</v>
      </c>
      <c r="BC661" t="s">
        <v>174</v>
      </c>
      <c r="BD661" t="s">
        <v>14398</v>
      </c>
      <c r="BE661" t="s">
        <v>14399</v>
      </c>
      <c r="BF661" t="s">
        <v>485</v>
      </c>
      <c r="BG661">
        <v>84.06</v>
      </c>
      <c r="BI661">
        <v>2013</v>
      </c>
      <c r="BJ661">
        <v>2</v>
      </c>
      <c r="BL661">
        <v>9</v>
      </c>
      <c r="BN661" t="s">
        <v>174</v>
      </c>
      <c r="BO661" t="s">
        <v>14400</v>
      </c>
      <c r="BP661" t="s">
        <v>14401</v>
      </c>
      <c r="BQ661" t="s">
        <v>231</v>
      </c>
      <c r="BR661">
        <v>95.4</v>
      </c>
      <c r="BS661">
        <v>9.54</v>
      </c>
      <c r="BT661">
        <v>2017</v>
      </c>
      <c r="BU661">
        <v>14</v>
      </c>
      <c r="BW661">
        <v>47</v>
      </c>
      <c r="BY661" t="s">
        <v>170</v>
      </c>
      <c r="CF661" t="s">
        <v>174</v>
      </c>
      <c r="CG661" t="s">
        <v>14402</v>
      </c>
      <c r="CH661" t="s">
        <v>14400</v>
      </c>
      <c r="CI661" t="s">
        <v>193</v>
      </c>
      <c r="CJ661">
        <v>2022</v>
      </c>
      <c r="CL661" t="s">
        <v>174</v>
      </c>
      <c r="CM661" t="s">
        <v>14403</v>
      </c>
      <c r="CN661" t="s">
        <v>174</v>
      </c>
      <c r="CO661" t="s">
        <v>14404</v>
      </c>
      <c r="CP661" t="s">
        <v>14405</v>
      </c>
      <c r="CQ661" t="s">
        <v>174</v>
      </c>
      <c r="CR661">
        <v>5</v>
      </c>
      <c r="CS661">
        <v>1</v>
      </c>
      <c r="CT661">
        <v>1</v>
      </c>
      <c r="CU661" t="s">
        <v>14406</v>
      </c>
      <c r="CV661" t="s">
        <v>174</v>
      </c>
      <c r="CW661" t="s">
        <v>14407</v>
      </c>
      <c r="CX661" t="s">
        <v>193</v>
      </c>
      <c r="CY661">
        <v>2025</v>
      </c>
      <c r="CZ661" t="s">
        <v>170</v>
      </c>
      <c r="DB661" t="s">
        <v>14408</v>
      </c>
      <c r="DC661" t="s">
        <v>14409</v>
      </c>
      <c r="DD661" t="s">
        <v>174</v>
      </c>
      <c r="DE661" t="s">
        <v>14410</v>
      </c>
      <c r="DF661" t="s">
        <v>170</v>
      </c>
      <c r="DL661" t="s">
        <v>170</v>
      </c>
      <c r="DN661" t="s">
        <v>170</v>
      </c>
      <c r="DP661" t="s">
        <v>14411</v>
      </c>
      <c r="DQ661" t="s">
        <v>202</v>
      </c>
      <c r="DR661" t="str">
        <f>HYPERLINK("https://nconnect.nicmar.ac.in/pdf/172_resume_1772350878.pdf/Y2FyZWVy","View Resume")</f>
        <v>0</v>
      </c>
      <c r="DS661" t="s">
        <v>1592</v>
      </c>
      <c r="DT661" t="s">
        <v>14412</v>
      </c>
      <c r="DU661" t="s">
        <v>211</v>
      </c>
      <c r="DV661" t="s">
        <v>1630</v>
      </c>
      <c r="DW661" t="s">
        <v>246</v>
      </c>
      <c r="DX661" t="s">
        <v>904</v>
      </c>
      <c r="DY661" t="s">
        <v>209</v>
      </c>
      <c r="DZ661" t="s">
        <v>1592</v>
      </c>
    </row>
    <row r="662" spans="1:158">
      <c r="A662" t="s">
        <v>1137</v>
      </c>
      <c r="B662" t="s">
        <v>211</v>
      </c>
      <c r="C662" t="s">
        <v>1138</v>
      </c>
      <c r="D662" t="s">
        <v>1139</v>
      </c>
      <c r="E662" t="s">
        <v>14413</v>
      </c>
      <c r="F662" t="s">
        <v>14414</v>
      </c>
      <c r="G662">
        <v>9037057978</v>
      </c>
      <c r="H662" t="s">
        <v>271</v>
      </c>
      <c r="I662" t="s">
        <v>14415</v>
      </c>
      <c r="J662" t="s">
        <v>217</v>
      </c>
      <c r="K662" t="s">
        <v>14416</v>
      </c>
      <c r="L662" t="s">
        <v>14417</v>
      </c>
      <c r="M662" t="s">
        <v>14418</v>
      </c>
      <c r="N662" t="s">
        <v>170</v>
      </c>
      <c r="AI662" t="s">
        <v>14419</v>
      </c>
      <c r="AJ662" t="s">
        <v>14420</v>
      </c>
      <c r="AK662" t="s">
        <v>14421</v>
      </c>
      <c r="AL662">
        <v>95</v>
      </c>
      <c r="AM662">
        <v>10</v>
      </c>
      <c r="AN662">
        <v>2013</v>
      </c>
      <c r="AO662" t="s">
        <v>174</v>
      </c>
      <c r="AP662" t="s">
        <v>14419</v>
      </c>
      <c r="AQ662" t="s">
        <v>14420</v>
      </c>
      <c r="AR662" t="s">
        <v>14422</v>
      </c>
      <c r="AS662">
        <v>84.8</v>
      </c>
      <c r="AU662">
        <v>2015</v>
      </c>
      <c r="AV662" t="s">
        <v>170</v>
      </c>
      <c r="BC662" t="s">
        <v>174</v>
      </c>
      <c r="BD662" t="s">
        <v>5675</v>
      </c>
      <c r="BE662" t="s">
        <v>14423</v>
      </c>
      <c r="BF662" t="s">
        <v>14424</v>
      </c>
      <c r="BG662">
        <v>70.2</v>
      </c>
      <c r="BH662">
        <v>7.02</v>
      </c>
      <c r="BI662">
        <v>2020</v>
      </c>
      <c r="BJ662">
        <v>8</v>
      </c>
      <c r="BL662">
        <v>2</v>
      </c>
      <c r="BN662" t="s">
        <v>174</v>
      </c>
      <c r="BO662" t="s">
        <v>14425</v>
      </c>
      <c r="BP662" t="s">
        <v>9809</v>
      </c>
      <c r="BQ662" t="s">
        <v>14426</v>
      </c>
      <c r="BR662">
        <v>85.4</v>
      </c>
      <c r="BS662">
        <v>8.54</v>
      </c>
      <c r="BT662">
        <v>2022</v>
      </c>
      <c r="BU662">
        <v>24</v>
      </c>
      <c r="BW662">
        <v>35</v>
      </c>
      <c r="BY662" t="s">
        <v>170</v>
      </c>
      <c r="CF662" t="s">
        <v>174</v>
      </c>
      <c r="CG662" t="s">
        <v>14427</v>
      </c>
      <c r="CH662" t="s">
        <v>2226</v>
      </c>
      <c r="CI662" t="s">
        <v>373</v>
      </c>
      <c r="CK662" t="s">
        <v>174</v>
      </c>
      <c r="CL662" t="s">
        <v>174</v>
      </c>
      <c r="CM662" t="s">
        <v>14428</v>
      </c>
      <c r="CN662" t="s">
        <v>174</v>
      </c>
      <c r="CO662" t="s">
        <v>14429</v>
      </c>
      <c r="CP662" t="s">
        <v>14430</v>
      </c>
      <c r="CQ662" t="s">
        <v>174</v>
      </c>
      <c r="CR662">
        <v>3</v>
      </c>
      <c r="CS662" t="s">
        <v>378</v>
      </c>
      <c r="CT662">
        <v>6</v>
      </c>
      <c r="CV662" t="s">
        <v>170</v>
      </c>
      <c r="CZ662" t="s">
        <v>170</v>
      </c>
      <c r="DB662" t="s">
        <v>14431</v>
      </c>
      <c r="DC662" t="s">
        <v>14432</v>
      </c>
      <c r="DD662" t="s">
        <v>174</v>
      </c>
      <c r="DE662" t="s">
        <v>14433</v>
      </c>
      <c r="DF662" t="s">
        <v>174</v>
      </c>
      <c r="DG662">
        <v>1</v>
      </c>
      <c r="DH662" t="s">
        <v>170</v>
      </c>
      <c r="DI662">
        <v>6</v>
      </c>
      <c r="DJ662" t="s">
        <v>170</v>
      </c>
      <c r="DK662">
        <v>9</v>
      </c>
      <c r="DL662" t="s">
        <v>174</v>
      </c>
      <c r="DM662" t="s">
        <v>14429</v>
      </c>
      <c r="DN662" t="s">
        <v>170</v>
      </c>
      <c r="DP662" t="s">
        <v>14434</v>
      </c>
      <c r="DQ662" t="s">
        <v>202</v>
      </c>
      <c r="DR662" t="str">
        <f>HYPERLINK("https://nconnect.nicmar.ac.in/pdf/813_resume_1772353346.pdf/Y2FyZWVy","View Resume")</f>
        <v>0</v>
      </c>
      <c r="DS662" t="s">
        <v>1317</v>
      </c>
      <c r="DT662" t="s">
        <v>14435</v>
      </c>
      <c r="DU662" t="s">
        <v>1390</v>
      </c>
      <c r="DV662" t="s">
        <v>14436</v>
      </c>
      <c r="DW662" t="s">
        <v>246</v>
      </c>
      <c r="DX662" t="s">
        <v>981</v>
      </c>
      <c r="DY662" t="s">
        <v>209</v>
      </c>
      <c r="DZ662" t="s">
        <v>908</v>
      </c>
      <c r="EA662" t="s">
        <v>14437</v>
      </c>
      <c r="EB662" t="s">
        <v>14438</v>
      </c>
      <c r="EC662" t="s">
        <v>14439</v>
      </c>
      <c r="ED662" t="s">
        <v>246</v>
      </c>
      <c r="EE662" t="s">
        <v>504</v>
      </c>
      <c r="EF662" t="s">
        <v>1686</v>
      </c>
      <c r="EG662" t="s">
        <v>4015</v>
      </c>
    </row>
    <row r="663" spans="1:158">
      <c r="A663" t="s">
        <v>584</v>
      </c>
      <c r="B663" t="s">
        <v>211</v>
      </c>
      <c r="C663" t="s">
        <v>471</v>
      </c>
      <c r="D663" t="s">
        <v>585</v>
      </c>
      <c r="E663" t="s">
        <v>14440</v>
      </c>
      <c r="F663" t="s">
        <v>14441</v>
      </c>
      <c r="G663">
        <v>7028293141</v>
      </c>
      <c r="H663" t="s">
        <v>164</v>
      </c>
      <c r="I663" t="s">
        <v>14442</v>
      </c>
      <c r="J663" t="s">
        <v>166</v>
      </c>
      <c r="K663" t="s">
        <v>1000</v>
      </c>
      <c r="L663" t="s">
        <v>14443</v>
      </c>
      <c r="M663" t="s">
        <v>14444</v>
      </c>
      <c r="N663" t="s">
        <v>170</v>
      </c>
      <c r="O663" t="s">
        <v>14445</v>
      </c>
      <c r="P663" t="s">
        <v>14446</v>
      </c>
      <c r="AI663" t="s">
        <v>14447</v>
      </c>
      <c r="AJ663" t="s">
        <v>14448</v>
      </c>
      <c r="AK663" t="s">
        <v>14449</v>
      </c>
      <c r="AL663">
        <v>72.93</v>
      </c>
      <c r="AN663">
        <v>2000</v>
      </c>
      <c r="AO663" t="s">
        <v>174</v>
      </c>
      <c r="AP663" t="s">
        <v>14450</v>
      </c>
      <c r="AQ663" t="s">
        <v>14448</v>
      </c>
      <c r="AR663" t="s">
        <v>2220</v>
      </c>
      <c r="AS663">
        <v>75.5</v>
      </c>
      <c r="AU663">
        <v>2002</v>
      </c>
      <c r="AV663" t="s">
        <v>170</v>
      </c>
      <c r="BC663" t="s">
        <v>174</v>
      </c>
      <c r="BD663" t="s">
        <v>4490</v>
      </c>
      <c r="BE663" t="s">
        <v>4491</v>
      </c>
      <c r="BF663" t="s">
        <v>14451</v>
      </c>
      <c r="BG663">
        <v>61.76</v>
      </c>
      <c r="BI663">
        <v>2007</v>
      </c>
      <c r="BJ663">
        <v>2</v>
      </c>
      <c r="BL663">
        <v>9</v>
      </c>
      <c r="BN663" t="s">
        <v>174</v>
      </c>
      <c r="BO663" t="s">
        <v>4364</v>
      </c>
      <c r="BP663" t="s">
        <v>14452</v>
      </c>
      <c r="BQ663" t="s">
        <v>14453</v>
      </c>
      <c r="BR663">
        <v>72.72</v>
      </c>
      <c r="BS663">
        <v>8.08</v>
      </c>
      <c r="BT663">
        <v>2012</v>
      </c>
      <c r="BU663">
        <v>12</v>
      </c>
      <c r="BW663">
        <v>13</v>
      </c>
      <c r="BY663" t="s">
        <v>170</v>
      </c>
      <c r="CF663" t="s">
        <v>174</v>
      </c>
      <c r="CG663" t="s">
        <v>14454</v>
      </c>
      <c r="CH663" t="s">
        <v>4678</v>
      </c>
      <c r="CI663" t="s">
        <v>373</v>
      </c>
      <c r="CK663" t="s">
        <v>170</v>
      </c>
      <c r="CL663" t="s">
        <v>170</v>
      </c>
      <c r="CN663" t="s">
        <v>170</v>
      </c>
      <c r="CP663" t="s">
        <v>14455</v>
      </c>
      <c r="CQ663" t="s">
        <v>174</v>
      </c>
      <c r="CR663">
        <v>0</v>
      </c>
      <c r="CS663">
        <v>1</v>
      </c>
      <c r="CT663">
        <v>10</v>
      </c>
      <c r="CU663" t="s">
        <v>14456</v>
      </c>
      <c r="CV663" t="s">
        <v>170</v>
      </c>
      <c r="CZ663" t="s">
        <v>170</v>
      </c>
      <c r="DB663" t="s">
        <v>14457</v>
      </c>
      <c r="DC663" t="s">
        <v>14458</v>
      </c>
      <c r="DD663" t="s">
        <v>174</v>
      </c>
      <c r="DE663" t="s">
        <v>14459</v>
      </c>
      <c r="DF663" t="s">
        <v>170</v>
      </c>
      <c r="DL663" t="s">
        <v>170</v>
      </c>
      <c r="DN663" t="s">
        <v>170</v>
      </c>
      <c r="DP663" t="s">
        <v>14460</v>
      </c>
      <c r="DQ663" t="str">
        <f>HYPERLINK("https://nconnect.nicmar.ac.in/storage/profile/69a3fb1325329.png","Download")</f>
        <v>0</v>
      </c>
      <c r="DR663" t="str">
        <f>HYPERLINK("https://nconnect.nicmar.ac.in/pdf/796_resume_1772353591.pdf/Y2FyZWVy","View Resume")</f>
        <v>0</v>
      </c>
      <c r="DS663" t="s">
        <v>11987</v>
      </c>
      <c r="DT663" t="s">
        <v>14461</v>
      </c>
      <c r="DU663" t="s">
        <v>211</v>
      </c>
      <c r="DV663" t="s">
        <v>818</v>
      </c>
      <c r="DW663" t="s">
        <v>246</v>
      </c>
      <c r="DX663" t="s">
        <v>1470</v>
      </c>
      <c r="DY663" t="s">
        <v>984</v>
      </c>
      <c r="DZ663" t="s">
        <v>2691</v>
      </c>
      <c r="EA663" t="s">
        <v>14462</v>
      </c>
      <c r="EB663" t="s">
        <v>211</v>
      </c>
      <c r="EC663" t="s">
        <v>14463</v>
      </c>
      <c r="ED663" t="s">
        <v>246</v>
      </c>
      <c r="EE663" t="s">
        <v>427</v>
      </c>
      <c r="EF663" t="s">
        <v>1725</v>
      </c>
      <c r="EG663" t="s">
        <v>574</v>
      </c>
      <c r="EH663" t="s">
        <v>14464</v>
      </c>
      <c r="EI663" t="s">
        <v>211</v>
      </c>
      <c r="EJ663" t="s">
        <v>818</v>
      </c>
      <c r="EK663" t="s">
        <v>246</v>
      </c>
      <c r="EL663" t="s">
        <v>7410</v>
      </c>
      <c r="EM663" t="s">
        <v>427</v>
      </c>
      <c r="EN663" t="s">
        <v>574</v>
      </c>
      <c r="EO663" t="s">
        <v>14465</v>
      </c>
      <c r="EP663" t="s">
        <v>351</v>
      </c>
      <c r="EQ663" t="s">
        <v>14466</v>
      </c>
      <c r="ER663" t="s">
        <v>246</v>
      </c>
      <c r="ES663" t="s">
        <v>2694</v>
      </c>
      <c r="ET663" t="s">
        <v>1099</v>
      </c>
      <c r="EU663" t="s">
        <v>821</v>
      </c>
      <c r="EV663" t="s">
        <v>14467</v>
      </c>
      <c r="EW663" t="s">
        <v>351</v>
      </c>
      <c r="EX663" t="s">
        <v>818</v>
      </c>
      <c r="EY663" t="s">
        <v>246</v>
      </c>
      <c r="EZ663" t="s">
        <v>338</v>
      </c>
      <c r="FA663" t="s">
        <v>5386</v>
      </c>
      <c r="FB663" t="s">
        <v>821</v>
      </c>
    </row>
    <row r="664" spans="1:158">
      <c r="A664" t="s">
        <v>3911</v>
      </c>
      <c r="B664" t="s">
        <v>211</v>
      </c>
      <c r="C664" t="s">
        <v>471</v>
      </c>
      <c r="D664" t="s">
        <v>3912</v>
      </c>
      <c r="E664" t="s">
        <v>14440</v>
      </c>
      <c r="F664" t="s">
        <v>14441</v>
      </c>
      <c r="G664">
        <v>7028293141</v>
      </c>
      <c r="H664" t="s">
        <v>164</v>
      </c>
      <c r="I664" t="s">
        <v>14442</v>
      </c>
      <c r="J664" t="s">
        <v>166</v>
      </c>
      <c r="K664" t="s">
        <v>1000</v>
      </c>
      <c r="L664" t="s">
        <v>14443</v>
      </c>
      <c r="M664" t="s">
        <v>14444</v>
      </c>
      <c r="N664" t="s">
        <v>170</v>
      </c>
      <c r="O664" t="s">
        <v>14445</v>
      </c>
      <c r="P664" t="s">
        <v>14446</v>
      </c>
      <c r="AI664" t="s">
        <v>14447</v>
      </c>
      <c r="AJ664" t="s">
        <v>14448</v>
      </c>
      <c r="AK664" t="s">
        <v>14449</v>
      </c>
      <c r="AL664">
        <v>72.93</v>
      </c>
      <c r="AN664">
        <v>2000</v>
      </c>
      <c r="AO664" t="s">
        <v>174</v>
      </c>
      <c r="AP664" t="s">
        <v>14450</v>
      </c>
      <c r="AQ664" t="s">
        <v>14448</v>
      </c>
      <c r="AR664" t="s">
        <v>2220</v>
      </c>
      <c r="AS664">
        <v>75.5</v>
      </c>
      <c r="AU664">
        <v>2002</v>
      </c>
      <c r="AV664" t="s">
        <v>170</v>
      </c>
      <c r="BC664" t="s">
        <v>174</v>
      </c>
      <c r="BD664" t="s">
        <v>4490</v>
      </c>
      <c r="BE664" t="s">
        <v>4491</v>
      </c>
      <c r="BF664" t="s">
        <v>14451</v>
      </c>
      <c r="BG664">
        <v>61.76</v>
      </c>
      <c r="BI664">
        <v>2007</v>
      </c>
      <c r="BJ664">
        <v>2</v>
      </c>
      <c r="BL664">
        <v>9</v>
      </c>
      <c r="BN664" t="s">
        <v>174</v>
      </c>
      <c r="BO664" t="s">
        <v>4364</v>
      </c>
      <c r="BP664" t="s">
        <v>14452</v>
      </c>
      <c r="BQ664" t="s">
        <v>14453</v>
      </c>
      <c r="BR664">
        <v>72.72</v>
      </c>
      <c r="BS664">
        <v>8.08</v>
      </c>
      <c r="BT664">
        <v>2012</v>
      </c>
      <c r="BU664">
        <v>12</v>
      </c>
      <c r="BW664">
        <v>13</v>
      </c>
      <c r="BY664" t="s">
        <v>170</v>
      </c>
      <c r="CF664" t="s">
        <v>174</v>
      </c>
      <c r="CG664" t="s">
        <v>14454</v>
      </c>
      <c r="CH664" t="s">
        <v>4678</v>
      </c>
      <c r="CI664" t="s">
        <v>373</v>
      </c>
      <c r="CK664" t="s">
        <v>170</v>
      </c>
      <c r="CL664" t="s">
        <v>170</v>
      </c>
      <c r="CN664" t="s">
        <v>170</v>
      </c>
      <c r="CP664" t="s">
        <v>14455</v>
      </c>
      <c r="CQ664" t="s">
        <v>174</v>
      </c>
      <c r="CR664">
        <v>0</v>
      </c>
      <c r="CS664">
        <v>1</v>
      </c>
      <c r="CT664">
        <v>10</v>
      </c>
      <c r="CU664" t="s">
        <v>14456</v>
      </c>
      <c r="CV664" t="s">
        <v>170</v>
      </c>
      <c r="CZ664" t="s">
        <v>170</v>
      </c>
      <c r="DB664" t="s">
        <v>14457</v>
      </c>
      <c r="DC664" t="s">
        <v>14458</v>
      </c>
      <c r="DD664" t="s">
        <v>174</v>
      </c>
      <c r="DE664" t="s">
        <v>14459</v>
      </c>
      <c r="DF664" t="s">
        <v>170</v>
      </c>
      <c r="DL664" t="s">
        <v>170</v>
      </c>
      <c r="DN664" t="s">
        <v>170</v>
      </c>
      <c r="DP664" t="s">
        <v>14460</v>
      </c>
      <c r="DQ664" t="str">
        <f>HYPERLINK("https://nconnect.nicmar.ac.in/storage/profile/69a3fb1325329.png","Download")</f>
        <v>0</v>
      </c>
      <c r="DR664" t="str">
        <f>HYPERLINK("https://nconnect.nicmar.ac.in/pdf/796_resume_1772353591.pdf/Y2FyZWVy","View Resume")</f>
        <v>0</v>
      </c>
      <c r="DS664" t="s">
        <v>11987</v>
      </c>
      <c r="DT664" t="s">
        <v>14461</v>
      </c>
      <c r="DU664" t="s">
        <v>211</v>
      </c>
      <c r="DV664" t="s">
        <v>818</v>
      </c>
      <c r="DW664" t="s">
        <v>246</v>
      </c>
      <c r="DX664" t="s">
        <v>1470</v>
      </c>
      <c r="DY664" t="s">
        <v>984</v>
      </c>
      <c r="DZ664" t="s">
        <v>2691</v>
      </c>
      <c r="EA664" t="s">
        <v>14462</v>
      </c>
      <c r="EB664" t="s">
        <v>211</v>
      </c>
      <c r="EC664" t="s">
        <v>14463</v>
      </c>
      <c r="ED664" t="s">
        <v>246</v>
      </c>
      <c r="EE664" t="s">
        <v>427</v>
      </c>
      <c r="EF664" t="s">
        <v>1725</v>
      </c>
      <c r="EG664" t="s">
        <v>574</v>
      </c>
      <c r="EH664" t="s">
        <v>14464</v>
      </c>
      <c r="EI664" t="s">
        <v>211</v>
      </c>
      <c r="EJ664" t="s">
        <v>818</v>
      </c>
      <c r="EK664" t="s">
        <v>246</v>
      </c>
      <c r="EL664" t="s">
        <v>7410</v>
      </c>
      <c r="EM664" t="s">
        <v>427</v>
      </c>
      <c r="EN664" t="s">
        <v>574</v>
      </c>
      <c r="EO664" t="s">
        <v>14465</v>
      </c>
      <c r="EP664" t="s">
        <v>351</v>
      </c>
      <c r="EQ664" t="s">
        <v>14466</v>
      </c>
      <c r="ER664" t="s">
        <v>246</v>
      </c>
      <c r="ES664" t="s">
        <v>2694</v>
      </c>
      <c r="ET664" t="s">
        <v>1099</v>
      </c>
      <c r="EU664" t="s">
        <v>821</v>
      </c>
      <c r="EV664" t="s">
        <v>14467</v>
      </c>
      <c r="EW664" t="s">
        <v>351</v>
      </c>
      <c r="EX664" t="s">
        <v>818</v>
      </c>
      <c r="EY664" t="s">
        <v>246</v>
      </c>
      <c r="EZ664" t="s">
        <v>338</v>
      </c>
      <c r="FA664" t="s">
        <v>5386</v>
      </c>
      <c r="FB664" t="s">
        <v>821</v>
      </c>
    </row>
    <row r="665" spans="1:158">
      <c r="A665" t="s">
        <v>793</v>
      </c>
      <c r="B665" t="s">
        <v>211</v>
      </c>
      <c r="C665" t="s">
        <v>267</v>
      </c>
      <c r="D665" t="s">
        <v>508</v>
      </c>
      <c r="E665" t="s">
        <v>14468</v>
      </c>
      <c r="F665" t="s">
        <v>14469</v>
      </c>
      <c r="G665">
        <v>7385426571</v>
      </c>
      <c r="H665" t="s">
        <v>271</v>
      </c>
      <c r="I665" t="s">
        <v>14470</v>
      </c>
      <c r="J665" t="s">
        <v>166</v>
      </c>
      <c r="K665" t="s">
        <v>14471</v>
      </c>
      <c r="L665" t="s">
        <v>14472</v>
      </c>
      <c r="M665" t="s">
        <v>14473</v>
      </c>
      <c r="N665" t="s">
        <v>170</v>
      </c>
      <c r="AI665" t="s">
        <v>14474</v>
      </c>
      <c r="AJ665" t="s">
        <v>14475</v>
      </c>
      <c r="AK665" t="s">
        <v>1250</v>
      </c>
      <c r="AL665">
        <v>72.46</v>
      </c>
      <c r="AN665">
        <v>2008</v>
      </c>
      <c r="AO665" t="s">
        <v>174</v>
      </c>
      <c r="AP665" t="s">
        <v>14476</v>
      </c>
      <c r="AQ665" t="s">
        <v>14475</v>
      </c>
      <c r="AR665" t="s">
        <v>14477</v>
      </c>
      <c r="AS665">
        <v>72.0</v>
      </c>
      <c r="AU665">
        <v>2010</v>
      </c>
      <c r="AV665" t="s">
        <v>170</v>
      </c>
      <c r="BC665" t="s">
        <v>174</v>
      </c>
      <c r="BD665" t="s">
        <v>14478</v>
      </c>
      <c r="BE665" t="s">
        <v>14476</v>
      </c>
      <c r="BF665" t="s">
        <v>14479</v>
      </c>
      <c r="BG665">
        <v>63.91</v>
      </c>
      <c r="BI665">
        <v>2013</v>
      </c>
      <c r="BJ665">
        <v>19</v>
      </c>
      <c r="BK665" t="s">
        <v>5082</v>
      </c>
      <c r="BL665">
        <v>23</v>
      </c>
      <c r="BN665" t="s">
        <v>174</v>
      </c>
      <c r="BO665" t="s">
        <v>14478</v>
      </c>
      <c r="BP665" t="s">
        <v>14475</v>
      </c>
      <c r="BQ665" t="s">
        <v>2074</v>
      </c>
      <c r="BR665">
        <v>75.44</v>
      </c>
      <c r="BT665">
        <v>2016</v>
      </c>
      <c r="BU665">
        <v>31</v>
      </c>
      <c r="BV665" t="s">
        <v>2073</v>
      </c>
      <c r="BW665">
        <v>23</v>
      </c>
      <c r="BY665" t="s">
        <v>174</v>
      </c>
      <c r="BZ665" t="s">
        <v>14478</v>
      </c>
      <c r="CA665" t="s">
        <v>14480</v>
      </c>
      <c r="CB665" t="s">
        <v>2074</v>
      </c>
      <c r="CC665">
        <v>66.0</v>
      </c>
      <c r="CE665">
        <v>2018</v>
      </c>
      <c r="CF665" t="s">
        <v>174</v>
      </c>
      <c r="CG665" t="s">
        <v>2074</v>
      </c>
      <c r="CH665" t="s">
        <v>14481</v>
      </c>
      <c r="CI665" t="s">
        <v>373</v>
      </c>
      <c r="CK665" t="s">
        <v>170</v>
      </c>
      <c r="CL665" t="s">
        <v>170</v>
      </c>
      <c r="CN665" t="s">
        <v>170</v>
      </c>
      <c r="CP665" t="s">
        <v>14482</v>
      </c>
      <c r="CQ665" t="s">
        <v>170</v>
      </c>
      <c r="CV665" t="s">
        <v>170</v>
      </c>
      <c r="CZ665" t="s">
        <v>170</v>
      </c>
      <c r="DB665" t="s">
        <v>14483</v>
      </c>
      <c r="DC665" t="s">
        <v>14484</v>
      </c>
      <c r="DD665" t="s">
        <v>174</v>
      </c>
      <c r="DE665" t="s">
        <v>14485</v>
      </c>
      <c r="DF665" t="s">
        <v>170</v>
      </c>
      <c r="DL665" t="s">
        <v>170</v>
      </c>
      <c r="DN665" t="s">
        <v>170</v>
      </c>
      <c r="DP665" t="s">
        <v>14486</v>
      </c>
      <c r="DQ665" t="s">
        <v>202</v>
      </c>
      <c r="DR665" t="str">
        <f>HYPERLINK("https://nconnect.nicmar.ac.in/pdf/815_resume_1772355079.jpg/Y2FyZWVy","View Resume")</f>
        <v>0</v>
      </c>
      <c r="DS665" t="s">
        <v>339</v>
      </c>
      <c r="DT665" t="s">
        <v>14487</v>
      </c>
      <c r="DU665" t="s">
        <v>2087</v>
      </c>
      <c r="DV665" t="s">
        <v>818</v>
      </c>
      <c r="DW665" t="s">
        <v>246</v>
      </c>
      <c r="DX665" t="s">
        <v>2109</v>
      </c>
      <c r="DY665" t="s">
        <v>209</v>
      </c>
      <c r="DZ665" t="s">
        <v>339</v>
      </c>
    </row>
    <row r="666" spans="1:158">
      <c r="A666" t="s">
        <v>826</v>
      </c>
      <c r="B666" t="s">
        <v>211</v>
      </c>
      <c r="C666" t="s">
        <v>267</v>
      </c>
      <c r="D666" t="s">
        <v>827</v>
      </c>
      <c r="E666" t="s">
        <v>14488</v>
      </c>
      <c r="F666" t="s">
        <v>14489</v>
      </c>
      <c r="G666">
        <v>8106614974</v>
      </c>
      <c r="H666" t="s">
        <v>271</v>
      </c>
      <c r="I666" t="s">
        <v>14490</v>
      </c>
      <c r="J666" t="s">
        <v>166</v>
      </c>
      <c r="K666" t="s">
        <v>14491</v>
      </c>
      <c r="L666" t="s">
        <v>14492</v>
      </c>
      <c r="M666" t="s">
        <v>14493</v>
      </c>
      <c r="N666" t="s">
        <v>174</v>
      </c>
      <c r="O666" t="s">
        <v>14494</v>
      </c>
      <c r="P666" t="s">
        <v>471</v>
      </c>
      <c r="AI666" t="s">
        <v>14495</v>
      </c>
      <c r="AJ666" t="s">
        <v>14496</v>
      </c>
      <c r="AK666" t="s">
        <v>14497</v>
      </c>
      <c r="AL666">
        <v>72</v>
      </c>
      <c r="AM666">
        <v>7.2</v>
      </c>
      <c r="AN666">
        <v>2012</v>
      </c>
      <c r="AO666" t="s">
        <v>174</v>
      </c>
      <c r="AP666" t="s">
        <v>14498</v>
      </c>
      <c r="AQ666" t="s">
        <v>14499</v>
      </c>
      <c r="AR666" t="s">
        <v>14500</v>
      </c>
      <c r="AS666">
        <v>76.6</v>
      </c>
      <c r="AU666">
        <v>2015</v>
      </c>
      <c r="AV666" t="s">
        <v>170</v>
      </c>
      <c r="BC666" t="s">
        <v>174</v>
      </c>
      <c r="BD666" t="s">
        <v>14501</v>
      </c>
      <c r="BE666" t="s">
        <v>14502</v>
      </c>
      <c r="BF666" t="s">
        <v>14503</v>
      </c>
      <c r="BG666">
        <v>77.06</v>
      </c>
      <c r="BI666">
        <v>2019</v>
      </c>
      <c r="BJ666">
        <v>19</v>
      </c>
      <c r="BK666" t="s">
        <v>14504</v>
      </c>
      <c r="BL666">
        <v>11</v>
      </c>
      <c r="BN666" t="s">
        <v>174</v>
      </c>
      <c r="BO666" t="s">
        <v>1829</v>
      </c>
      <c r="BP666" t="s">
        <v>14505</v>
      </c>
      <c r="BQ666" t="s">
        <v>14506</v>
      </c>
      <c r="BR666">
        <v>81</v>
      </c>
      <c r="BS666">
        <v>8.1</v>
      </c>
      <c r="BT666">
        <v>2022</v>
      </c>
      <c r="BU666">
        <v>31</v>
      </c>
      <c r="BV666" t="s">
        <v>14507</v>
      </c>
      <c r="BW666">
        <v>53</v>
      </c>
      <c r="BX666" t="s">
        <v>14508</v>
      </c>
      <c r="BY666" t="s">
        <v>170</v>
      </c>
      <c r="CF666" t="s">
        <v>170</v>
      </c>
      <c r="CL666" t="s">
        <v>170</v>
      </c>
      <c r="CN666" t="s">
        <v>170</v>
      </c>
      <c r="CP666" t="s">
        <v>14509</v>
      </c>
      <c r="CQ666" t="s">
        <v>170</v>
      </c>
      <c r="CV666" t="s">
        <v>170</v>
      </c>
      <c r="CZ666" t="s">
        <v>170</v>
      </c>
      <c r="DB666" t="s">
        <v>14510</v>
      </c>
      <c r="DC666" t="s">
        <v>2081</v>
      </c>
      <c r="DD666" t="s">
        <v>170</v>
      </c>
      <c r="DF666" t="s">
        <v>170</v>
      </c>
      <c r="DL666" t="s">
        <v>170</v>
      </c>
      <c r="DN666" t="s">
        <v>170</v>
      </c>
      <c r="DP666" t="s">
        <v>14511</v>
      </c>
      <c r="DQ666" t="str">
        <f>HYPERLINK("https://nconnect.nicmar.ac.in/storage/profile/69a3ec63c8495.png","Download")</f>
        <v>0</v>
      </c>
      <c r="DR666" t="str">
        <f>HYPERLINK("https://nconnect.nicmar.ac.in/pdf/814_resume_1772356955.pdf/Y2FyZWVy","View Resume")</f>
        <v>0</v>
      </c>
      <c r="DS666" t="s">
        <v>908</v>
      </c>
      <c r="DT666" t="s">
        <v>14512</v>
      </c>
      <c r="DU666" t="s">
        <v>14513</v>
      </c>
      <c r="DV666" t="s">
        <v>14514</v>
      </c>
      <c r="DW666" t="s">
        <v>207</v>
      </c>
      <c r="DX666" t="s">
        <v>1136</v>
      </c>
      <c r="DY666" t="s">
        <v>3453</v>
      </c>
      <c r="DZ666" t="s">
        <v>908</v>
      </c>
    </row>
    <row r="667" spans="1:158">
      <c r="A667" t="s">
        <v>4245</v>
      </c>
      <c r="B667" t="s">
        <v>159</v>
      </c>
      <c r="C667" t="s">
        <v>212</v>
      </c>
      <c r="D667" t="s">
        <v>1472</v>
      </c>
      <c r="E667" t="s">
        <v>14515</v>
      </c>
      <c r="F667" t="s">
        <v>14516</v>
      </c>
      <c r="G667">
        <v>9910487512</v>
      </c>
      <c r="H667" t="s">
        <v>164</v>
      </c>
      <c r="I667" t="s">
        <v>14517</v>
      </c>
      <c r="J667" t="s">
        <v>166</v>
      </c>
      <c r="K667" t="s">
        <v>797</v>
      </c>
      <c r="L667" t="s">
        <v>14518</v>
      </c>
      <c r="M667" t="s">
        <v>14519</v>
      </c>
      <c r="N667" t="s">
        <v>170</v>
      </c>
      <c r="AI667" t="s">
        <v>14520</v>
      </c>
      <c r="AJ667" t="s">
        <v>14521</v>
      </c>
      <c r="AK667" t="s">
        <v>14522</v>
      </c>
      <c r="AL667">
        <v>64</v>
      </c>
      <c r="AN667">
        <v>1975</v>
      </c>
      <c r="AO667" t="s">
        <v>174</v>
      </c>
      <c r="AP667" t="s">
        <v>14523</v>
      </c>
      <c r="AQ667" t="s">
        <v>14524</v>
      </c>
      <c r="AR667" t="s">
        <v>14525</v>
      </c>
      <c r="AS667">
        <v>64</v>
      </c>
      <c r="AU667">
        <v>1977</v>
      </c>
      <c r="AV667" t="s">
        <v>170</v>
      </c>
      <c r="BC667" t="s">
        <v>174</v>
      </c>
      <c r="BD667" t="s">
        <v>14526</v>
      </c>
      <c r="BE667" t="s">
        <v>14527</v>
      </c>
      <c r="BF667" t="s">
        <v>14528</v>
      </c>
      <c r="BG667">
        <v>85</v>
      </c>
      <c r="BH667">
        <v>8.52</v>
      </c>
      <c r="BI667">
        <v>1983</v>
      </c>
      <c r="BJ667">
        <v>19</v>
      </c>
      <c r="BK667" t="s">
        <v>4393</v>
      </c>
      <c r="BL667">
        <v>34</v>
      </c>
      <c r="BN667" t="s">
        <v>174</v>
      </c>
      <c r="BO667" t="s">
        <v>14529</v>
      </c>
      <c r="BP667" t="s">
        <v>14530</v>
      </c>
      <c r="BQ667" t="s">
        <v>14531</v>
      </c>
      <c r="BR667">
        <v>79.5</v>
      </c>
      <c r="BS667">
        <v>7.95</v>
      </c>
      <c r="BT667">
        <v>1995</v>
      </c>
      <c r="BU667">
        <v>31</v>
      </c>
      <c r="BV667" t="s">
        <v>528</v>
      </c>
      <c r="BW667">
        <v>24</v>
      </c>
      <c r="BY667" t="s">
        <v>170</v>
      </c>
      <c r="BZ667" t="s">
        <v>14532</v>
      </c>
      <c r="CA667" t="s">
        <v>14533</v>
      </c>
      <c r="CF667" t="s">
        <v>174</v>
      </c>
      <c r="CG667" t="s">
        <v>14534</v>
      </c>
      <c r="CH667" t="s">
        <v>14535</v>
      </c>
      <c r="CI667" t="s">
        <v>193</v>
      </c>
      <c r="CJ667">
        <v>2006</v>
      </c>
      <c r="CL667" t="s">
        <v>174</v>
      </c>
      <c r="CM667" t="s">
        <v>14536</v>
      </c>
      <c r="CN667" t="s">
        <v>174</v>
      </c>
      <c r="CO667" t="s">
        <v>14537</v>
      </c>
      <c r="CP667" t="s">
        <v>721</v>
      </c>
      <c r="CQ667" t="s">
        <v>174</v>
      </c>
      <c r="CR667">
        <v>8</v>
      </c>
      <c r="CS667">
        <v>1</v>
      </c>
      <c r="CT667">
        <v>2</v>
      </c>
      <c r="CU667" t="s">
        <v>14538</v>
      </c>
      <c r="CV667" t="s">
        <v>174</v>
      </c>
      <c r="CW667" t="s">
        <v>14539</v>
      </c>
      <c r="CX667" t="s">
        <v>193</v>
      </c>
      <c r="CY667">
        <v>2006</v>
      </c>
      <c r="CZ667" t="s">
        <v>170</v>
      </c>
      <c r="DB667" t="s">
        <v>14540</v>
      </c>
      <c r="DC667" t="s">
        <v>14541</v>
      </c>
      <c r="DD667" t="s">
        <v>174</v>
      </c>
      <c r="DE667" t="s">
        <v>14542</v>
      </c>
      <c r="DF667" t="s">
        <v>170</v>
      </c>
      <c r="DL667" t="s">
        <v>174</v>
      </c>
      <c r="DM667" t="s">
        <v>14543</v>
      </c>
      <c r="DN667" t="s">
        <v>174</v>
      </c>
      <c r="DO667" t="s">
        <v>14544</v>
      </c>
      <c r="DP667" t="s">
        <v>14545</v>
      </c>
      <c r="DQ667" t="s">
        <v>202</v>
      </c>
      <c r="DR667" t="str">
        <f>HYPERLINK("https://nconnect.nicmar.ac.in/pdf/816_resume_1772358985.pdf/Y2FyZWVy","View Resume")</f>
        <v>0</v>
      </c>
      <c r="DS667" t="s">
        <v>14546</v>
      </c>
      <c r="DT667" t="s">
        <v>14547</v>
      </c>
      <c r="DU667" t="s">
        <v>14548</v>
      </c>
      <c r="DV667" t="s">
        <v>333</v>
      </c>
      <c r="DW667" t="s">
        <v>246</v>
      </c>
      <c r="DX667" t="s">
        <v>423</v>
      </c>
      <c r="DY667" t="s">
        <v>4271</v>
      </c>
      <c r="DZ667" t="s">
        <v>945</v>
      </c>
      <c r="EA667" t="s">
        <v>14549</v>
      </c>
      <c r="EB667" t="s">
        <v>12807</v>
      </c>
      <c r="EC667" t="s">
        <v>8952</v>
      </c>
      <c r="ED667" t="s">
        <v>246</v>
      </c>
      <c r="EE667" t="s">
        <v>644</v>
      </c>
      <c r="EF667" t="s">
        <v>1319</v>
      </c>
      <c r="EG667" t="s">
        <v>1031</v>
      </c>
      <c r="EH667" t="s">
        <v>7549</v>
      </c>
      <c r="EI667" t="s">
        <v>14550</v>
      </c>
      <c r="EJ667" t="s">
        <v>5418</v>
      </c>
      <c r="EK667" t="s">
        <v>207</v>
      </c>
      <c r="EL667" t="s">
        <v>14551</v>
      </c>
      <c r="EM667" t="s">
        <v>1634</v>
      </c>
      <c r="EN667" t="s">
        <v>14552</v>
      </c>
    </row>
    <row r="668" spans="1:158">
      <c r="A668" t="s">
        <v>1063</v>
      </c>
      <c r="B668" t="s">
        <v>507</v>
      </c>
      <c r="C668" t="s">
        <v>212</v>
      </c>
      <c r="D668" t="s">
        <v>213</v>
      </c>
      <c r="E668" t="s">
        <v>14553</v>
      </c>
      <c r="F668" t="s">
        <v>14554</v>
      </c>
      <c r="G668">
        <v>9970171964</v>
      </c>
      <c r="H668" t="s">
        <v>271</v>
      </c>
      <c r="I668" t="s">
        <v>14555</v>
      </c>
      <c r="J668" t="s">
        <v>166</v>
      </c>
      <c r="K668" t="s">
        <v>831</v>
      </c>
      <c r="L668" t="s">
        <v>14556</v>
      </c>
      <c r="M668" t="s">
        <v>14557</v>
      </c>
      <c r="N668" t="s">
        <v>170</v>
      </c>
      <c r="AI668" t="s">
        <v>14558</v>
      </c>
      <c r="AJ668" t="s">
        <v>14559</v>
      </c>
      <c r="AK668" t="s">
        <v>917</v>
      </c>
      <c r="AL668">
        <v>82</v>
      </c>
      <c r="AN668">
        <v>1992</v>
      </c>
      <c r="AO668" t="s">
        <v>174</v>
      </c>
      <c r="AP668" t="s">
        <v>14560</v>
      </c>
      <c r="AQ668" t="s">
        <v>14561</v>
      </c>
      <c r="AR668" t="s">
        <v>14562</v>
      </c>
      <c r="AS668">
        <v>72</v>
      </c>
      <c r="AU668">
        <v>1994</v>
      </c>
      <c r="AV668" t="s">
        <v>170</v>
      </c>
      <c r="BC668" t="s">
        <v>174</v>
      </c>
      <c r="BD668" t="s">
        <v>11401</v>
      </c>
      <c r="BE668" t="s">
        <v>14563</v>
      </c>
      <c r="BF668" t="s">
        <v>14564</v>
      </c>
      <c r="BG668">
        <v>71</v>
      </c>
      <c r="BI668">
        <v>1998</v>
      </c>
      <c r="BJ668">
        <v>2</v>
      </c>
      <c r="BL668">
        <v>47</v>
      </c>
      <c r="BN668" t="s">
        <v>174</v>
      </c>
      <c r="BO668" t="s">
        <v>11401</v>
      </c>
      <c r="BP668" t="s">
        <v>14563</v>
      </c>
      <c r="BQ668" t="s">
        <v>14565</v>
      </c>
      <c r="BR668">
        <v>72</v>
      </c>
      <c r="BT668">
        <v>2000</v>
      </c>
      <c r="BU668">
        <v>14</v>
      </c>
      <c r="BW668">
        <v>47</v>
      </c>
      <c r="BY668" t="s">
        <v>170</v>
      </c>
      <c r="CF668" t="s">
        <v>174</v>
      </c>
      <c r="CG668" t="s">
        <v>14566</v>
      </c>
      <c r="CH668" t="s">
        <v>6862</v>
      </c>
      <c r="CI668" t="s">
        <v>193</v>
      </c>
      <c r="CJ668">
        <v>2022</v>
      </c>
      <c r="CL668" t="s">
        <v>170</v>
      </c>
      <c r="CN668" t="s">
        <v>174</v>
      </c>
      <c r="CO668" t="s">
        <v>14567</v>
      </c>
      <c r="CP668" t="s">
        <v>14568</v>
      </c>
      <c r="CQ668" t="s">
        <v>174</v>
      </c>
      <c r="CR668">
        <v>0</v>
      </c>
      <c r="CS668">
        <v>4</v>
      </c>
      <c r="CT668">
        <v>2</v>
      </c>
      <c r="CU668" t="s">
        <v>14569</v>
      </c>
      <c r="CV668" t="s">
        <v>170</v>
      </c>
      <c r="CZ668" t="s">
        <v>170</v>
      </c>
      <c r="DB668" t="s">
        <v>14570</v>
      </c>
      <c r="DC668" t="s">
        <v>14571</v>
      </c>
      <c r="DD668" t="s">
        <v>174</v>
      </c>
      <c r="DE668" t="s">
        <v>14572</v>
      </c>
      <c r="DF668" t="s">
        <v>170</v>
      </c>
      <c r="DL668" t="s">
        <v>170</v>
      </c>
      <c r="DN668" t="s">
        <v>174</v>
      </c>
      <c r="DO668" t="s">
        <v>14573</v>
      </c>
      <c r="DP668" t="s">
        <v>14574</v>
      </c>
      <c r="DQ668" t="s">
        <v>202</v>
      </c>
      <c r="DR668" t="str">
        <f>HYPERLINK("https://nconnect.nicmar.ac.in/pdf/817_resume_1772360223.pdf/Y2FyZWVy","View Resume")</f>
        <v>0</v>
      </c>
      <c r="DS668" t="s">
        <v>7580</v>
      </c>
      <c r="DT668" t="s">
        <v>14575</v>
      </c>
      <c r="DU668" t="s">
        <v>507</v>
      </c>
      <c r="DV668" t="s">
        <v>818</v>
      </c>
      <c r="DW668" t="s">
        <v>246</v>
      </c>
      <c r="DX668" t="s">
        <v>1725</v>
      </c>
      <c r="DY668" t="s">
        <v>209</v>
      </c>
      <c r="DZ668" t="s">
        <v>7580</v>
      </c>
    </row>
    <row r="669" spans="1:158">
      <c r="A669" t="s">
        <v>210</v>
      </c>
      <c r="B669" t="s">
        <v>211</v>
      </c>
      <c r="C669" t="s">
        <v>212</v>
      </c>
      <c r="D669" t="s">
        <v>213</v>
      </c>
      <c r="E669" t="s">
        <v>14576</v>
      </c>
      <c r="F669" t="s">
        <v>14577</v>
      </c>
      <c r="G669">
        <v>9176495011</v>
      </c>
      <c r="H669" t="s">
        <v>164</v>
      </c>
      <c r="I669" t="s">
        <v>14578</v>
      </c>
      <c r="J669" t="s">
        <v>166</v>
      </c>
      <c r="K669" t="s">
        <v>14579</v>
      </c>
      <c r="L669" t="s">
        <v>14580</v>
      </c>
      <c r="M669" t="s">
        <v>14581</v>
      </c>
      <c r="N669" t="s">
        <v>170</v>
      </c>
      <c r="AI669" t="s">
        <v>14582</v>
      </c>
      <c r="AJ669" t="s">
        <v>9737</v>
      </c>
      <c r="AK669" t="s">
        <v>14583</v>
      </c>
      <c r="AL669">
        <v>59</v>
      </c>
      <c r="AN669">
        <v>2002</v>
      </c>
      <c r="AO669" t="s">
        <v>170</v>
      </c>
      <c r="AV669" t="s">
        <v>174</v>
      </c>
      <c r="AW669" t="s">
        <v>485</v>
      </c>
      <c r="AX669" t="s">
        <v>14584</v>
      </c>
      <c r="AY669" t="s">
        <v>485</v>
      </c>
      <c r="AZ669">
        <v>70.13</v>
      </c>
      <c r="BB669">
        <v>2005</v>
      </c>
      <c r="BC669" t="s">
        <v>174</v>
      </c>
      <c r="BD669" t="s">
        <v>14585</v>
      </c>
      <c r="BE669" t="s">
        <v>14586</v>
      </c>
      <c r="BF669" t="s">
        <v>485</v>
      </c>
      <c r="BG669">
        <v>71</v>
      </c>
      <c r="BH669">
        <v>7.6</v>
      </c>
      <c r="BI669">
        <v>2010</v>
      </c>
      <c r="BJ669">
        <v>1</v>
      </c>
      <c r="BL669">
        <v>9</v>
      </c>
      <c r="BN669" t="s">
        <v>174</v>
      </c>
      <c r="BO669" t="s">
        <v>14587</v>
      </c>
      <c r="BP669" t="s">
        <v>14587</v>
      </c>
      <c r="BQ669" t="s">
        <v>14588</v>
      </c>
      <c r="BR669">
        <v>94.1</v>
      </c>
      <c r="BS669">
        <v>9.41</v>
      </c>
      <c r="BT669">
        <v>2015</v>
      </c>
      <c r="BU669">
        <v>31</v>
      </c>
      <c r="BV669" t="s">
        <v>14589</v>
      </c>
      <c r="BW669">
        <v>47</v>
      </c>
      <c r="BY669" t="s">
        <v>170</v>
      </c>
      <c r="BZ669" t="s">
        <v>14587</v>
      </c>
      <c r="CA669" t="s">
        <v>14587</v>
      </c>
      <c r="CB669" t="s">
        <v>213</v>
      </c>
      <c r="CC669">
        <v>97.6</v>
      </c>
      <c r="CD669">
        <v>9.76</v>
      </c>
      <c r="CE669">
        <v>2022</v>
      </c>
      <c r="CF669" t="s">
        <v>174</v>
      </c>
      <c r="CG669" t="s">
        <v>213</v>
      </c>
      <c r="CH669" t="s">
        <v>14587</v>
      </c>
      <c r="CI669" t="s">
        <v>193</v>
      </c>
      <c r="CJ669">
        <v>2022</v>
      </c>
      <c r="CL669" t="s">
        <v>170</v>
      </c>
      <c r="CN669" t="s">
        <v>174</v>
      </c>
      <c r="CO669" t="s">
        <v>14590</v>
      </c>
      <c r="CP669" t="s">
        <v>14591</v>
      </c>
      <c r="CQ669" t="s">
        <v>174</v>
      </c>
      <c r="CR669">
        <v>3</v>
      </c>
      <c r="CS669">
        <v>2</v>
      </c>
      <c r="CU669" t="s">
        <v>14592</v>
      </c>
      <c r="CV669" t="s">
        <v>170</v>
      </c>
      <c r="CZ669" t="s">
        <v>170</v>
      </c>
      <c r="DC669" t="s">
        <v>326</v>
      </c>
      <c r="DD669" t="s">
        <v>170</v>
      </c>
      <c r="DF669" t="s">
        <v>170</v>
      </c>
      <c r="DL669" t="s">
        <v>174</v>
      </c>
      <c r="DM669" t="s">
        <v>14590</v>
      </c>
      <c r="DN669" t="s">
        <v>170</v>
      </c>
      <c r="DP669" t="s">
        <v>14593</v>
      </c>
      <c r="DQ669" t="s">
        <v>202</v>
      </c>
      <c r="DR669" t="str">
        <f>HYPERLINK("https://nconnect.nicmar.ac.in/pdf/820_resume_1772363596.pdf/Y2FyZWVy","View Resume")</f>
        <v>0</v>
      </c>
      <c r="DS669" t="s">
        <v>898</v>
      </c>
      <c r="DT669" t="s">
        <v>6295</v>
      </c>
      <c r="DU669" t="s">
        <v>2128</v>
      </c>
      <c r="DV669" t="s">
        <v>4137</v>
      </c>
      <c r="DW669" t="s">
        <v>246</v>
      </c>
      <c r="DX669" t="s">
        <v>984</v>
      </c>
      <c r="DY669" t="s">
        <v>1094</v>
      </c>
      <c r="DZ669" t="s">
        <v>990</v>
      </c>
      <c r="EA669" t="s">
        <v>2875</v>
      </c>
      <c r="EB669" t="s">
        <v>14594</v>
      </c>
      <c r="EC669" t="s">
        <v>1812</v>
      </c>
      <c r="ED669" t="s">
        <v>246</v>
      </c>
      <c r="EE669" t="s">
        <v>8183</v>
      </c>
      <c r="EF669" t="s">
        <v>984</v>
      </c>
      <c r="EG669" t="s">
        <v>1388</v>
      </c>
      <c r="EH669" t="s">
        <v>14595</v>
      </c>
      <c r="EI669" t="s">
        <v>14596</v>
      </c>
      <c r="EJ669" t="s">
        <v>333</v>
      </c>
      <c r="EK669" t="s">
        <v>207</v>
      </c>
      <c r="EL669" t="s">
        <v>1094</v>
      </c>
      <c r="EM669" t="s">
        <v>209</v>
      </c>
      <c r="EN669" t="s">
        <v>1689</v>
      </c>
    </row>
    <row r="670" spans="1:158">
      <c r="A670" t="s">
        <v>1137</v>
      </c>
      <c r="B670" t="s">
        <v>211</v>
      </c>
      <c r="C670" t="s">
        <v>1138</v>
      </c>
      <c r="D670" t="s">
        <v>1139</v>
      </c>
      <c r="E670" t="s">
        <v>14597</v>
      </c>
      <c r="F670" t="s">
        <v>14598</v>
      </c>
      <c r="G670">
        <v>8233304457</v>
      </c>
      <c r="H670" t="s">
        <v>164</v>
      </c>
      <c r="I670" t="s">
        <v>9569</v>
      </c>
      <c r="J670" t="s">
        <v>217</v>
      </c>
      <c r="K670" t="s">
        <v>797</v>
      </c>
      <c r="L670" t="s">
        <v>14599</v>
      </c>
      <c r="M670" t="s">
        <v>14600</v>
      </c>
      <c r="N670" t="s">
        <v>170</v>
      </c>
      <c r="AI670" t="s">
        <v>14601</v>
      </c>
      <c r="AJ670" t="s">
        <v>14602</v>
      </c>
      <c r="AK670" t="s">
        <v>14603</v>
      </c>
      <c r="AL670">
        <v>68.33</v>
      </c>
      <c r="AN670">
        <v>2008</v>
      </c>
      <c r="AO670" t="s">
        <v>174</v>
      </c>
      <c r="AP670" t="s">
        <v>14604</v>
      </c>
      <c r="AQ670" t="s">
        <v>14602</v>
      </c>
      <c r="AR670" t="s">
        <v>919</v>
      </c>
      <c r="AS670">
        <v>71.23</v>
      </c>
      <c r="AU670">
        <v>2010</v>
      </c>
      <c r="AV670" t="s">
        <v>170</v>
      </c>
      <c r="BC670" t="s">
        <v>174</v>
      </c>
      <c r="BD670" t="s">
        <v>14605</v>
      </c>
      <c r="BE670" t="s">
        <v>14606</v>
      </c>
      <c r="BF670" t="s">
        <v>485</v>
      </c>
      <c r="BG670">
        <v>69.7</v>
      </c>
      <c r="BI670">
        <v>2015</v>
      </c>
      <c r="BJ670">
        <v>1</v>
      </c>
      <c r="BL670">
        <v>9</v>
      </c>
      <c r="BN670" t="s">
        <v>174</v>
      </c>
      <c r="BO670" t="s">
        <v>5271</v>
      </c>
      <c r="BP670" t="s">
        <v>5271</v>
      </c>
      <c r="BQ670" t="s">
        <v>3615</v>
      </c>
      <c r="BR670">
        <v>83.4</v>
      </c>
      <c r="BS670">
        <v>8.34</v>
      </c>
      <c r="BT670">
        <v>2019</v>
      </c>
      <c r="BU670">
        <v>16</v>
      </c>
      <c r="BW670">
        <v>49</v>
      </c>
      <c r="BY670" t="s">
        <v>170</v>
      </c>
      <c r="CF670" t="s">
        <v>174</v>
      </c>
      <c r="CG670" t="s">
        <v>14607</v>
      </c>
      <c r="CH670" t="s">
        <v>5271</v>
      </c>
      <c r="CI670" t="s">
        <v>193</v>
      </c>
      <c r="CJ670">
        <v>2024</v>
      </c>
      <c r="CL670" t="s">
        <v>174</v>
      </c>
      <c r="CN670" t="s">
        <v>174</v>
      </c>
      <c r="CO670" t="s">
        <v>14608</v>
      </c>
      <c r="CP670" t="s">
        <v>14609</v>
      </c>
      <c r="CQ670" t="s">
        <v>174</v>
      </c>
      <c r="CR670">
        <v>15</v>
      </c>
      <c r="CS670">
        <v>22</v>
      </c>
      <c r="CT670">
        <v>0</v>
      </c>
      <c r="CU670" t="s">
        <v>14610</v>
      </c>
      <c r="CV670" t="s">
        <v>174</v>
      </c>
      <c r="CW670" t="s">
        <v>14611</v>
      </c>
      <c r="CX670" t="s">
        <v>193</v>
      </c>
      <c r="CY670">
        <v>2015</v>
      </c>
      <c r="CZ670" t="s">
        <v>170</v>
      </c>
      <c r="DB670" t="s">
        <v>14612</v>
      </c>
      <c r="DC670" t="s">
        <v>14613</v>
      </c>
      <c r="DD670" t="s">
        <v>174</v>
      </c>
      <c r="DE670" t="s">
        <v>14614</v>
      </c>
      <c r="DF670" t="s">
        <v>174</v>
      </c>
      <c r="DG670">
        <v>3</v>
      </c>
      <c r="DH670">
        <v>0</v>
      </c>
      <c r="DI670" t="s">
        <v>14615</v>
      </c>
      <c r="DJ670" t="s">
        <v>6536</v>
      </c>
      <c r="DK670">
        <v>9</v>
      </c>
      <c r="DL670" t="s">
        <v>170</v>
      </c>
      <c r="DN670" t="s">
        <v>170</v>
      </c>
      <c r="DP670" t="s">
        <v>14616</v>
      </c>
      <c r="DQ670" t="str">
        <f>HYPERLINK("https://nconnect.nicmar.ac.in/storage/profile/6996cf9621351.png","Download")</f>
        <v>0</v>
      </c>
      <c r="DR670" t="str">
        <f>HYPERLINK("https://nconnect.nicmar.ac.in/pdf/182_resume_1771492976.pdf/Y2FyZWVy","View Resume")</f>
        <v>0</v>
      </c>
      <c r="DS670" t="s">
        <v>1206</v>
      </c>
      <c r="DT670" t="s">
        <v>14617</v>
      </c>
      <c r="DU670" t="s">
        <v>9982</v>
      </c>
      <c r="DV670" t="s">
        <v>3103</v>
      </c>
      <c r="DW670" t="s">
        <v>246</v>
      </c>
      <c r="DX670" t="s">
        <v>4271</v>
      </c>
      <c r="DY670" t="s">
        <v>209</v>
      </c>
      <c r="DZ670" t="s">
        <v>945</v>
      </c>
      <c r="EA670" t="s">
        <v>14618</v>
      </c>
      <c r="EB670" t="s">
        <v>211</v>
      </c>
      <c r="EC670" t="s">
        <v>14619</v>
      </c>
      <c r="ED670" t="s">
        <v>246</v>
      </c>
      <c r="EE670" t="s">
        <v>2434</v>
      </c>
      <c r="EF670" t="s">
        <v>4271</v>
      </c>
      <c r="EG670" t="s">
        <v>949</v>
      </c>
      <c r="EH670" t="s">
        <v>14620</v>
      </c>
      <c r="EI670" t="s">
        <v>211</v>
      </c>
      <c r="EJ670" t="s">
        <v>1214</v>
      </c>
      <c r="EK670" t="s">
        <v>246</v>
      </c>
      <c r="EL670" t="s">
        <v>995</v>
      </c>
      <c r="EM670" t="s">
        <v>2434</v>
      </c>
      <c r="EN670" t="s">
        <v>460</v>
      </c>
      <c r="EO670" t="s">
        <v>14621</v>
      </c>
      <c r="EP670" t="s">
        <v>211</v>
      </c>
      <c r="EQ670" t="s">
        <v>1214</v>
      </c>
      <c r="ER670" t="s">
        <v>246</v>
      </c>
      <c r="ES670" t="s">
        <v>4748</v>
      </c>
      <c r="ET670" t="s">
        <v>988</v>
      </c>
      <c r="EU670" t="s">
        <v>2927</v>
      </c>
    </row>
    <row r="671" spans="1:158">
      <c r="A671" t="s">
        <v>3204</v>
      </c>
      <c r="B671" t="s">
        <v>211</v>
      </c>
      <c r="C671" t="s">
        <v>160</v>
      </c>
      <c r="D671" t="s">
        <v>3205</v>
      </c>
      <c r="E671" t="s">
        <v>14597</v>
      </c>
      <c r="F671" t="s">
        <v>14598</v>
      </c>
      <c r="G671">
        <v>8233304457</v>
      </c>
      <c r="H671" t="s">
        <v>164</v>
      </c>
      <c r="I671" t="s">
        <v>9569</v>
      </c>
      <c r="J671" t="s">
        <v>217</v>
      </c>
      <c r="K671" t="s">
        <v>797</v>
      </c>
      <c r="L671" t="s">
        <v>14599</v>
      </c>
      <c r="M671" t="s">
        <v>14600</v>
      </c>
      <c r="N671" t="s">
        <v>170</v>
      </c>
      <c r="AI671" t="s">
        <v>14601</v>
      </c>
      <c r="AJ671" t="s">
        <v>14602</v>
      </c>
      <c r="AK671" t="s">
        <v>14603</v>
      </c>
      <c r="AL671">
        <v>68.33</v>
      </c>
      <c r="AN671">
        <v>2008</v>
      </c>
      <c r="AO671" t="s">
        <v>174</v>
      </c>
      <c r="AP671" t="s">
        <v>14604</v>
      </c>
      <c r="AQ671" t="s">
        <v>14602</v>
      </c>
      <c r="AR671" t="s">
        <v>919</v>
      </c>
      <c r="AS671">
        <v>71.23</v>
      </c>
      <c r="AU671">
        <v>2010</v>
      </c>
      <c r="AV671" t="s">
        <v>170</v>
      </c>
      <c r="BC671" t="s">
        <v>174</v>
      </c>
      <c r="BD671" t="s">
        <v>14605</v>
      </c>
      <c r="BE671" t="s">
        <v>14606</v>
      </c>
      <c r="BF671" t="s">
        <v>485</v>
      </c>
      <c r="BG671">
        <v>69.7</v>
      </c>
      <c r="BI671">
        <v>2015</v>
      </c>
      <c r="BJ671">
        <v>1</v>
      </c>
      <c r="BL671">
        <v>9</v>
      </c>
      <c r="BN671" t="s">
        <v>174</v>
      </c>
      <c r="BO671" t="s">
        <v>5271</v>
      </c>
      <c r="BP671" t="s">
        <v>5271</v>
      </c>
      <c r="BQ671" t="s">
        <v>3615</v>
      </c>
      <c r="BR671">
        <v>83.4</v>
      </c>
      <c r="BS671">
        <v>8.34</v>
      </c>
      <c r="BT671">
        <v>2019</v>
      </c>
      <c r="BU671">
        <v>16</v>
      </c>
      <c r="BW671">
        <v>49</v>
      </c>
      <c r="BY671" t="s">
        <v>170</v>
      </c>
      <c r="CF671" t="s">
        <v>174</v>
      </c>
      <c r="CG671" t="s">
        <v>14607</v>
      </c>
      <c r="CH671" t="s">
        <v>5271</v>
      </c>
      <c r="CI671" t="s">
        <v>193</v>
      </c>
      <c r="CJ671">
        <v>2024</v>
      </c>
      <c r="CL671" t="s">
        <v>174</v>
      </c>
      <c r="CN671" t="s">
        <v>174</v>
      </c>
      <c r="CO671" t="s">
        <v>14608</v>
      </c>
      <c r="CP671" t="s">
        <v>14609</v>
      </c>
      <c r="CQ671" t="s">
        <v>174</v>
      </c>
      <c r="CR671">
        <v>15</v>
      </c>
      <c r="CS671">
        <v>22</v>
      </c>
      <c r="CT671">
        <v>0</v>
      </c>
      <c r="CU671" t="s">
        <v>14610</v>
      </c>
      <c r="CV671" t="s">
        <v>174</v>
      </c>
      <c r="CW671" t="s">
        <v>14611</v>
      </c>
      <c r="CX671" t="s">
        <v>193</v>
      </c>
      <c r="CY671">
        <v>2015</v>
      </c>
      <c r="CZ671" t="s">
        <v>170</v>
      </c>
      <c r="DB671" t="s">
        <v>14612</v>
      </c>
      <c r="DC671" t="s">
        <v>14613</v>
      </c>
      <c r="DD671" t="s">
        <v>174</v>
      </c>
      <c r="DE671" t="s">
        <v>14614</v>
      </c>
      <c r="DF671" t="s">
        <v>174</v>
      </c>
      <c r="DG671">
        <v>3</v>
      </c>
      <c r="DH671">
        <v>0</v>
      </c>
      <c r="DI671" t="s">
        <v>14615</v>
      </c>
      <c r="DJ671" t="s">
        <v>6536</v>
      </c>
      <c r="DK671">
        <v>9</v>
      </c>
      <c r="DL671" t="s">
        <v>170</v>
      </c>
      <c r="DN671" t="s">
        <v>170</v>
      </c>
      <c r="DP671" t="s">
        <v>14622</v>
      </c>
      <c r="DQ671" t="str">
        <f>HYPERLINK("https://nconnect.nicmar.ac.in/storage/profile/6996cf9621351.png","Download")</f>
        <v>0</v>
      </c>
      <c r="DR671" t="str">
        <f>HYPERLINK("https://nconnect.nicmar.ac.in/pdf/182_resume_1771492976.pdf/Y2FyZWVy","View Resume")</f>
        <v>0</v>
      </c>
      <c r="DS671" t="s">
        <v>1206</v>
      </c>
      <c r="DT671" t="s">
        <v>14617</v>
      </c>
      <c r="DU671" t="s">
        <v>9982</v>
      </c>
      <c r="DV671" t="s">
        <v>3103</v>
      </c>
      <c r="DW671" t="s">
        <v>246</v>
      </c>
      <c r="DX671" t="s">
        <v>4271</v>
      </c>
      <c r="DY671" t="s">
        <v>209</v>
      </c>
      <c r="DZ671" t="s">
        <v>945</v>
      </c>
      <c r="EA671" t="s">
        <v>14618</v>
      </c>
      <c r="EB671" t="s">
        <v>211</v>
      </c>
      <c r="EC671" t="s">
        <v>14619</v>
      </c>
      <c r="ED671" t="s">
        <v>246</v>
      </c>
      <c r="EE671" t="s">
        <v>2434</v>
      </c>
      <c r="EF671" t="s">
        <v>4271</v>
      </c>
      <c r="EG671" t="s">
        <v>949</v>
      </c>
      <c r="EH671" t="s">
        <v>14620</v>
      </c>
      <c r="EI671" t="s">
        <v>211</v>
      </c>
      <c r="EJ671" t="s">
        <v>1214</v>
      </c>
      <c r="EK671" t="s">
        <v>246</v>
      </c>
      <c r="EL671" t="s">
        <v>995</v>
      </c>
      <c r="EM671" t="s">
        <v>2434</v>
      </c>
      <c r="EN671" t="s">
        <v>460</v>
      </c>
      <c r="EO671" t="s">
        <v>14621</v>
      </c>
      <c r="EP671" t="s">
        <v>211</v>
      </c>
      <c r="EQ671" t="s">
        <v>1214</v>
      </c>
      <c r="ER671" t="s">
        <v>246</v>
      </c>
      <c r="ES671" t="s">
        <v>4748</v>
      </c>
      <c r="ET671" t="s">
        <v>988</v>
      </c>
      <c r="EU671" t="s">
        <v>2927</v>
      </c>
    </row>
    <row r="672" spans="1:158">
      <c r="A672" t="s">
        <v>210</v>
      </c>
      <c r="B672" t="s">
        <v>211</v>
      </c>
      <c r="C672" t="s">
        <v>212</v>
      </c>
      <c r="D672" t="s">
        <v>213</v>
      </c>
      <c r="E672" t="s">
        <v>14597</v>
      </c>
      <c r="F672" t="s">
        <v>14598</v>
      </c>
      <c r="G672">
        <v>8233304457</v>
      </c>
      <c r="H672" t="s">
        <v>164</v>
      </c>
      <c r="I672" t="s">
        <v>9569</v>
      </c>
      <c r="J672" t="s">
        <v>217</v>
      </c>
      <c r="K672" t="s">
        <v>797</v>
      </c>
      <c r="L672" t="s">
        <v>14599</v>
      </c>
      <c r="M672" t="s">
        <v>14600</v>
      </c>
      <c r="N672" t="s">
        <v>170</v>
      </c>
      <c r="AI672" t="s">
        <v>14601</v>
      </c>
      <c r="AJ672" t="s">
        <v>14602</v>
      </c>
      <c r="AK672" t="s">
        <v>14603</v>
      </c>
      <c r="AL672">
        <v>68.33</v>
      </c>
      <c r="AN672">
        <v>2008</v>
      </c>
      <c r="AO672" t="s">
        <v>174</v>
      </c>
      <c r="AP672" t="s">
        <v>14604</v>
      </c>
      <c r="AQ672" t="s">
        <v>14602</v>
      </c>
      <c r="AR672" t="s">
        <v>919</v>
      </c>
      <c r="AS672">
        <v>71.23</v>
      </c>
      <c r="AU672">
        <v>2010</v>
      </c>
      <c r="AV672" t="s">
        <v>170</v>
      </c>
      <c r="BC672" t="s">
        <v>174</v>
      </c>
      <c r="BD672" t="s">
        <v>14605</v>
      </c>
      <c r="BE672" t="s">
        <v>14606</v>
      </c>
      <c r="BF672" t="s">
        <v>485</v>
      </c>
      <c r="BG672">
        <v>69.7</v>
      </c>
      <c r="BI672">
        <v>2015</v>
      </c>
      <c r="BJ672">
        <v>1</v>
      </c>
      <c r="BL672">
        <v>9</v>
      </c>
      <c r="BN672" t="s">
        <v>174</v>
      </c>
      <c r="BO672" t="s">
        <v>5271</v>
      </c>
      <c r="BP672" t="s">
        <v>5271</v>
      </c>
      <c r="BQ672" t="s">
        <v>3615</v>
      </c>
      <c r="BR672">
        <v>83.4</v>
      </c>
      <c r="BS672">
        <v>8.34</v>
      </c>
      <c r="BT672">
        <v>2019</v>
      </c>
      <c r="BU672">
        <v>16</v>
      </c>
      <c r="BW672">
        <v>49</v>
      </c>
      <c r="BY672" t="s">
        <v>170</v>
      </c>
      <c r="CF672" t="s">
        <v>174</v>
      </c>
      <c r="CG672" t="s">
        <v>14607</v>
      </c>
      <c r="CH672" t="s">
        <v>5271</v>
      </c>
      <c r="CI672" t="s">
        <v>193</v>
      </c>
      <c r="CJ672">
        <v>2024</v>
      </c>
      <c r="CL672" t="s">
        <v>174</v>
      </c>
      <c r="CN672" t="s">
        <v>174</v>
      </c>
      <c r="CO672" t="s">
        <v>14608</v>
      </c>
      <c r="CP672" t="s">
        <v>14609</v>
      </c>
      <c r="CQ672" t="s">
        <v>174</v>
      </c>
      <c r="CR672">
        <v>15</v>
      </c>
      <c r="CS672">
        <v>22</v>
      </c>
      <c r="CT672">
        <v>0</v>
      </c>
      <c r="CU672" t="s">
        <v>14610</v>
      </c>
      <c r="CV672" t="s">
        <v>174</v>
      </c>
      <c r="CW672" t="s">
        <v>14611</v>
      </c>
      <c r="CX672" t="s">
        <v>193</v>
      </c>
      <c r="CY672">
        <v>2015</v>
      </c>
      <c r="CZ672" t="s">
        <v>170</v>
      </c>
      <c r="DB672" t="s">
        <v>14612</v>
      </c>
      <c r="DC672" t="s">
        <v>14613</v>
      </c>
      <c r="DD672" t="s">
        <v>174</v>
      </c>
      <c r="DE672" t="s">
        <v>14614</v>
      </c>
      <c r="DF672" t="s">
        <v>174</v>
      </c>
      <c r="DG672">
        <v>3</v>
      </c>
      <c r="DH672">
        <v>0</v>
      </c>
      <c r="DI672" t="s">
        <v>14615</v>
      </c>
      <c r="DJ672" t="s">
        <v>6536</v>
      </c>
      <c r="DK672">
        <v>9</v>
      </c>
      <c r="DL672" t="s">
        <v>170</v>
      </c>
      <c r="DN672" t="s">
        <v>170</v>
      </c>
      <c r="DP672" t="s">
        <v>14623</v>
      </c>
      <c r="DQ672" t="str">
        <f>HYPERLINK("https://nconnect.nicmar.ac.in/storage/profile/6996cf9621351.png","Download")</f>
        <v>0</v>
      </c>
      <c r="DR672" t="str">
        <f>HYPERLINK("https://nconnect.nicmar.ac.in/pdf/182_resume_1771492976.pdf/Y2FyZWVy","View Resume")</f>
        <v>0</v>
      </c>
      <c r="DS672" t="s">
        <v>1206</v>
      </c>
      <c r="DT672" t="s">
        <v>14617</v>
      </c>
      <c r="DU672" t="s">
        <v>9982</v>
      </c>
      <c r="DV672" t="s">
        <v>3103</v>
      </c>
      <c r="DW672" t="s">
        <v>246</v>
      </c>
      <c r="DX672" t="s">
        <v>4271</v>
      </c>
      <c r="DY672" t="s">
        <v>209</v>
      </c>
      <c r="DZ672" t="s">
        <v>945</v>
      </c>
      <c r="EA672" t="s">
        <v>14618</v>
      </c>
      <c r="EB672" t="s">
        <v>211</v>
      </c>
      <c r="EC672" t="s">
        <v>14619</v>
      </c>
      <c r="ED672" t="s">
        <v>246</v>
      </c>
      <c r="EE672" t="s">
        <v>2434</v>
      </c>
      <c r="EF672" t="s">
        <v>4271</v>
      </c>
      <c r="EG672" t="s">
        <v>949</v>
      </c>
      <c r="EH672" t="s">
        <v>14620</v>
      </c>
      <c r="EI672" t="s">
        <v>211</v>
      </c>
      <c r="EJ672" t="s">
        <v>1214</v>
      </c>
      <c r="EK672" t="s">
        <v>246</v>
      </c>
      <c r="EL672" t="s">
        <v>995</v>
      </c>
      <c r="EM672" t="s">
        <v>2434</v>
      </c>
      <c r="EN672" t="s">
        <v>460</v>
      </c>
      <c r="EO672" t="s">
        <v>14621</v>
      </c>
      <c r="EP672" t="s">
        <v>211</v>
      </c>
      <c r="EQ672" t="s">
        <v>1214</v>
      </c>
      <c r="ER672" t="s">
        <v>246</v>
      </c>
      <c r="ES672" t="s">
        <v>4748</v>
      </c>
      <c r="ET672" t="s">
        <v>988</v>
      </c>
      <c r="EU672" t="s">
        <v>2927</v>
      </c>
    </row>
    <row r="673" spans="1:158">
      <c r="A673" t="s">
        <v>470</v>
      </c>
      <c r="B673" t="s">
        <v>211</v>
      </c>
      <c r="C673" t="s">
        <v>471</v>
      </c>
      <c r="D673" t="s">
        <v>472</v>
      </c>
      <c r="E673" t="s">
        <v>14597</v>
      </c>
      <c r="F673" t="s">
        <v>14598</v>
      </c>
      <c r="G673">
        <v>8233304457</v>
      </c>
      <c r="H673" t="s">
        <v>164</v>
      </c>
      <c r="I673" t="s">
        <v>9569</v>
      </c>
      <c r="J673" t="s">
        <v>217</v>
      </c>
      <c r="K673" t="s">
        <v>797</v>
      </c>
      <c r="L673" t="s">
        <v>14599</v>
      </c>
      <c r="M673" t="s">
        <v>14600</v>
      </c>
      <c r="N673" t="s">
        <v>170</v>
      </c>
      <c r="AI673" t="s">
        <v>14601</v>
      </c>
      <c r="AJ673" t="s">
        <v>14602</v>
      </c>
      <c r="AK673" t="s">
        <v>14603</v>
      </c>
      <c r="AL673">
        <v>68.33</v>
      </c>
      <c r="AN673">
        <v>2008</v>
      </c>
      <c r="AO673" t="s">
        <v>174</v>
      </c>
      <c r="AP673" t="s">
        <v>14604</v>
      </c>
      <c r="AQ673" t="s">
        <v>14602</v>
      </c>
      <c r="AR673" t="s">
        <v>919</v>
      </c>
      <c r="AS673">
        <v>71.23</v>
      </c>
      <c r="AU673">
        <v>2010</v>
      </c>
      <c r="AV673" t="s">
        <v>170</v>
      </c>
      <c r="BC673" t="s">
        <v>174</v>
      </c>
      <c r="BD673" t="s">
        <v>14605</v>
      </c>
      <c r="BE673" t="s">
        <v>14606</v>
      </c>
      <c r="BF673" t="s">
        <v>485</v>
      </c>
      <c r="BG673">
        <v>69.7</v>
      </c>
      <c r="BI673">
        <v>2015</v>
      </c>
      <c r="BJ673">
        <v>1</v>
      </c>
      <c r="BL673">
        <v>9</v>
      </c>
      <c r="BN673" t="s">
        <v>174</v>
      </c>
      <c r="BO673" t="s">
        <v>5271</v>
      </c>
      <c r="BP673" t="s">
        <v>5271</v>
      </c>
      <c r="BQ673" t="s">
        <v>3615</v>
      </c>
      <c r="BR673">
        <v>83.4</v>
      </c>
      <c r="BS673">
        <v>8.34</v>
      </c>
      <c r="BT673">
        <v>2019</v>
      </c>
      <c r="BU673">
        <v>16</v>
      </c>
      <c r="BW673">
        <v>49</v>
      </c>
      <c r="BY673" t="s">
        <v>170</v>
      </c>
      <c r="CF673" t="s">
        <v>174</v>
      </c>
      <c r="CG673" t="s">
        <v>14607</v>
      </c>
      <c r="CH673" t="s">
        <v>5271</v>
      </c>
      <c r="CI673" t="s">
        <v>193</v>
      </c>
      <c r="CJ673">
        <v>2024</v>
      </c>
      <c r="CL673" t="s">
        <v>174</v>
      </c>
      <c r="CN673" t="s">
        <v>174</v>
      </c>
      <c r="CO673" t="s">
        <v>14608</v>
      </c>
      <c r="CP673" t="s">
        <v>14609</v>
      </c>
      <c r="CQ673" t="s">
        <v>174</v>
      </c>
      <c r="CR673">
        <v>15</v>
      </c>
      <c r="CS673">
        <v>22</v>
      </c>
      <c r="CT673">
        <v>0</v>
      </c>
      <c r="CU673" t="s">
        <v>14610</v>
      </c>
      <c r="CV673" t="s">
        <v>174</v>
      </c>
      <c r="CW673" t="s">
        <v>14611</v>
      </c>
      <c r="CX673" t="s">
        <v>193</v>
      </c>
      <c r="CY673">
        <v>2015</v>
      </c>
      <c r="CZ673" t="s">
        <v>170</v>
      </c>
      <c r="DB673" t="s">
        <v>14612</v>
      </c>
      <c r="DC673" t="s">
        <v>14613</v>
      </c>
      <c r="DD673" t="s">
        <v>174</v>
      </c>
      <c r="DE673" t="s">
        <v>14614</v>
      </c>
      <c r="DF673" t="s">
        <v>174</v>
      </c>
      <c r="DG673">
        <v>3</v>
      </c>
      <c r="DH673">
        <v>0</v>
      </c>
      <c r="DI673" t="s">
        <v>14615</v>
      </c>
      <c r="DJ673" t="s">
        <v>6536</v>
      </c>
      <c r="DK673">
        <v>9</v>
      </c>
      <c r="DL673" t="s">
        <v>170</v>
      </c>
      <c r="DN673" t="s">
        <v>170</v>
      </c>
      <c r="DP673" t="s">
        <v>14624</v>
      </c>
      <c r="DQ673" t="str">
        <f>HYPERLINK("https://nconnect.nicmar.ac.in/storage/profile/6996cf9621351.png","Download")</f>
        <v>0</v>
      </c>
      <c r="DR673" t="str">
        <f>HYPERLINK("https://nconnect.nicmar.ac.in/pdf/182_resume_1771492976.pdf/Y2FyZWVy","View Resume")</f>
        <v>0</v>
      </c>
      <c r="DS673" t="s">
        <v>1206</v>
      </c>
      <c r="DT673" t="s">
        <v>14617</v>
      </c>
      <c r="DU673" t="s">
        <v>9982</v>
      </c>
      <c r="DV673" t="s">
        <v>3103</v>
      </c>
      <c r="DW673" t="s">
        <v>246</v>
      </c>
      <c r="DX673" t="s">
        <v>4271</v>
      </c>
      <c r="DY673" t="s">
        <v>209</v>
      </c>
      <c r="DZ673" t="s">
        <v>945</v>
      </c>
      <c r="EA673" t="s">
        <v>14618</v>
      </c>
      <c r="EB673" t="s">
        <v>211</v>
      </c>
      <c r="EC673" t="s">
        <v>14619</v>
      </c>
      <c r="ED673" t="s">
        <v>246</v>
      </c>
      <c r="EE673" t="s">
        <v>2434</v>
      </c>
      <c r="EF673" t="s">
        <v>4271</v>
      </c>
      <c r="EG673" t="s">
        <v>949</v>
      </c>
      <c r="EH673" t="s">
        <v>14620</v>
      </c>
      <c r="EI673" t="s">
        <v>211</v>
      </c>
      <c r="EJ673" t="s">
        <v>1214</v>
      </c>
      <c r="EK673" t="s">
        <v>246</v>
      </c>
      <c r="EL673" t="s">
        <v>995</v>
      </c>
      <c r="EM673" t="s">
        <v>2434</v>
      </c>
      <c r="EN673" t="s">
        <v>460</v>
      </c>
      <c r="EO673" t="s">
        <v>14621</v>
      </c>
      <c r="EP673" t="s">
        <v>211</v>
      </c>
      <c r="EQ673" t="s">
        <v>1214</v>
      </c>
      <c r="ER673" t="s">
        <v>246</v>
      </c>
      <c r="ES673" t="s">
        <v>4748</v>
      </c>
      <c r="ET673" t="s">
        <v>988</v>
      </c>
      <c r="EU673" t="s">
        <v>2927</v>
      </c>
    </row>
    <row r="674" spans="1:158">
      <c r="A674" t="s">
        <v>210</v>
      </c>
      <c r="B674" t="s">
        <v>211</v>
      </c>
      <c r="C674" t="s">
        <v>212</v>
      </c>
      <c r="D674" t="s">
        <v>213</v>
      </c>
      <c r="E674" t="s">
        <v>14625</v>
      </c>
      <c r="F674" t="s">
        <v>14626</v>
      </c>
      <c r="G674">
        <v>9039244058</v>
      </c>
      <c r="H674" t="s">
        <v>164</v>
      </c>
      <c r="I674" t="s">
        <v>14627</v>
      </c>
      <c r="J674" t="s">
        <v>166</v>
      </c>
      <c r="K674" t="s">
        <v>361</v>
      </c>
      <c r="L674" t="s">
        <v>14628</v>
      </c>
      <c r="M674" t="s">
        <v>14629</v>
      </c>
      <c r="N674" t="s">
        <v>170</v>
      </c>
      <c r="AI674" t="s">
        <v>14630</v>
      </c>
      <c r="AJ674" t="s">
        <v>14631</v>
      </c>
      <c r="AK674" t="s">
        <v>14632</v>
      </c>
      <c r="AL674">
        <v>64</v>
      </c>
      <c r="AN674">
        <v>2009</v>
      </c>
      <c r="AO674" t="s">
        <v>174</v>
      </c>
      <c r="AP674" t="s">
        <v>14633</v>
      </c>
      <c r="AQ674" t="s">
        <v>14631</v>
      </c>
      <c r="AR674" t="s">
        <v>627</v>
      </c>
      <c r="AS674">
        <v>60</v>
      </c>
      <c r="AU674">
        <v>2011</v>
      </c>
      <c r="AV674" t="s">
        <v>170</v>
      </c>
      <c r="BC674" t="s">
        <v>174</v>
      </c>
      <c r="BD674" t="s">
        <v>14634</v>
      </c>
      <c r="BE674" t="s">
        <v>14635</v>
      </c>
      <c r="BF674" t="s">
        <v>14636</v>
      </c>
      <c r="BG674">
        <v>75.6</v>
      </c>
      <c r="BH674">
        <v>7.56</v>
      </c>
      <c r="BI674">
        <v>2015</v>
      </c>
      <c r="BJ674">
        <v>2</v>
      </c>
      <c r="BL674">
        <v>9</v>
      </c>
      <c r="BN674" t="s">
        <v>174</v>
      </c>
      <c r="BO674" t="s">
        <v>14637</v>
      </c>
      <c r="BP674" t="s">
        <v>14637</v>
      </c>
      <c r="BQ674" t="s">
        <v>14638</v>
      </c>
      <c r="BR674">
        <v>81.8</v>
      </c>
      <c r="BS674">
        <v>8.18</v>
      </c>
      <c r="BT674">
        <v>2018</v>
      </c>
      <c r="BU674">
        <v>14</v>
      </c>
      <c r="BW674">
        <v>47</v>
      </c>
      <c r="BY674" t="s">
        <v>170</v>
      </c>
      <c r="BZ674" t="s">
        <v>14639</v>
      </c>
      <c r="CA674" t="s">
        <v>14640</v>
      </c>
      <c r="CB674" t="s">
        <v>14641</v>
      </c>
      <c r="CC674">
        <v>78.3</v>
      </c>
      <c r="CD674">
        <v>7.83</v>
      </c>
      <c r="CE674">
        <v>2025</v>
      </c>
      <c r="CF674" t="s">
        <v>174</v>
      </c>
      <c r="CG674" t="s">
        <v>12341</v>
      </c>
      <c r="CH674" t="s">
        <v>14639</v>
      </c>
      <c r="CI674" t="s">
        <v>193</v>
      </c>
      <c r="CJ674">
        <v>2025</v>
      </c>
      <c r="CL674" t="s">
        <v>174</v>
      </c>
      <c r="CM674" t="s">
        <v>14642</v>
      </c>
      <c r="CN674" t="s">
        <v>174</v>
      </c>
      <c r="CO674" t="s">
        <v>14643</v>
      </c>
      <c r="CP674" t="s">
        <v>14644</v>
      </c>
      <c r="CQ674" t="s">
        <v>174</v>
      </c>
      <c r="CR674">
        <v>3</v>
      </c>
      <c r="CS674">
        <v>0</v>
      </c>
      <c r="CT674">
        <v>5</v>
      </c>
      <c r="CU674" t="s">
        <v>14645</v>
      </c>
      <c r="CV674" t="s">
        <v>170</v>
      </c>
      <c r="CZ674" t="s">
        <v>170</v>
      </c>
      <c r="DB674" t="s">
        <v>14646</v>
      </c>
      <c r="DC674" t="s">
        <v>14647</v>
      </c>
      <c r="DD674" t="s">
        <v>174</v>
      </c>
      <c r="DE674" t="s">
        <v>14648</v>
      </c>
      <c r="DF674" t="s">
        <v>170</v>
      </c>
      <c r="DL674" t="s">
        <v>170</v>
      </c>
      <c r="DN674" t="s">
        <v>170</v>
      </c>
      <c r="DP674" t="s">
        <v>14649</v>
      </c>
      <c r="DQ674" t="str">
        <f>HYPERLINK("https://nconnect.nicmar.ac.in/storage/profile/69a41600c3c77.png","Download")</f>
        <v>0</v>
      </c>
      <c r="DR674" t="str">
        <f>HYPERLINK("https://nconnect.nicmar.ac.in/pdf/821_resume_1772366195.pdf/Y2FyZWVy","View Resume")</f>
        <v>0</v>
      </c>
      <c r="DS674" t="s">
        <v>697</v>
      </c>
      <c r="DT674" t="s">
        <v>14650</v>
      </c>
      <c r="DU674" t="s">
        <v>14651</v>
      </c>
      <c r="DV674" t="s">
        <v>4187</v>
      </c>
      <c r="DW674" t="s">
        <v>207</v>
      </c>
      <c r="DX674" t="s">
        <v>941</v>
      </c>
      <c r="DY674" t="s">
        <v>209</v>
      </c>
      <c r="DZ674" t="s">
        <v>460</v>
      </c>
      <c r="EA674" t="s">
        <v>14652</v>
      </c>
      <c r="EB674" t="s">
        <v>14653</v>
      </c>
      <c r="EC674" t="s">
        <v>14654</v>
      </c>
      <c r="ED674" t="s">
        <v>207</v>
      </c>
      <c r="EE674" t="s">
        <v>3390</v>
      </c>
      <c r="EF674" t="s">
        <v>941</v>
      </c>
      <c r="EG674" t="s">
        <v>265</v>
      </c>
      <c r="EH674" t="s">
        <v>14655</v>
      </c>
      <c r="EI674" t="s">
        <v>2316</v>
      </c>
      <c r="EJ674" t="s">
        <v>352</v>
      </c>
      <c r="EK674" t="s">
        <v>246</v>
      </c>
      <c r="EL674" t="s">
        <v>3459</v>
      </c>
      <c r="EM674" t="s">
        <v>251</v>
      </c>
      <c r="EN674" t="s">
        <v>574</v>
      </c>
    </row>
    <row r="675" spans="1:158">
      <c r="A675" t="s">
        <v>506</v>
      </c>
      <c r="B675" t="s">
        <v>507</v>
      </c>
      <c r="C675" t="s">
        <v>267</v>
      </c>
      <c r="D675" t="s">
        <v>508</v>
      </c>
      <c r="E675" t="s">
        <v>14656</v>
      </c>
      <c r="F675" t="s">
        <v>14657</v>
      </c>
      <c r="G675">
        <v>8010366276</v>
      </c>
      <c r="H675" t="s">
        <v>164</v>
      </c>
      <c r="I675" t="s">
        <v>14658</v>
      </c>
      <c r="J675" t="s">
        <v>166</v>
      </c>
      <c r="K675" t="s">
        <v>433</v>
      </c>
      <c r="L675" t="s">
        <v>14659</v>
      </c>
      <c r="M675" t="s">
        <v>14660</v>
      </c>
      <c r="N675" t="s">
        <v>170</v>
      </c>
      <c r="AI675" t="s">
        <v>14661</v>
      </c>
      <c r="AJ675" t="s">
        <v>548</v>
      </c>
      <c r="AK675" t="s">
        <v>14662</v>
      </c>
      <c r="AL675">
        <v>62.4</v>
      </c>
      <c r="AN675">
        <v>2002</v>
      </c>
      <c r="AO675" t="s">
        <v>174</v>
      </c>
      <c r="AP675" t="s">
        <v>14663</v>
      </c>
      <c r="AQ675" t="s">
        <v>548</v>
      </c>
      <c r="AR675" t="s">
        <v>2220</v>
      </c>
      <c r="AS675">
        <v>45.67</v>
      </c>
      <c r="AU675">
        <v>2004</v>
      </c>
      <c r="AV675" t="s">
        <v>170</v>
      </c>
      <c r="BC675" t="s">
        <v>174</v>
      </c>
      <c r="BD675" t="s">
        <v>14664</v>
      </c>
      <c r="BE675" t="s">
        <v>14665</v>
      </c>
      <c r="BF675" t="s">
        <v>14666</v>
      </c>
      <c r="BG675">
        <v>65.46</v>
      </c>
      <c r="BI675">
        <v>2007</v>
      </c>
      <c r="BJ675">
        <v>19</v>
      </c>
      <c r="BK675" t="s">
        <v>1007</v>
      </c>
      <c r="BL675">
        <v>53</v>
      </c>
      <c r="BM675" t="s">
        <v>14667</v>
      </c>
      <c r="BN675" t="s">
        <v>174</v>
      </c>
      <c r="BO675" t="s">
        <v>11855</v>
      </c>
      <c r="BP675" t="s">
        <v>14668</v>
      </c>
      <c r="BQ675" t="s">
        <v>2359</v>
      </c>
      <c r="BR675">
        <v>65.56</v>
      </c>
      <c r="BT675">
        <v>2015</v>
      </c>
      <c r="BU675">
        <v>31</v>
      </c>
      <c r="BV675" t="s">
        <v>14669</v>
      </c>
      <c r="BW675">
        <v>23</v>
      </c>
      <c r="BY675" t="s">
        <v>170</v>
      </c>
      <c r="CF675" t="s">
        <v>174</v>
      </c>
      <c r="CG675" t="s">
        <v>2359</v>
      </c>
      <c r="CH675" t="s">
        <v>14670</v>
      </c>
      <c r="CI675" t="s">
        <v>193</v>
      </c>
      <c r="CJ675">
        <v>2022</v>
      </c>
      <c r="CL675" t="s">
        <v>170</v>
      </c>
      <c r="CN675" t="s">
        <v>170</v>
      </c>
      <c r="CP675" t="s">
        <v>721</v>
      </c>
      <c r="CQ675" t="s">
        <v>174</v>
      </c>
      <c r="CR675">
        <v>0</v>
      </c>
      <c r="CS675">
        <v>2</v>
      </c>
      <c r="CT675">
        <v>13</v>
      </c>
      <c r="CU675" t="s">
        <v>14671</v>
      </c>
      <c r="CV675" t="s">
        <v>170</v>
      </c>
      <c r="CZ675" t="s">
        <v>170</v>
      </c>
      <c r="DB675" t="s">
        <v>14672</v>
      </c>
      <c r="DC675" t="s">
        <v>14673</v>
      </c>
      <c r="DD675" t="s">
        <v>174</v>
      </c>
      <c r="DE675" t="s">
        <v>14674</v>
      </c>
      <c r="DF675" t="s">
        <v>170</v>
      </c>
      <c r="DL675" t="s">
        <v>170</v>
      </c>
      <c r="DN675" t="s">
        <v>170</v>
      </c>
      <c r="DP675" t="s">
        <v>14675</v>
      </c>
      <c r="DQ675" t="str">
        <f>HYPERLINK("https://nconnect.nicmar.ac.in/storage/profile/69a41d807d613.png","Download")</f>
        <v>0</v>
      </c>
      <c r="DR675" t="str">
        <f>HYPERLINK("https://nconnect.nicmar.ac.in/pdf/822_resume_1772367532.pdf/Y2FyZWVy","View Resume")</f>
        <v>0</v>
      </c>
      <c r="DS675" t="s">
        <v>1536</v>
      </c>
      <c r="DT675" t="s">
        <v>14676</v>
      </c>
      <c r="DU675" t="s">
        <v>211</v>
      </c>
      <c r="DV675" t="s">
        <v>14677</v>
      </c>
      <c r="DW675" t="s">
        <v>246</v>
      </c>
      <c r="DX675" t="s">
        <v>1028</v>
      </c>
      <c r="DY675" t="s">
        <v>209</v>
      </c>
      <c r="DZ675" t="s">
        <v>3515</v>
      </c>
      <c r="EA675" t="s">
        <v>14678</v>
      </c>
      <c r="EB675" t="s">
        <v>211</v>
      </c>
      <c r="EC675" t="s">
        <v>818</v>
      </c>
      <c r="ED675" t="s">
        <v>246</v>
      </c>
      <c r="EE675" t="s">
        <v>989</v>
      </c>
      <c r="EF675" t="s">
        <v>569</v>
      </c>
      <c r="EG675" t="s">
        <v>942</v>
      </c>
      <c r="EH675" t="s">
        <v>14679</v>
      </c>
      <c r="EI675" t="s">
        <v>14680</v>
      </c>
      <c r="EJ675" t="s">
        <v>14681</v>
      </c>
      <c r="EK675" t="s">
        <v>246</v>
      </c>
      <c r="EL675" t="s">
        <v>1588</v>
      </c>
      <c r="EM675" t="s">
        <v>3629</v>
      </c>
      <c r="EN675" t="s">
        <v>1383</v>
      </c>
      <c r="EO675" t="s">
        <v>14682</v>
      </c>
      <c r="EP675" t="s">
        <v>14683</v>
      </c>
      <c r="EQ675" t="s">
        <v>14681</v>
      </c>
      <c r="ER675" t="s">
        <v>207</v>
      </c>
      <c r="ES675" t="s">
        <v>1025</v>
      </c>
      <c r="ET675" t="s">
        <v>1591</v>
      </c>
      <c r="EU675" t="s">
        <v>990</v>
      </c>
    </row>
    <row r="676" spans="1:158">
      <c r="A676" t="s">
        <v>1348</v>
      </c>
      <c r="B676" t="s">
        <v>211</v>
      </c>
      <c r="C676" t="s">
        <v>267</v>
      </c>
      <c r="D676" t="s">
        <v>1349</v>
      </c>
      <c r="E676" t="s">
        <v>5155</v>
      </c>
      <c r="F676" t="s">
        <v>5156</v>
      </c>
      <c r="G676">
        <v>9763235691</v>
      </c>
      <c r="H676" t="s">
        <v>164</v>
      </c>
      <c r="I676" t="s">
        <v>5157</v>
      </c>
      <c r="J676" t="s">
        <v>217</v>
      </c>
      <c r="K676" t="s">
        <v>2378</v>
      </c>
      <c r="L676" t="s">
        <v>5158</v>
      </c>
      <c r="M676" t="s">
        <v>5159</v>
      </c>
      <c r="N676" t="s">
        <v>170</v>
      </c>
      <c r="AI676" t="s">
        <v>5160</v>
      </c>
      <c r="AJ676" t="s">
        <v>5161</v>
      </c>
      <c r="AK676" t="s">
        <v>5162</v>
      </c>
      <c r="AL676">
        <v>88.8</v>
      </c>
      <c r="AN676">
        <v>2005</v>
      </c>
      <c r="AO676" t="s">
        <v>174</v>
      </c>
      <c r="AP676" t="s">
        <v>5160</v>
      </c>
      <c r="AQ676" t="s">
        <v>5163</v>
      </c>
      <c r="AR676" t="s">
        <v>5164</v>
      </c>
      <c r="AS676">
        <v>65.5</v>
      </c>
      <c r="AU676">
        <v>2007</v>
      </c>
      <c r="AV676" t="s">
        <v>170</v>
      </c>
      <c r="AW676" t="s">
        <v>5165</v>
      </c>
      <c r="AX676" t="s">
        <v>2875</v>
      </c>
      <c r="AY676" t="s">
        <v>5166</v>
      </c>
      <c r="BC676" t="s">
        <v>174</v>
      </c>
      <c r="BD676" t="s">
        <v>5167</v>
      </c>
      <c r="BE676" t="s">
        <v>5168</v>
      </c>
      <c r="BF676" t="s">
        <v>5169</v>
      </c>
      <c r="BG676">
        <v>58.33</v>
      </c>
      <c r="BI676">
        <v>2008</v>
      </c>
      <c r="BJ676">
        <v>19</v>
      </c>
      <c r="BK676" t="s">
        <v>1364</v>
      </c>
      <c r="BL676">
        <v>17</v>
      </c>
      <c r="BN676" t="s">
        <v>174</v>
      </c>
      <c r="BO676" t="s">
        <v>4933</v>
      </c>
      <c r="BP676" t="s">
        <v>5170</v>
      </c>
      <c r="BQ676" t="s">
        <v>5171</v>
      </c>
      <c r="BR676">
        <v>63.31</v>
      </c>
      <c r="BT676">
        <v>2013</v>
      </c>
      <c r="BU676">
        <v>31</v>
      </c>
      <c r="BV676" t="s">
        <v>3022</v>
      </c>
      <c r="BW676">
        <v>17</v>
      </c>
      <c r="BY676" t="s">
        <v>174</v>
      </c>
      <c r="BZ676" t="s">
        <v>4933</v>
      </c>
      <c r="CA676" t="s">
        <v>3245</v>
      </c>
      <c r="CB676" t="s">
        <v>5172</v>
      </c>
      <c r="CC676">
        <v>78</v>
      </c>
      <c r="CD676">
        <v>7.8</v>
      </c>
      <c r="CE676">
        <v>2026</v>
      </c>
      <c r="CF676" t="s">
        <v>170</v>
      </c>
      <c r="CL676" t="s">
        <v>174</v>
      </c>
      <c r="CM676" t="s">
        <v>5173</v>
      </c>
      <c r="CN676" t="s">
        <v>170</v>
      </c>
      <c r="CP676" t="s">
        <v>5174</v>
      </c>
      <c r="CQ676" t="s">
        <v>170</v>
      </c>
      <c r="CV676" t="s">
        <v>170</v>
      </c>
      <c r="CZ676" t="s">
        <v>170</v>
      </c>
      <c r="DB676" t="s">
        <v>1704</v>
      </c>
      <c r="DC676" t="s">
        <v>5175</v>
      </c>
      <c r="DD676" t="s">
        <v>174</v>
      </c>
      <c r="DE676" t="s">
        <v>5176</v>
      </c>
      <c r="DF676" t="s">
        <v>170</v>
      </c>
      <c r="DL676" t="s">
        <v>170</v>
      </c>
      <c r="DN676" t="s">
        <v>170</v>
      </c>
      <c r="DP676" t="s">
        <v>14675</v>
      </c>
      <c r="DQ676" t="s">
        <v>202</v>
      </c>
      <c r="DR676" t="str">
        <f>HYPERLINK("https://nconnect.nicmar.ac.in/pdf/324_resume_1772368526.pdf/Y2FyZWVy","View Resume")</f>
        <v>0</v>
      </c>
      <c r="DS676" t="s">
        <v>5070</v>
      </c>
      <c r="DT676" t="s">
        <v>5178</v>
      </c>
      <c r="DU676" t="s">
        <v>1283</v>
      </c>
      <c r="DV676" t="s">
        <v>818</v>
      </c>
      <c r="DW676" t="s">
        <v>246</v>
      </c>
      <c r="DX676" t="s">
        <v>569</v>
      </c>
      <c r="DY676" t="s">
        <v>209</v>
      </c>
      <c r="DZ676" t="s">
        <v>5179</v>
      </c>
      <c r="EA676" t="s">
        <v>5180</v>
      </c>
      <c r="EB676" t="s">
        <v>5181</v>
      </c>
      <c r="EC676" t="s">
        <v>568</v>
      </c>
      <c r="ED676" t="s">
        <v>246</v>
      </c>
      <c r="EE676" t="s">
        <v>5182</v>
      </c>
      <c r="EF676" t="s">
        <v>1585</v>
      </c>
      <c r="EG676" t="s">
        <v>906</v>
      </c>
      <c r="EH676" t="s">
        <v>5183</v>
      </c>
      <c r="EI676" t="s">
        <v>1283</v>
      </c>
      <c r="EJ676" t="s">
        <v>4441</v>
      </c>
      <c r="EK676" t="s">
        <v>246</v>
      </c>
      <c r="EL676" t="s">
        <v>1025</v>
      </c>
      <c r="EM676" t="s">
        <v>3868</v>
      </c>
      <c r="EN676" t="s">
        <v>419</v>
      </c>
      <c r="EO676" t="s">
        <v>5184</v>
      </c>
      <c r="EP676" t="s">
        <v>5185</v>
      </c>
      <c r="EQ676" t="s">
        <v>5186</v>
      </c>
      <c r="ER676" t="s">
        <v>207</v>
      </c>
      <c r="ES676" t="s">
        <v>1023</v>
      </c>
      <c r="ET676" t="s">
        <v>5187</v>
      </c>
      <c r="EU676" t="s">
        <v>292</v>
      </c>
      <c r="EV676" t="s">
        <v>5188</v>
      </c>
      <c r="EW676" t="s">
        <v>5189</v>
      </c>
      <c r="EX676" t="s">
        <v>568</v>
      </c>
      <c r="EY676" t="s">
        <v>207</v>
      </c>
      <c r="EZ676" t="s">
        <v>4684</v>
      </c>
      <c r="FA676" t="s">
        <v>4442</v>
      </c>
      <c r="FB676" t="s">
        <v>248</v>
      </c>
    </row>
    <row r="677" spans="1:158">
      <c r="A677" t="s">
        <v>793</v>
      </c>
      <c r="B677" t="s">
        <v>211</v>
      </c>
      <c r="C677" t="s">
        <v>267</v>
      </c>
      <c r="D677" t="s">
        <v>508</v>
      </c>
      <c r="E677" t="s">
        <v>14656</v>
      </c>
      <c r="F677" t="s">
        <v>14657</v>
      </c>
      <c r="G677">
        <v>8010366276</v>
      </c>
      <c r="H677" t="s">
        <v>164</v>
      </c>
      <c r="I677" t="s">
        <v>14658</v>
      </c>
      <c r="J677" t="s">
        <v>166</v>
      </c>
      <c r="K677" t="s">
        <v>433</v>
      </c>
      <c r="L677" t="s">
        <v>14659</v>
      </c>
      <c r="M677" t="s">
        <v>14660</v>
      </c>
      <c r="N677" t="s">
        <v>170</v>
      </c>
      <c r="AI677" t="s">
        <v>14661</v>
      </c>
      <c r="AJ677" t="s">
        <v>548</v>
      </c>
      <c r="AK677" t="s">
        <v>14662</v>
      </c>
      <c r="AL677">
        <v>62.4</v>
      </c>
      <c r="AN677">
        <v>2002</v>
      </c>
      <c r="AO677" t="s">
        <v>174</v>
      </c>
      <c r="AP677" t="s">
        <v>14663</v>
      </c>
      <c r="AQ677" t="s">
        <v>548</v>
      </c>
      <c r="AR677" t="s">
        <v>2220</v>
      </c>
      <c r="AS677">
        <v>45.67</v>
      </c>
      <c r="AU677">
        <v>2004</v>
      </c>
      <c r="AV677" t="s">
        <v>170</v>
      </c>
      <c r="BC677" t="s">
        <v>174</v>
      </c>
      <c r="BD677" t="s">
        <v>14664</v>
      </c>
      <c r="BE677" t="s">
        <v>14665</v>
      </c>
      <c r="BF677" t="s">
        <v>14666</v>
      </c>
      <c r="BG677">
        <v>65.46</v>
      </c>
      <c r="BI677">
        <v>2007</v>
      </c>
      <c r="BJ677">
        <v>19</v>
      </c>
      <c r="BK677" t="s">
        <v>1007</v>
      </c>
      <c r="BL677">
        <v>53</v>
      </c>
      <c r="BM677" t="s">
        <v>14667</v>
      </c>
      <c r="BN677" t="s">
        <v>174</v>
      </c>
      <c r="BO677" t="s">
        <v>11855</v>
      </c>
      <c r="BP677" t="s">
        <v>14668</v>
      </c>
      <c r="BQ677" t="s">
        <v>2359</v>
      </c>
      <c r="BR677">
        <v>65.56</v>
      </c>
      <c r="BT677">
        <v>2015</v>
      </c>
      <c r="BU677">
        <v>31</v>
      </c>
      <c r="BV677" t="s">
        <v>14669</v>
      </c>
      <c r="BW677">
        <v>23</v>
      </c>
      <c r="BY677" t="s">
        <v>170</v>
      </c>
      <c r="CF677" t="s">
        <v>174</v>
      </c>
      <c r="CG677" t="s">
        <v>2359</v>
      </c>
      <c r="CH677" t="s">
        <v>14670</v>
      </c>
      <c r="CI677" t="s">
        <v>193</v>
      </c>
      <c r="CJ677">
        <v>2022</v>
      </c>
      <c r="CL677" t="s">
        <v>170</v>
      </c>
      <c r="CN677" t="s">
        <v>170</v>
      </c>
      <c r="CP677" t="s">
        <v>721</v>
      </c>
      <c r="CQ677" t="s">
        <v>174</v>
      </c>
      <c r="CR677">
        <v>0</v>
      </c>
      <c r="CS677">
        <v>2</v>
      </c>
      <c r="CT677">
        <v>13</v>
      </c>
      <c r="CU677" t="s">
        <v>14671</v>
      </c>
      <c r="CV677" t="s">
        <v>170</v>
      </c>
      <c r="CZ677" t="s">
        <v>170</v>
      </c>
      <c r="DB677" t="s">
        <v>14672</v>
      </c>
      <c r="DC677" t="s">
        <v>14673</v>
      </c>
      <c r="DD677" t="s">
        <v>174</v>
      </c>
      <c r="DE677" t="s">
        <v>14674</v>
      </c>
      <c r="DF677" t="s">
        <v>170</v>
      </c>
      <c r="DL677" t="s">
        <v>170</v>
      </c>
      <c r="DN677" t="s">
        <v>170</v>
      </c>
      <c r="DP677" t="s">
        <v>14675</v>
      </c>
      <c r="DQ677" t="str">
        <f>HYPERLINK("https://nconnect.nicmar.ac.in/storage/profile/69a41d807d613.png","Download")</f>
        <v>0</v>
      </c>
      <c r="DR677" t="str">
        <f>HYPERLINK("https://nconnect.nicmar.ac.in/pdf/822_resume_1772367532.pdf/Y2FyZWVy","View Resume")</f>
        <v>0</v>
      </c>
      <c r="DS677" t="s">
        <v>1536</v>
      </c>
      <c r="DT677" t="s">
        <v>14676</v>
      </c>
      <c r="DU677" t="s">
        <v>211</v>
      </c>
      <c r="DV677" t="s">
        <v>14677</v>
      </c>
      <c r="DW677" t="s">
        <v>246</v>
      </c>
      <c r="DX677" t="s">
        <v>1028</v>
      </c>
      <c r="DY677" t="s">
        <v>209</v>
      </c>
      <c r="DZ677" t="s">
        <v>3515</v>
      </c>
      <c r="EA677" t="s">
        <v>14678</v>
      </c>
      <c r="EB677" t="s">
        <v>211</v>
      </c>
      <c r="EC677" t="s">
        <v>818</v>
      </c>
      <c r="ED677" t="s">
        <v>246</v>
      </c>
      <c r="EE677" t="s">
        <v>989</v>
      </c>
      <c r="EF677" t="s">
        <v>569</v>
      </c>
      <c r="EG677" t="s">
        <v>942</v>
      </c>
      <c r="EH677" t="s">
        <v>14679</v>
      </c>
      <c r="EI677" t="s">
        <v>14680</v>
      </c>
      <c r="EJ677" t="s">
        <v>14681</v>
      </c>
      <c r="EK677" t="s">
        <v>246</v>
      </c>
      <c r="EL677" t="s">
        <v>1588</v>
      </c>
      <c r="EM677" t="s">
        <v>3629</v>
      </c>
      <c r="EN677" t="s">
        <v>1383</v>
      </c>
      <c r="EO677" t="s">
        <v>14682</v>
      </c>
      <c r="EP677" t="s">
        <v>14683</v>
      </c>
      <c r="EQ677" t="s">
        <v>14681</v>
      </c>
      <c r="ER677" t="s">
        <v>207</v>
      </c>
      <c r="ES677" t="s">
        <v>1025</v>
      </c>
      <c r="ET677" t="s">
        <v>1591</v>
      </c>
      <c r="EU677" t="s">
        <v>990</v>
      </c>
    </row>
    <row r="678" spans="1:158">
      <c r="A678" t="s">
        <v>356</v>
      </c>
      <c r="B678" t="s">
        <v>211</v>
      </c>
      <c r="C678" t="s">
        <v>267</v>
      </c>
      <c r="D678" t="s">
        <v>357</v>
      </c>
      <c r="E678" t="s">
        <v>14684</v>
      </c>
      <c r="F678" t="s">
        <v>14685</v>
      </c>
      <c r="G678">
        <v>9860350232</v>
      </c>
      <c r="H678" t="s">
        <v>164</v>
      </c>
      <c r="I678" t="s">
        <v>14686</v>
      </c>
      <c r="J678" t="s">
        <v>166</v>
      </c>
      <c r="K678" t="s">
        <v>2824</v>
      </c>
      <c r="L678" t="s">
        <v>14687</v>
      </c>
      <c r="M678" t="s">
        <v>14688</v>
      </c>
      <c r="N678" t="s">
        <v>170</v>
      </c>
      <c r="AI678" t="s">
        <v>14689</v>
      </c>
      <c r="AJ678" t="s">
        <v>1002</v>
      </c>
      <c r="AK678" t="s">
        <v>438</v>
      </c>
      <c r="AL678">
        <v>73.85</v>
      </c>
      <c r="AN678">
        <v>1994</v>
      </c>
      <c r="AO678" t="s">
        <v>174</v>
      </c>
      <c r="AP678" t="s">
        <v>4637</v>
      </c>
      <c r="AQ678" t="s">
        <v>1002</v>
      </c>
      <c r="AR678" t="s">
        <v>1852</v>
      </c>
      <c r="AS678">
        <v>58.67</v>
      </c>
      <c r="AU678">
        <v>1996</v>
      </c>
      <c r="AV678" t="s">
        <v>170</v>
      </c>
      <c r="BC678" t="s">
        <v>174</v>
      </c>
      <c r="BD678" t="s">
        <v>1909</v>
      </c>
      <c r="BE678" t="s">
        <v>14690</v>
      </c>
      <c r="BF678" t="s">
        <v>8969</v>
      </c>
      <c r="BG678">
        <v>60</v>
      </c>
      <c r="BI678">
        <v>1999</v>
      </c>
      <c r="BJ678">
        <v>19</v>
      </c>
      <c r="BK678" t="s">
        <v>14691</v>
      </c>
      <c r="BL678">
        <v>11</v>
      </c>
      <c r="BN678" t="s">
        <v>174</v>
      </c>
      <c r="BO678" t="s">
        <v>1909</v>
      </c>
      <c r="BP678" t="s">
        <v>14692</v>
      </c>
      <c r="BQ678" t="s">
        <v>14693</v>
      </c>
      <c r="BR678">
        <v>62</v>
      </c>
      <c r="BT678">
        <v>2002</v>
      </c>
      <c r="BU678">
        <v>31</v>
      </c>
      <c r="BV678" t="s">
        <v>14694</v>
      </c>
      <c r="BW678">
        <v>11</v>
      </c>
      <c r="BY678" t="s">
        <v>174</v>
      </c>
      <c r="BZ678" t="s">
        <v>1909</v>
      </c>
      <c r="CA678" t="s">
        <v>14695</v>
      </c>
      <c r="CB678" t="s">
        <v>2571</v>
      </c>
      <c r="CC678">
        <v>74.85</v>
      </c>
      <c r="CE678">
        <v>2008</v>
      </c>
      <c r="CF678" t="s">
        <v>174</v>
      </c>
      <c r="CG678" t="s">
        <v>2571</v>
      </c>
      <c r="CH678" t="s">
        <v>1909</v>
      </c>
      <c r="CI678" t="s">
        <v>193</v>
      </c>
      <c r="CJ678">
        <v>2014</v>
      </c>
      <c r="CL678" t="s">
        <v>174</v>
      </c>
      <c r="CM678" t="s">
        <v>14696</v>
      </c>
      <c r="CN678" t="s">
        <v>174</v>
      </c>
      <c r="CO678" t="s">
        <v>14697</v>
      </c>
      <c r="CP678" t="s">
        <v>14698</v>
      </c>
      <c r="CQ678" t="s">
        <v>174</v>
      </c>
      <c r="CR678">
        <v>0</v>
      </c>
      <c r="CS678">
        <v>1</v>
      </c>
      <c r="CT678">
        <v>7</v>
      </c>
      <c r="CU678" t="s">
        <v>14699</v>
      </c>
      <c r="CV678" t="s">
        <v>170</v>
      </c>
      <c r="CZ678" t="s">
        <v>170</v>
      </c>
      <c r="DB678" t="s">
        <v>14700</v>
      </c>
      <c r="DC678" t="s">
        <v>781</v>
      </c>
      <c r="DD678" t="s">
        <v>174</v>
      </c>
      <c r="DE678" t="s">
        <v>14701</v>
      </c>
      <c r="DF678" t="s">
        <v>174</v>
      </c>
      <c r="DG678" t="s">
        <v>14702</v>
      </c>
      <c r="DH678" t="s">
        <v>933</v>
      </c>
      <c r="DI678" t="s">
        <v>933</v>
      </c>
      <c r="DJ678" t="s">
        <v>14703</v>
      </c>
      <c r="DK678">
        <v>9</v>
      </c>
      <c r="DL678" t="s">
        <v>170</v>
      </c>
      <c r="DN678" t="s">
        <v>174</v>
      </c>
      <c r="DO678" t="s">
        <v>14704</v>
      </c>
      <c r="DP678" t="s">
        <v>14705</v>
      </c>
      <c r="DQ678" t="str">
        <f>HYPERLINK("https://nconnect.nicmar.ac.in/storage/profile/69a4315856bff.png","Download")</f>
        <v>0</v>
      </c>
      <c r="DR678" t="str">
        <f>HYPERLINK("https://nconnect.nicmar.ac.in/pdf/810_resume_1772367762.pdf/Y2FyZWVy","View Resume")</f>
        <v>0</v>
      </c>
      <c r="DS678" t="s">
        <v>11984</v>
      </c>
      <c r="DT678" t="s">
        <v>14706</v>
      </c>
      <c r="DU678" t="s">
        <v>14707</v>
      </c>
      <c r="DV678" t="s">
        <v>818</v>
      </c>
      <c r="DW678" t="s">
        <v>207</v>
      </c>
      <c r="DX678" t="s">
        <v>6806</v>
      </c>
      <c r="DY678" t="s">
        <v>4684</v>
      </c>
      <c r="DZ678" t="s">
        <v>2245</v>
      </c>
      <c r="EA678" t="s">
        <v>14708</v>
      </c>
      <c r="EB678" t="s">
        <v>14709</v>
      </c>
      <c r="EC678" t="s">
        <v>818</v>
      </c>
      <c r="ED678" t="s">
        <v>207</v>
      </c>
      <c r="EE678" t="s">
        <v>342</v>
      </c>
      <c r="EF678" t="s">
        <v>2522</v>
      </c>
      <c r="EG678" t="s">
        <v>4129</v>
      </c>
      <c r="EH678" t="s">
        <v>14710</v>
      </c>
      <c r="EI678" t="s">
        <v>14711</v>
      </c>
      <c r="EJ678" t="s">
        <v>818</v>
      </c>
      <c r="EK678" t="s">
        <v>207</v>
      </c>
      <c r="EL678" t="s">
        <v>14712</v>
      </c>
      <c r="EM678" t="s">
        <v>6054</v>
      </c>
      <c r="EN678" t="s">
        <v>501</v>
      </c>
      <c r="EO678" t="s">
        <v>14713</v>
      </c>
      <c r="EP678" t="s">
        <v>14714</v>
      </c>
      <c r="EQ678" t="s">
        <v>818</v>
      </c>
      <c r="ER678" t="s">
        <v>207</v>
      </c>
      <c r="ES678" t="s">
        <v>8465</v>
      </c>
      <c r="ET678" t="s">
        <v>1204</v>
      </c>
      <c r="EU678" t="s">
        <v>821</v>
      </c>
      <c r="EV678" t="s">
        <v>14715</v>
      </c>
      <c r="EW678" t="s">
        <v>14714</v>
      </c>
      <c r="EX678" t="s">
        <v>818</v>
      </c>
      <c r="EY678" t="s">
        <v>207</v>
      </c>
      <c r="EZ678" t="s">
        <v>14716</v>
      </c>
      <c r="FA678" t="s">
        <v>14717</v>
      </c>
      <c r="FB678" t="s">
        <v>3196</v>
      </c>
    </row>
    <row r="679" spans="1:158">
      <c r="A679" t="s">
        <v>506</v>
      </c>
      <c r="B679" t="s">
        <v>507</v>
      </c>
      <c r="C679" t="s">
        <v>267</v>
      </c>
      <c r="D679" t="s">
        <v>508</v>
      </c>
      <c r="E679" t="s">
        <v>14718</v>
      </c>
      <c r="F679" t="s">
        <v>14719</v>
      </c>
      <c r="G679">
        <v>9823160634</v>
      </c>
      <c r="H679" t="s">
        <v>271</v>
      </c>
      <c r="I679" t="s">
        <v>14720</v>
      </c>
      <c r="J679" t="s">
        <v>166</v>
      </c>
      <c r="K679" t="s">
        <v>14721</v>
      </c>
      <c r="L679" t="s">
        <v>14722</v>
      </c>
      <c r="M679" t="s">
        <v>14723</v>
      </c>
      <c r="N679" t="s">
        <v>170</v>
      </c>
      <c r="AI679" t="s">
        <v>14724</v>
      </c>
      <c r="AJ679" t="s">
        <v>14725</v>
      </c>
      <c r="AK679" t="s">
        <v>14726</v>
      </c>
      <c r="AL679">
        <v>63.6</v>
      </c>
      <c r="AM679">
        <v>6.7</v>
      </c>
      <c r="AN679">
        <v>1998</v>
      </c>
      <c r="AO679" t="s">
        <v>174</v>
      </c>
      <c r="AP679" t="s">
        <v>14727</v>
      </c>
      <c r="AQ679" t="s">
        <v>14728</v>
      </c>
      <c r="AR679" t="s">
        <v>14729</v>
      </c>
      <c r="AS679">
        <v>62.83</v>
      </c>
      <c r="AT679">
        <v>6.61</v>
      </c>
      <c r="AU679">
        <v>2000</v>
      </c>
      <c r="AV679" t="s">
        <v>170</v>
      </c>
      <c r="BC679" t="s">
        <v>174</v>
      </c>
      <c r="BD679" t="s">
        <v>7981</v>
      </c>
      <c r="BE679" t="s">
        <v>14730</v>
      </c>
      <c r="BF679" t="s">
        <v>14731</v>
      </c>
      <c r="BG679">
        <v>57.33</v>
      </c>
      <c r="BH679">
        <v>6.03</v>
      </c>
      <c r="BI679">
        <v>2003</v>
      </c>
      <c r="BJ679">
        <v>19</v>
      </c>
      <c r="BK679" t="s">
        <v>13999</v>
      </c>
      <c r="BL679">
        <v>53</v>
      </c>
      <c r="BM679" t="s">
        <v>14732</v>
      </c>
      <c r="BN679" t="s">
        <v>174</v>
      </c>
      <c r="BO679" t="s">
        <v>7981</v>
      </c>
      <c r="BP679" t="s">
        <v>14733</v>
      </c>
      <c r="BQ679" t="s">
        <v>14734</v>
      </c>
      <c r="BR679">
        <v>61.39</v>
      </c>
      <c r="BS679">
        <v>6.46</v>
      </c>
      <c r="BT679">
        <v>2009</v>
      </c>
      <c r="BU679">
        <v>31</v>
      </c>
      <c r="BV679" t="s">
        <v>7089</v>
      </c>
      <c r="BW679">
        <v>23</v>
      </c>
      <c r="BY679" t="s">
        <v>174</v>
      </c>
      <c r="BZ679" t="s">
        <v>7981</v>
      </c>
      <c r="CA679" t="s">
        <v>14735</v>
      </c>
      <c r="CB679" t="s">
        <v>14736</v>
      </c>
      <c r="CC679">
        <v>50</v>
      </c>
      <c r="CD679">
        <v>5.03</v>
      </c>
      <c r="CE679">
        <v>2004</v>
      </c>
      <c r="CF679" t="s">
        <v>174</v>
      </c>
      <c r="CG679" t="s">
        <v>14737</v>
      </c>
      <c r="CH679" t="s">
        <v>14738</v>
      </c>
      <c r="CI679" t="s">
        <v>193</v>
      </c>
      <c r="CJ679">
        <v>2019</v>
      </c>
      <c r="CL679" t="s">
        <v>170</v>
      </c>
      <c r="CN679" t="s">
        <v>174</v>
      </c>
      <c r="CO679" t="s">
        <v>14739</v>
      </c>
      <c r="CP679" t="s">
        <v>4935</v>
      </c>
      <c r="CQ679" t="s">
        <v>174</v>
      </c>
      <c r="CR679">
        <v>0</v>
      </c>
      <c r="CS679">
        <v>0</v>
      </c>
      <c r="CT679">
        <v>9</v>
      </c>
      <c r="CU679" t="s">
        <v>14740</v>
      </c>
      <c r="CV679" t="s">
        <v>170</v>
      </c>
      <c r="CZ679" t="s">
        <v>174</v>
      </c>
      <c r="DA679" t="s">
        <v>14741</v>
      </c>
      <c r="DB679" t="s">
        <v>14742</v>
      </c>
      <c r="DC679" t="s">
        <v>14743</v>
      </c>
      <c r="DD679" t="s">
        <v>174</v>
      </c>
      <c r="DE679" t="s">
        <v>14744</v>
      </c>
      <c r="DF679" t="s">
        <v>174</v>
      </c>
      <c r="DG679" t="s">
        <v>14745</v>
      </c>
      <c r="DH679" t="s">
        <v>14746</v>
      </c>
      <c r="DI679" t="s">
        <v>14747</v>
      </c>
      <c r="DJ679" t="s">
        <v>174</v>
      </c>
      <c r="DK679">
        <v>60</v>
      </c>
      <c r="DL679" t="s">
        <v>170</v>
      </c>
      <c r="DN679" t="s">
        <v>170</v>
      </c>
      <c r="DP679" t="s">
        <v>14748</v>
      </c>
      <c r="DQ679" t="s">
        <v>202</v>
      </c>
      <c r="DR679" t="str">
        <f>HYPERLINK("https://nconnect.nicmar.ac.in/pdf/514_resume_1772381603.pdf/Y2FyZWVy","View Resume")</f>
        <v>0</v>
      </c>
      <c r="DS679" t="s">
        <v>3746</v>
      </c>
      <c r="DT679" t="s">
        <v>14749</v>
      </c>
      <c r="DU679" t="s">
        <v>2685</v>
      </c>
      <c r="DV679" t="s">
        <v>818</v>
      </c>
      <c r="DW679" t="s">
        <v>246</v>
      </c>
      <c r="DX679" t="s">
        <v>14750</v>
      </c>
      <c r="DY679" t="s">
        <v>1199</v>
      </c>
      <c r="DZ679" t="s">
        <v>3746</v>
      </c>
    </row>
    <row r="680" spans="1:158">
      <c r="A680" t="s">
        <v>293</v>
      </c>
      <c r="B680" t="s">
        <v>211</v>
      </c>
      <c r="C680" t="s">
        <v>212</v>
      </c>
      <c r="D680" t="s">
        <v>294</v>
      </c>
      <c r="E680" t="s">
        <v>14751</v>
      </c>
      <c r="F680" t="s">
        <v>14752</v>
      </c>
      <c r="G680">
        <v>8420207515</v>
      </c>
      <c r="H680" t="s">
        <v>164</v>
      </c>
      <c r="I680" t="s">
        <v>14753</v>
      </c>
      <c r="J680" t="s">
        <v>217</v>
      </c>
      <c r="K680" t="s">
        <v>2324</v>
      </c>
      <c r="L680" t="s">
        <v>14754</v>
      </c>
      <c r="M680" t="s">
        <v>14755</v>
      </c>
      <c r="N680" t="s">
        <v>170</v>
      </c>
      <c r="AI680" t="s">
        <v>14756</v>
      </c>
      <c r="AJ680" t="s">
        <v>1788</v>
      </c>
      <c r="AK680" t="s">
        <v>14757</v>
      </c>
      <c r="AL680">
        <v>74.5</v>
      </c>
      <c r="AN680">
        <v>2009</v>
      </c>
      <c r="AO680" t="s">
        <v>174</v>
      </c>
      <c r="AP680" t="s">
        <v>14756</v>
      </c>
      <c r="AQ680" t="s">
        <v>1790</v>
      </c>
      <c r="AR680" t="s">
        <v>14758</v>
      </c>
      <c r="AS680">
        <v>78.4</v>
      </c>
      <c r="AU680">
        <v>2011</v>
      </c>
      <c r="AV680" t="s">
        <v>170</v>
      </c>
      <c r="BC680" t="s">
        <v>174</v>
      </c>
      <c r="BD680" t="s">
        <v>12281</v>
      </c>
      <c r="BE680" t="s">
        <v>14759</v>
      </c>
      <c r="BF680" t="s">
        <v>442</v>
      </c>
      <c r="BG680">
        <v>69.37</v>
      </c>
      <c r="BI680">
        <v>2015</v>
      </c>
      <c r="BJ680">
        <v>19</v>
      </c>
      <c r="BK680" t="s">
        <v>14760</v>
      </c>
      <c r="BL680">
        <v>53</v>
      </c>
      <c r="BM680" t="s">
        <v>442</v>
      </c>
      <c r="BN680" t="s">
        <v>174</v>
      </c>
      <c r="BO680" t="s">
        <v>12281</v>
      </c>
      <c r="BP680" t="s">
        <v>14761</v>
      </c>
      <c r="BQ680" t="s">
        <v>442</v>
      </c>
      <c r="BR680">
        <v>64.4</v>
      </c>
      <c r="BT680">
        <v>2018</v>
      </c>
      <c r="BU680">
        <v>31</v>
      </c>
      <c r="BV680" t="s">
        <v>7847</v>
      </c>
      <c r="BW680">
        <v>53</v>
      </c>
      <c r="BX680" t="s">
        <v>442</v>
      </c>
      <c r="BY680" t="s">
        <v>170</v>
      </c>
      <c r="CF680" t="s">
        <v>174</v>
      </c>
      <c r="CG680" t="s">
        <v>442</v>
      </c>
      <c r="CH680" t="s">
        <v>9305</v>
      </c>
      <c r="CI680" t="s">
        <v>193</v>
      </c>
      <c r="CJ680">
        <v>2025</v>
      </c>
      <c r="CL680" t="s">
        <v>170</v>
      </c>
      <c r="CN680" t="s">
        <v>174</v>
      </c>
      <c r="CO680" t="s">
        <v>14762</v>
      </c>
      <c r="CP680" t="s">
        <v>3155</v>
      </c>
      <c r="CQ680" t="s">
        <v>174</v>
      </c>
      <c r="CR680">
        <v>4</v>
      </c>
      <c r="CS680">
        <v>0</v>
      </c>
      <c r="CU680" t="s">
        <v>14763</v>
      </c>
      <c r="CV680" t="s">
        <v>174</v>
      </c>
      <c r="CW680" t="s">
        <v>14764</v>
      </c>
      <c r="CX680" t="s">
        <v>193</v>
      </c>
      <c r="CY680">
        <v>2025</v>
      </c>
      <c r="CZ680" t="s">
        <v>170</v>
      </c>
      <c r="DC680" t="s">
        <v>853</v>
      </c>
      <c r="DD680" t="s">
        <v>170</v>
      </c>
      <c r="DF680" t="s">
        <v>170</v>
      </c>
      <c r="DL680" t="s">
        <v>170</v>
      </c>
      <c r="DN680" t="s">
        <v>170</v>
      </c>
      <c r="DP680" t="s">
        <v>14765</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14766</v>
      </c>
      <c r="F681" t="s">
        <v>14767</v>
      </c>
      <c r="G681">
        <v>9818475739</v>
      </c>
      <c r="H681" t="s">
        <v>164</v>
      </c>
      <c r="I681" t="s">
        <v>14768</v>
      </c>
      <c r="J681" t="s">
        <v>217</v>
      </c>
      <c r="K681" t="s">
        <v>762</v>
      </c>
      <c r="L681" t="s">
        <v>14769</v>
      </c>
      <c r="M681" t="s">
        <v>14770</v>
      </c>
      <c r="N681" t="s">
        <v>170</v>
      </c>
      <c r="AI681" t="s">
        <v>14771</v>
      </c>
      <c r="AJ681" t="s">
        <v>14772</v>
      </c>
      <c r="AK681" t="s">
        <v>14773</v>
      </c>
      <c r="AL681">
        <v>80</v>
      </c>
      <c r="AN681">
        <v>2008</v>
      </c>
      <c r="AO681" t="s">
        <v>174</v>
      </c>
      <c r="AP681" t="s">
        <v>14771</v>
      </c>
      <c r="AQ681" t="s">
        <v>9960</v>
      </c>
      <c r="AR681" t="s">
        <v>14774</v>
      </c>
      <c r="AS681">
        <v>74</v>
      </c>
      <c r="AU681">
        <v>2010</v>
      </c>
      <c r="AV681" t="s">
        <v>170</v>
      </c>
      <c r="BC681" t="s">
        <v>174</v>
      </c>
      <c r="BD681" t="s">
        <v>14775</v>
      </c>
      <c r="BE681" t="s">
        <v>14776</v>
      </c>
      <c r="BF681" t="s">
        <v>14777</v>
      </c>
      <c r="BG681">
        <v>75.52</v>
      </c>
      <c r="BI681">
        <v>2014</v>
      </c>
      <c r="BJ681">
        <v>19</v>
      </c>
      <c r="BK681" t="s">
        <v>4393</v>
      </c>
      <c r="BL681">
        <v>34</v>
      </c>
      <c r="BN681" t="s">
        <v>174</v>
      </c>
      <c r="BO681" t="s">
        <v>14778</v>
      </c>
      <c r="BP681" t="s">
        <v>14779</v>
      </c>
      <c r="BQ681" t="s">
        <v>8855</v>
      </c>
      <c r="BR681">
        <v>73.7</v>
      </c>
      <c r="BS681">
        <v>7.37</v>
      </c>
      <c r="BT681">
        <v>2019</v>
      </c>
      <c r="BU681">
        <v>31</v>
      </c>
      <c r="BV681" t="s">
        <v>528</v>
      </c>
      <c r="BW681">
        <v>32</v>
      </c>
      <c r="BY681" t="s">
        <v>170</v>
      </c>
      <c r="CF681" t="s">
        <v>170</v>
      </c>
      <c r="CJ681">
        <v>2025</v>
      </c>
      <c r="CL681" t="s">
        <v>174</v>
      </c>
      <c r="CM681" t="s">
        <v>14780</v>
      </c>
      <c r="CN681" t="s">
        <v>174</v>
      </c>
      <c r="CO681" t="s">
        <v>14781</v>
      </c>
      <c r="CP681" t="s">
        <v>14782</v>
      </c>
      <c r="CQ681" t="s">
        <v>170</v>
      </c>
      <c r="CV681" t="s">
        <v>170</v>
      </c>
      <c r="CZ681" t="s">
        <v>170</v>
      </c>
      <c r="DB681" t="s">
        <v>14783</v>
      </c>
      <c r="DC681" t="s">
        <v>14784</v>
      </c>
      <c r="DD681" t="s">
        <v>170</v>
      </c>
      <c r="DF681" t="s">
        <v>174</v>
      </c>
      <c r="DG681">
        <v>0</v>
      </c>
      <c r="DH681">
        <v>0</v>
      </c>
      <c r="DI681">
        <v>1</v>
      </c>
      <c r="DJ681" t="s">
        <v>1163</v>
      </c>
      <c r="DK681">
        <v>10</v>
      </c>
      <c r="DL681" t="s">
        <v>170</v>
      </c>
      <c r="DN681" t="s">
        <v>174</v>
      </c>
      <c r="DO681" t="s">
        <v>14785</v>
      </c>
      <c r="DP681" t="s">
        <v>14786</v>
      </c>
      <c r="DQ681" t="str">
        <f>HYPERLINK("https://nconnect.nicmar.ac.in/storage/profile/69a44037c54fb.png","Download")</f>
        <v>0</v>
      </c>
      <c r="DR681" t="str">
        <f>HYPERLINK("https://nconnect.nicmar.ac.in/pdf/826_resume_1772376505.pdf/Y2FyZWVy","View Resume")</f>
        <v>0</v>
      </c>
      <c r="DS681" t="s">
        <v>5377</v>
      </c>
      <c r="DT681" t="s">
        <v>14787</v>
      </c>
      <c r="DU681" t="s">
        <v>950</v>
      </c>
      <c r="DV681" t="s">
        <v>14788</v>
      </c>
      <c r="DW681" t="s">
        <v>246</v>
      </c>
      <c r="DX681" t="s">
        <v>464</v>
      </c>
      <c r="DY681" t="s">
        <v>209</v>
      </c>
      <c r="DZ681" t="s">
        <v>949</v>
      </c>
      <c r="EA681" t="s">
        <v>14789</v>
      </c>
      <c r="EB681" t="s">
        <v>14790</v>
      </c>
      <c r="EC681" t="s">
        <v>5418</v>
      </c>
      <c r="ED681" t="s">
        <v>246</v>
      </c>
      <c r="EE681" t="s">
        <v>4217</v>
      </c>
      <c r="EF681" t="s">
        <v>463</v>
      </c>
      <c r="EG681" t="s">
        <v>7999</v>
      </c>
      <c r="EH681" t="s">
        <v>14791</v>
      </c>
      <c r="EI681" t="s">
        <v>14792</v>
      </c>
      <c r="EJ681" t="s">
        <v>1630</v>
      </c>
      <c r="EK681" t="s">
        <v>207</v>
      </c>
      <c r="EL681" t="s">
        <v>1589</v>
      </c>
      <c r="EM681" t="s">
        <v>208</v>
      </c>
      <c r="EN681" t="s">
        <v>945</v>
      </c>
    </row>
    <row r="682" spans="1:158">
      <c r="A682" t="s">
        <v>293</v>
      </c>
      <c r="B682" t="s">
        <v>211</v>
      </c>
      <c r="C682" t="s">
        <v>212</v>
      </c>
      <c r="D682" t="s">
        <v>294</v>
      </c>
      <c r="E682" t="s">
        <v>14793</v>
      </c>
      <c r="F682" t="s">
        <v>14794</v>
      </c>
      <c r="G682">
        <v>9029193654</v>
      </c>
      <c r="H682" t="s">
        <v>164</v>
      </c>
      <c r="I682" t="s">
        <v>14795</v>
      </c>
      <c r="J682" t="s">
        <v>166</v>
      </c>
      <c r="K682" t="s">
        <v>2378</v>
      </c>
      <c r="L682" t="s">
        <v>14796</v>
      </c>
      <c r="M682" t="s">
        <v>14797</v>
      </c>
      <c r="N682" t="s">
        <v>170</v>
      </c>
      <c r="AI682" t="s">
        <v>14798</v>
      </c>
      <c r="AJ682" t="s">
        <v>6204</v>
      </c>
      <c r="AK682" t="s">
        <v>14799</v>
      </c>
      <c r="AL682">
        <v>79.86</v>
      </c>
      <c r="AN682">
        <v>2005</v>
      </c>
      <c r="AO682" t="s">
        <v>174</v>
      </c>
      <c r="AP682" t="s">
        <v>14800</v>
      </c>
      <c r="AQ682" t="s">
        <v>6204</v>
      </c>
      <c r="AR682" t="s">
        <v>1611</v>
      </c>
      <c r="AS682">
        <v>70.17</v>
      </c>
      <c r="AU682">
        <v>2007</v>
      </c>
      <c r="AV682" t="s">
        <v>170</v>
      </c>
      <c r="BC682" t="s">
        <v>174</v>
      </c>
      <c r="BD682" t="s">
        <v>6358</v>
      </c>
      <c r="BE682" t="s">
        <v>14801</v>
      </c>
      <c r="BF682" t="s">
        <v>3150</v>
      </c>
      <c r="BG682">
        <v>53.13</v>
      </c>
      <c r="BI682">
        <v>2010</v>
      </c>
      <c r="BJ682">
        <v>19</v>
      </c>
      <c r="BK682" t="s">
        <v>443</v>
      </c>
      <c r="BL682">
        <v>53</v>
      </c>
      <c r="BM682" t="s">
        <v>3150</v>
      </c>
      <c r="BN682" t="s">
        <v>174</v>
      </c>
      <c r="BO682" t="s">
        <v>8398</v>
      </c>
      <c r="BP682" t="s">
        <v>14802</v>
      </c>
      <c r="BQ682" t="s">
        <v>3150</v>
      </c>
      <c r="BR682">
        <v>60.15</v>
      </c>
      <c r="BT682">
        <v>2012</v>
      </c>
      <c r="BU682">
        <v>31</v>
      </c>
      <c r="BV682" t="s">
        <v>446</v>
      </c>
      <c r="BW682">
        <v>53</v>
      </c>
      <c r="BX682" t="s">
        <v>3150</v>
      </c>
      <c r="BY682" t="s">
        <v>174</v>
      </c>
      <c r="BZ682" t="s">
        <v>8398</v>
      </c>
      <c r="CA682" t="s">
        <v>14803</v>
      </c>
      <c r="CB682" t="s">
        <v>14804</v>
      </c>
      <c r="CC682">
        <v>66.2</v>
      </c>
      <c r="CE682">
        <v>2015</v>
      </c>
      <c r="CF682" t="s">
        <v>170</v>
      </c>
      <c r="CL682" t="s">
        <v>170</v>
      </c>
      <c r="CN682" t="s">
        <v>174</v>
      </c>
      <c r="CO682" t="s">
        <v>14805</v>
      </c>
      <c r="CP682" t="s">
        <v>3002</v>
      </c>
      <c r="CQ682" t="s">
        <v>170</v>
      </c>
      <c r="CV682" t="s">
        <v>170</v>
      </c>
      <c r="CZ682" t="s">
        <v>170</v>
      </c>
      <c r="DB682" t="s">
        <v>14806</v>
      </c>
      <c r="DC682" t="s">
        <v>14807</v>
      </c>
      <c r="DD682" t="s">
        <v>174</v>
      </c>
      <c r="DE682" t="s">
        <v>14808</v>
      </c>
      <c r="DF682" t="s">
        <v>174</v>
      </c>
      <c r="DG682">
        <v>3</v>
      </c>
      <c r="DH682">
        <v>0</v>
      </c>
      <c r="DI682">
        <v>0</v>
      </c>
      <c r="DJ682">
        <v>0</v>
      </c>
      <c r="DK682">
        <v>8</v>
      </c>
      <c r="DL682" t="s">
        <v>170</v>
      </c>
      <c r="DN682" t="s">
        <v>170</v>
      </c>
      <c r="DP682" t="s">
        <v>14809</v>
      </c>
      <c r="DQ682" t="str">
        <f>HYPERLINK("https://nconnect.nicmar.ac.in/storage/profile/699c13378422a.png","Download")</f>
        <v>0</v>
      </c>
      <c r="DR682" t="str">
        <f>HYPERLINK("https://nconnect.nicmar.ac.in/pdf/548_resume_1772377661.pdf/Y2FyZWVy","View Resume")</f>
        <v>0</v>
      </c>
      <c r="DS682" t="s">
        <v>3751</v>
      </c>
      <c r="DT682" t="s">
        <v>14810</v>
      </c>
      <c r="DU682" t="s">
        <v>255</v>
      </c>
      <c r="DV682" t="s">
        <v>1427</v>
      </c>
      <c r="DW682" t="s">
        <v>246</v>
      </c>
      <c r="DX682" t="s">
        <v>252</v>
      </c>
      <c r="DY682" t="s">
        <v>209</v>
      </c>
      <c r="DZ682" t="s">
        <v>1383</v>
      </c>
      <c r="EA682" t="s">
        <v>14811</v>
      </c>
      <c r="EB682" t="s">
        <v>255</v>
      </c>
      <c r="EC682" t="s">
        <v>14812</v>
      </c>
      <c r="ED682" t="s">
        <v>246</v>
      </c>
      <c r="EE682" t="s">
        <v>334</v>
      </c>
      <c r="EF682" t="s">
        <v>252</v>
      </c>
      <c r="EG682" t="s">
        <v>5562</v>
      </c>
      <c r="EH682" t="s">
        <v>14813</v>
      </c>
      <c r="EI682" t="s">
        <v>255</v>
      </c>
      <c r="EJ682" t="s">
        <v>14814</v>
      </c>
      <c r="EK682" t="s">
        <v>246</v>
      </c>
      <c r="EL682" t="s">
        <v>2135</v>
      </c>
      <c r="EM682" t="s">
        <v>334</v>
      </c>
      <c r="EN682" t="s">
        <v>2927</v>
      </c>
    </row>
    <row r="683" spans="1:158">
      <c r="A683" t="s">
        <v>3204</v>
      </c>
      <c r="B683" t="s">
        <v>211</v>
      </c>
      <c r="C683" t="s">
        <v>160</v>
      </c>
      <c r="D683" t="s">
        <v>3205</v>
      </c>
      <c r="E683" t="s">
        <v>14815</v>
      </c>
      <c r="F683" t="s">
        <v>14816</v>
      </c>
      <c r="G683">
        <v>8627976445</v>
      </c>
      <c r="H683" t="s">
        <v>164</v>
      </c>
      <c r="I683" t="s">
        <v>14817</v>
      </c>
      <c r="J683" t="s">
        <v>217</v>
      </c>
      <c r="K683" t="s">
        <v>218</v>
      </c>
      <c r="L683" t="s">
        <v>14818</v>
      </c>
      <c r="M683" t="s">
        <v>14819</v>
      </c>
      <c r="N683" t="s">
        <v>170</v>
      </c>
      <c r="AI683" t="s">
        <v>14820</v>
      </c>
      <c r="AJ683" t="s">
        <v>14821</v>
      </c>
      <c r="AK683" t="s">
        <v>14822</v>
      </c>
      <c r="AL683">
        <v>71.85</v>
      </c>
      <c r="AN683">
        <v>2010</v>
      </c>
      <c r="AO683" t="s">
        <v>174</v>
      </c>
      <c r="AP683" t="s">
        <v>14823</v>
      </c>
      <c r="AQ683" t="s">
        <v>14824</v>
      </c>
      <c r="AR683" t="s">
        <v>14825</v>
      </c>
      <c r="AS683">
        <v>81.8</v>
      </c>
      <c r="AU683">
        <v>2012</v>
      </c>
      <c r="AV683" t="s">
        <v>170</v>
      </c>
      <c r="BC683" t="s">
        <v>174</v>
      </c>
      <c r="BD683" t="s">
        <v>14826</v>
      </c>
      <c r="BE683" t="s">
        <v>14827</v>
      </c>
      <c r="BF683" t="s">
        <v>14828</v>
      </c>
      <c r="BG683">
        <v>68.54</v>
      </c>
      <c r="BI683">
        <v>2017</v>
      </c>
      <c r="BJ683">
        <v>1</v>
      </c>
      <c r="BL683">
        <v>9</v>
      </c>
      <c r="BN683" t="s">
        <v>174</v>
      </c>
      <c r="BO683" t="s">
        <v>14829</v>
      </c>
      <c r="BP683" t="s">
        <v>14829</v>
      </c>
      <c r="BQ683" t="s">
        <v>14830</v>
      </c>
      <c r="BR683">
        <v>84.9</v>
      </c>
      <c r="BS683">
        <v>8.49</v>
      </c>
      <c r="BT683">
        <v>2019</v>
      </c>
      <c r="BU683">
        <v>16</v>
      </c>
      <c r="BW683">
        <v>49</v>
      </c>
      <c r="BY683" t="s">
        <v>170</v>
      </c>
      <c r="CF683" t="s">
        <v>174</v>
      </c>
      <c r="CG683" t="s">
        <v>14831</v>
      </c>
      <c r="CH683" t="s">
        <v>2973</v>
      </c>
      <c r="CI683" t="s">
        <v>193</v>
      </c>
      <c r="CJ683">
        <v>2026</v>
      </c>
      <c r="CL683" t="s">
        <v>170</v>
      </c>
      <c r="CN683" t="s">
        <v>174</v>
      </c>
      <c r="CO683" t="s">
        <v>14832</v>
      </c>
      <c r="CP683" t="s">
        <v>14833</v>
      </c>
      <c r="CQ683" t="s">
        <v>174</v>
      </c>
      <c r="CR683">
        <v>5</v>
      </c>
      <c r="CS683">
        <v>1</v>
      </c>
      <c r="CT683">
        <v>1</v>
      </c>
      <c r="CU683" t="s">
        <v>14834</v>
      </c>
      <c r="CV683" t="s">
        <v>170</v>
      </c>
      <c r="CZ683" t="s">
        <v>170</v>
      </c>
      <c r="DC683" t="s">
        <v>326</v>
      </c>
      <c r="DD683" t="s">
        <v>170</v>
      </c>
      <c r="DF683" t="s">
        <v>170</v>
      </c>
      <c r="DL683" t="s">
        <v>174</v>
      </c>
      <c r="DM683" t="s">
        <v>14835</v>
      </c>
      <c r="DN683" t="s">
        <v>170</v>
      </c>
      <c r="DP683" t="s">
        <v>14836</v>
      </c>
      <c r="DQ683" t="str">
        <f>HYPERLINK("https://nconnect.nicmar.ac.in/storage/profile/6996ef024c779.png","Download")</f>
        <v>0</v>
      </c>
      <c r="DR683" t="str">
        <f>HYPERLINK("https://nconnect.nicmar.ac.in/pdf/827_resume_1772378775.pdf/Y2FyZWVy","View Resume")</f>
        <v>0</v>
      </c>
      <c r="DS683" t="s">
        <v>949</v>
      </c>
      <c r="DT683" t="s">
        <v>14837</v>
      </c>
      <c r="DU683" t="s">
        <v>14838</v>
      </c>
      <c r="DV683" t="s">
        <v>5418</v>
      </c>
      <c r="DW683" t="s">
        <v>207</v>
      </c>
      <c r="DX683" t="s">
        <v>1199</v>
      </c>
      <c r="DY683" t="s">
        <v>209</v>
      </c>
      <c r="DZ683" t="s">
        <v>292</v>
      </c>
      <c r="EA683" t="s">
        <v>14829</v>
      </c>
      <c r="EB683" t="s">
        <v>12719</v>
      </c>
      <c r="EC683" t="s">
        <v>646</v>
      </c>
      <c r="ED683" t="s">
        <v>246</v>
      </c>
      <c r="EE683" t="s">
        <v>569</v>
      </c>
      <c r="EF683" t="s">
        <v>2108</v>
      </c>
      <c r="EG683" t="s">
        <v>465</v>
      </c>
    </row>
    <row r="684" spans="1:158">
      <c r="A684" t="s">
        <v>1348</v>
      </c>
      <c r="B684" t="s">
        <v>211</v>
      </c>
      <c r="C684" t="s">
        <v>267</v>
      </c>
      <c r="D684" t="s">
        <v>1349</v>
      </c>
      <c r="E684" t="s">
        <v>14839</v>
      </c>
      <c r="F684" t="s">
        <v>14840</v>
      </c>
      <c r="G684">
        <v>9013821429</v>
      </c>
      <c r="H684" t="s">
        <v>164</v>
      </c>
      <c r="I684" t="s">
        <v>13363</v>
      </c>
      <c r="J684" t="s">
        <v>166</v>
      </c>
      <c r="K684" t="s">
        <v>361</v>
      </c>
      <c r="L684" t="s">
        <v>14841</v>
      </c>
      <c r="M684" t="s">
        <v>14842</v>
      </c>
      <c r="N684" t="s">
        <v>170</v>
      </c>
      <c r="AI684" t="s">
        <v>14843</v>
      </c>
      <c r="AJ684" t="s">
        <v>14843</v>
      </c>
      <c r="AK684" t="s">
        <v>14844</v>
      </c>
      <c r="AL684">
        <v>77.9</v>
      </c>
      <c r="AM684">
        <v>8.2</v>
      </c>
      <c r="AN684">
        <v>2011</v>
      </c>
      <c r="AO684" t="s">
        <v>174</v>
      </c>
      <c r="AP684" t="s">
        <v>14843</v>
      </c>
      <c r="AQ684" t="s">
        <v>14843</v>
      </c>
      <c r="AR684" t="s">
        <v>14845</v>
      </c>
      <c r="AS684">
        <v>92.6</v>
      </c>
      <c r="AU684">
        <v>2013</v>
      </c>
      <c r="AV684" t="s">
        <v>170</v>
      </c>
      <c r="BC684" t="s">
        <v>174</v>
      </c>
      <c r="BD684" t="s">
        <v>2036</v>
      </c>
      <c r="BE684" t="s">
        <v>14846</v>
      </c>
      <c r="BF684" t="s">
        <v>14847</v>
      </c>
      <c r="BG684">
        <v>76.76</v>
      </c>
      <c r="BI684">
        <v>2016</v>
      </c>
      <c r="BJ684">
        <v>19</v>
      </c>
      <c r="BK684" t="s">
        <v>14848</v>
      </c>
      <c r="BL684">
        <v>17</v>
      </c>
      <c r="BN684" t="s">
        <v>174</v>
      </c>
      <c r="BO684" t="s">
        <v>14849</v>
      </c>
      <c r="BP684" t="s">
        <v>14849</v>
      </c>
      <c r="BQ684" t="s">
        <v>14850</v>
      </c>
      <c r="BR684">
        <v>80</v>
      </c>
      <c r="BS684">
        <v>8</v>
      </c>
      <c r="BT684">
        <v>2018</v>
      </c>
      <c r="BU684">
        <v>31</v>
      </c>
      <c r="BV684" t="s">
        <v>14851</v>
      </c>
      <c r="BW684">
        <v>17</v>
      </c>
      <c r="BY684" t="s">
        <v>170</v>
      </c>
      <c r="CF684" t="s">
        <v>174</v>
      </c>
      <c r="CG684" t="s">
        <v>1704</v>
      </c>
      <c r="CH684" t="s">
        <v>14849</v>
      </c>
      <c r="CI684" t="s">
        <v>193</v>
      </c>
      <c r="CJ684">
        <v>2025</v>
      </c>
      <c r="CL684" t="s">
        <v>174</v>
      </c>
      <c r="CM684" t="s">
        <v>14852</v>
      </c>
      <c r="CN684" t="s">
        <v>174</v>
      </c>
      <c r="CO684" t="s">
        <v>14853</v>
      </c>
      <c r="CP684" t="s">
        <v>14854</v>
      </c>
      <c r="CQ684" t="s">
        <v>174</v>
      </c>
      <c r="CR684">
        <v>11</v>
      </c>
      <c r="CS684">
        <v>5</v>
      </c>
      <c r="CT684">
        <v>17</v>
      </c>
      <c r="CU684" t="s">
        <v>14855</v>
      </c>
      <c r="CV684" t="s">
        <v>170</v>
      </c>
      <c r="CZ684" t="s">
        <v>170</v>
      </c>
      <c r="DC684" t="s">
        <v>14856</v>
      </c>
      <c r="DD684" t="s">
        <v>174</v>
      </c>
      <c r="DE684" t="s">
        <v>14857</v>
      </c>
      <c r="DF684" t="s">
        <v>170</v>
      </c>
      <c r="DL684" t="s">
        <v>170</v>
      </c>
      <c r="DN684" t="s">
        <v>170</v>
      </c>
      <c r="DP684" t="s">
        <v>14858</v>
      </c>
      <c r="DQ684" t="str">
        <f>HYPERLINK("https://nconnect.nicmar.ac.in/storage/profile/69a44d7f9f5ec.png","Download")</f>
        <v>0</v>
      </c>
      <c r="DR684" t="str">
        <f>HYPERLINK("https://nconnect.nicmar.ac.in/pdf/829_resume_1772379313.pdf/Y2FyZWVy","View Resume")</f>
        <v>0</v>
      </c>
      <c r="DS684" t="s">
        <v>5758</v>
      </c>
      <c r="DT684" t="s">
        <v>14859</v>
      </c>
      <c r="DU684" t="s">
        <v>211</v>
      </c>
      <c r="DV684" t="s">
        <v>818</v>
      </c>
      <c r="DW684" t="s">
        <v>246</v>
      </c>
      <c r="DX684" t="s">
        <v>3459</v>
      </c>
      <c r="DY684" t="s">
        <v>209</v>
      </c>
      <c r="DZ684" t="s">
        <v>10076</v>
      </c>
      <c r="EA684" t="s">
        <v>14860</v>
      </c>
      <c r="EB684" t="s">
        <v>14861</v>
      </c>
      <c r="EC684" t="s">
        <v>818</v>
      </c>
      <c r="ED684" t="s">
        <v>207</v>
      </c>
      <c r="EE684" t="s">
        <v>1726</v>
      </c>
      <c r="EF684" t="s">
        <v>3459</v>
      </c>
      <c r="EG684" t="s">
        <v>469</v>
      </c>
    </row>
    <row r="685" spans="1:158">
      <c r="A685" t="s">
        <v>210</v>
      </c>
      <c r="B685" t="s">
        <v>211</v>
      </c>
      <c r="C685" t="s">
        <v>212</v>
      </c>
      <c r="D685" t="s">
        <v>213</v>
      </c>
      <c r="E685" t="s">
        <v>14862</v>
      </c>
      <c r="F685" t="s">
        <v>14863</v>
      </c>
      <c r="G685">
        <v>9942514919</v>
      </c>
      <c r="H685" t="s">
        <v>164</v>
      </c>
      <c r="I685" t="s">
        <v>14864</v>
      </c>
      <c r="J685" t="s">
        <v>166</v>
      </c>
      <c r="K685" t="s">
        <v>1105</v>
      </c>
      <c r="L685" t="s">
        <v>14865</v>
      </c>
      <c r="M685" t="s">
        <v>14866</v>
      </c>
      <c r="N685" t="s">
        <v>170</v>
      </c>
      <c r="AI685" t="s">
        <v>14867</v>
      </c>
      <c r="AJ685" t="s">
        <v>14868</v>
      </c>
      <c r="AK685" t="s">
        <v>762</v>
      </c>
      <c r="AL685">
        <v>72</v>
      </c>
      <c r="AN685">
        <v>2005</v>
      </c>
      <c r="AO685" t="s">
        <v>170</v>
      </c>
      <c r="AV685" t="s">
        <v>174</v>
      </c>
      <c r="AW685" t="s">
        <v>485</v>
      </c>
      <c r="AX685" t="s">
        <v>14869</v>
      </c>
      <c r="AY685" t="s">
        <v>10712</v>
      </c>
      <c r="AZ685">
        <v>90</v>
      </c>
      <c r="BB685">
        <v>2008</v>
      </c>
      <c r="BC685" t="s">
        <v>174</v>
      </c>
      <c r="BD685" t="s">
        <v>1519</v>
      </c>
      <c r="BE685" t="s">
        <v>14870</v>
      </c>
      <c r="BF685" t="s">
        <v>10712</v>
      </c>
      <c r="BG685">
        <v>78</v>
      </c>
      <c r="BI685">
        <v>2011</v>
      </c>
      <c r="BJ685">
        <v>2</v>
      </c>
      <c r="BL685">
        <v>7</v>
      </c>
      <c r="BN685" t="s">
        <v>174</v>
      </c>
      <c r="BO685" t="s">
        <v>1519</v>
      </c>
      <c r="BP685" t="s">
        <v>14871</v>
      </c>
      <c r="BQ685" t="s">
        <v>213</v>
      </c>
      <c r="BR685">
        <v>78</v>
      </c>
      <c r="BS685">
        <v>7.78</v>
      </c>
      <c r="BT685">
        <v>2014</v>
      </c>
      <c r="BU685">
        <v>14</v>
      </c>
      <c r="BW685">
        <v>7</v>
      </c>
      <c r="BY685" t="s">
        <v>170</v>
      </c>
      <c r="CF685" t="s">
        <v>174</v>
      </c>
      <c r="CG685" t="s">
        <v>213</v>
      </c>
      <c r="CH685" t="s">
        <v>14872</v>
      </c>
      <c r="CI685" t="s">
        <v>193</v>
      </c>
      <c r="CJ685">
        <v>2024</v>
      </c>
      <c r="CL685" t="s">
        <v>174</v>
      </c>
      <c r="CM685" t="s">
        <v>14873</v>
      </c>
      <c r="CN685" t="s">
        <v>174</v>
      </c>
      <c r="CO685" t="s">
        <v>14874</v>
      </c>
      <c r="CP685" t="s">
        <v>14875</v>
      </c>
      <c r="CQ685" t="s">
        <v>174</v>
      </c>
      <c r="CR685">
        <v>8</v>
      </c>
      <c r="CS685">
        <v>1</v>
      </c>
      <c r="CT685">
        <v>7</v>
      </c>
      <c r="CU685" t="s">
        <v>14876</v>
      </c>
      <c r="CV685" t="s">
        <v>174</v>
      </c>
      <c r="CW685" t="s">
        <v>14877</v>
      </c>
      <c r="CX685" t="s">
        <v>373</v>
      </c>
      <c r="CZ685" t="s">
        <v>174</v>
      </c>
      <c r="DA685" t="s">
        <v>14878</v>
      </c>
      <c r="DB685" t="s">
        <v>14879</v>
      </c>
      <c r="DC685" t="s">
        <v>14880</v>
      </c>
      <c r="DD685" t="s">
        <v>174</v>
      </c>
      <c r="DE685" t="s">
        <v>14881</v>
      </c>
      <c r="DF685" t="s">
        <v>170</v>
      </c>
      <c r="DL685" t="s">
        <v>174</v>
      </c>
      <c r="DM685" t="s">
        <v>14882</v>
      </c>
      <c r="DN685" t="s">
        <v>174</v>
      </c>
      <c r="DO685" t="s">
        <v>14883</v>
      </c>
      <c r="DP685" t="s">
        <v>14884</v>
      </c>
      <c r="DQ685" t="s">
        <v>202</v>
      </c>
      <c r="DR685" t="str">
        <f>HYPERLINK("https://nconnect.nicmar.ac.in/pdf/733_resume_1772379929.pdf/Y2FyZWVy","View Resume")</f>
        <v>0</v>
      </c>
      <c r="DS685" t="s">
        <v>2689</v>
      </c>
      <c r="DT685" t="s">
        <v>14885</v>
      </c>
      <c r="DU685" t="s">
        <v>211</v>
      </c>
      <c r="DV685" t="s">
        <v>14886</v>
      </c>
      <c r="DW685" t="s">
        <v>246</v>
      </c>
      <c r="DX685" t="s">
        <v>1725</v>
      </c>
      <c r="DY685" t="s">
        <v>1983</v>
      </c>
      <c r="DZ685" t="s">
        <v>355</v>
      </c>
      <c r="EA685" t="s">
        <v>14887</v>
      </c>
      <c r="EB685" t="s">
        <v>14888</v>
      </c>
      <c r="EC685" t="s">
        <v>14886</v>
      </c>
      <c r="ED685" t="s">
        <v>246</v>
      </c>
      <c r="EE685" t="s">
        <v>427</v>
      </c>
      <c r="EF685" t="s">
        <v>989</v>
      </c>
      <c r="EG685" t="s">
        <v>574</v>
      </c>
      <c r="EH685" t="s">
        <v>14889</v>
      </c>
      <c r="EI685" t="s">
        <v>211</v>
      </c>
      <c r="EJ685" t="s">
        <v>14886</v>
      </c>
      <c r="EK685" t="s">
        <v>246</v>
      </c>
      <c r="EL685" t="s">
        <v>4748</v>
      </c>
      <c r="EM685" t="s">
        <v>427</v>
      </c>
      <c r="EN685" t="s">
        <v>945</v>
      </c>
      <c r="EO685" t="s">
        <v>14890</v>
      </c>
      <c r="EP685" t="s">
        <v>211</v>
      </c>
      <c r="EQ685" t="s">
        <v>14886</v>
      </c>
      <c r="ER685" t="s">
        <v>246</v>
      </c>
      <c r="ES685" t="s">
        <v>7410</v>
      </c>
      <c r="ET685" t="s">
        <v>1025</v>
      </c>
      <c r="EU685" t="s">
        <v>429</v>
      </c>
      <c r="EV685" t="s">
        <v>461</v>
      </c>
      <c r="EW685" t="s">
        <v>2526</v>
      </c>
      <c r="EX685" t="s">
        <v>462</v>
      </c>
      <c r="EY685" t="s">
        <v>246</v>
      </c>
      <c r="EZ685" t="s">
        <v>995</v>
      </c>
      <c r="FA685" t="s">
        <v>209</v>
      </c>
      <c r="FB685" t="s">
        <v>1027</v>
      </c>
    </row>
    <row r="686" spans="1:158">
      <c r="A686" t="s">
        <v>295</v>
      </c>
      <c r="B686" t="s">
        <v>211</v>
      </c>
      <c r="C686" t="s">
        <v>267</v>
      </c>
      <c r="D686" t="s">
        <v>296</v>
      </c>
      <c r="E686" t="s">
        <v>14891</v>
      </c>
      <c r="F686" t="s">
        <v>14892</v>
      </c>
      <c r="G686">
        <v>9970836707</v>
      </c>
      <c r="H686" t="s">
        <v>164</v>
      </c>
      <c r="I686" t="s">
        <v>14893</v>
      </c>
      <c r="J686" t="s">
        <v>166</v>
      </c>
      <c r="K686" t="s">
        <v>831</v>
      </c>
      <c r="L686" t="s">
        <v>14894</v>
      </c>
      <c r="M686" t="s">
        <v>14895</v>
      </c>
      <c r="N686" t="s">
        <v>174</v>
      </c>
      <c r="O686" t="s">
        <v>14896</v>
      </c>
      <c r="P686" t="s">
        <v>14897</v>
      </c>
      <c r="AI686" t="s">
        <v>14898</v>
      </c>
      <c r="AJ686" t="s">
        <v>14899</v>
      </c>
      <c r="AK686" t="s">
        <v>378</v>
      </c>
      <c r="AL686">
        <v>81.47</v>
      </c>
      <c r="AN686">
        <v>2004</v>
      </c>
      <c r="AO686" t="s">
        <v>174</v>
      </c>
      <c r="AP686" t="s">
        <v>4844</v>
      </c>
      <c r="AQ686" t="s">
        <v>14900</v>
      </c>
      <c r="AR686" t="s">
        <v>7001</v>
      </c>
      <c r="AS686">
        <v>57.5</v>
      </c>
      <c r="AU686">
        <v>2006</v>
      </c>
      <c r="AV686" t="s">
        <v>170</v>
      </c>
      <c r="BC686" t="s">
        <v>174</v>
      </c>
      <c r="BD686" t="s">
        <v>4955</v>
      </c>
      <c r="BE686" t="s">
        <v>14901</v>
      </c>
      <c r="BF686" t="s">
        <v>1668</v>
      </c>
      <c r="BG686">
        <v>58</v>
      </c>
      <c r="BI686">
        <v>2011</v>
      </c>
      <c r="BJ686">
        <v>19</v>
      </c>
      <c r="BK686" t="s">
        <v>14902</v>
      </c>
      <c r="BL686">
        <v>34</v>
      </c>
      <c r="BN686" t="s">
        <v>174</v>
      </c>
      <c r="BO686" t="s">
        <v>4364</v>
      </c>
      <c r="BP686" t="s">
        <v>14903</v>
      </c>
      <c r="BQ686" t="s">
        <v>296</v>
      </c>
      <c r="BR686">
        <v>70.3</v>
      </c>
      <c r="BT686">
        <v>2015</v>
      </c>
      <c r="BU686">
        <v>31</v>
      </c>
      <c r="BV686" t="s">
        <v>528</v>
      </c>
      <c r="BW686">
        <v>33</v>
      </c>
      <c r="BY686" t="s">
        <v>174</v>
      </c>
      <c r="BZ686" t="s">
        <v>14904</v>
      </c>
      <c r="CA686" t="s">
        <v>14904</v>
      </c>
      <c r="CB686" t="s">
        <v>1337</v>
      </c>
      <c r="CC686">
        <v>56</v>
      </c>
      <c r="CE686">
        <v>2015</v>
      </c>
      <c r="CF686" t="s">
        <v>174</v>
      </c>
      <c r="CG686" t="s">
        <v>4328</v>
      </c>
      <c r="CH686" t="s">
        <v>552</v>
      </c>
      <c r="CI686" t="s">
        <v>193</v>
      </c>
      <c r="CJ686">
        <v>2024</v>
      </c>
      <c r="CL686" t="s">
        <v>170</v>
      </c>
      <c r="CN686" t="s">
        <v>174</v>
      </c>
      <c r="CO686" t="s">
        <v>14905</v>
      </c>
      <c r="CP686" t="s">
        <v>14906</v>
      </c>
      <c r="CQ686" t="s">
        <v>174</v>
      </c>
      <c r="CR686">
        <v>1</v>
      </c>
      <c r="CS686">
        <v>1</v>
      </c>
      <c r="CT686">
        <v>19</v>
      </c>
      <c r="CU686" t="s">
        <v>14907</v>
      </c>
      <c r="CV686" t="s">
        <v>170</v>
      </c>
      <c r="CZ686" t="s">
        <v>170</v>
      </c>
      <c r="DB686" t="s">
        <v>14908</v>
      </c>
      <c r="DC686" t="s">
        <v>14909</v>
      </c>
      <c r="DD686" t="s">
        <v>174</v>
      </c>
      <c r="DE686" t="s">
        <v>14910</v>
      </c>
      <c r="DF686" t="s">
        <v>174</v>
      </c>
      <c r="DG686" t="s">
        <v>14911</v>
      </c>
      <c r="DH686" t="s">
        <v>14912</v>
      </c>
      <c r="DI686" t="s">
        <v>14913</v>
      </c>
      <c r="DJ686" t="s">
        <v>14914</v>
      </c>
      <c r="DK686">
        <v>10</v>
      </c>
      <c r="DL686" t="s">
        <v>174</v>
      </c>
      <c r="DM686" t="s">
        <v>14915</v>
      </c>
      <c r="DN686" t="s">
        <v>174</v>
      </c>
      <c r="DO686" t="s">
        <v>14916</v>
      </c>
      <c r="DP686" t="s">
        <v>14917</v>
      </c>
      <c r="DQ686" t="str">
        <f>HYPERLINK("https://nconnect.nicmar.ac.in/storage/profile/69a44f0609571.png","Download")</f>
        <v>0</v>
      </c>
      <c r="DR686" t="str">
        <f>HYPERLINK("https://nconnect.nicmar.ac.in/pdf/830_resume_1772381752.pdf/Y2FyZWVy","View Resume")</f>
        <v>0</v>
      </c>
      <c r="DS686" t="s">
        <v>3454</v>
      </c>
      <c r="DT686" t="s">
        <v>2850</v>
      </c>
      <c r="DU686" t="s">
        <v>211</v>
      </c>
      <c r="DV686" t="s">
        <v>818</v>
      </c>
      <c r="DW686" t="s">
        <v>246</v>
      </c>
      <c r="DX686" t="s">
        <v>1686</v>
      </c>
      <c r="DY686" t="s">
        <v>209</v>
      </c>
      <c r="DZ686" t="s">
        <v>1388</v>
      </c>
      <c r="EA686" t="s">
        <v>14918</v>
      </c>
      <c r="EB686" t="s">
        <v>211</v>
      </c>
      <c r="EC686" t="s">
        <v>818</v>
      </c>
      <c r="ED686" t="s">
        <v>246</v>
      </c>
      <c r="EE686" t="s">
        <v>569</v>
      </c>
      <c r="EF686" t="s">
        <v>3390</v>
      </c>
      <c r="EG686" t="s">
        <v>12404</v>
      </c>
      <c r="EH686" t="s">
        <v>14919</v>
      </c>
      <c r="EI686" t="s">
        <v>211</v>
      </c>
      <c r="EJ686" t="s">
        <v>818</v>
      </c>
      <c r="EK686" t="s">
        <v>246</v>
      </c>
      <c r="EL686" t="s">
        <v>988</v>
      </c>
      <c r="EM686" t="s">
        <v>383</v>
      </c>
      <c r="EN686" t="s">
        <v>574</v>
      </c>
      <c r="EO686" t="s">
        <v>14920</v>
      </c>
      <c r="EP686" t="s">
        <v>211</v>
      </c>
      <c r="EQ686" t="s">
        <v>818</v>
      </c>
      <c r="ER686" t="s">
        <v>246</v>
      </c>
      <c r="ES686" t="s">
        <v>7285</v>
      </c>
      <c r="ET686" t="s">
        <v>428</v>
      </c>
      <c r="EU686" t="s">
        <v>1383</v>
      </c>
      <c r="EV686" t="s">
        <v>14921</v>
      </c>
      <c r="EW686" t="s">
        <v>14922</v>
      </c>
      <c r="EX686" t="s">
        <v>818</v>
      </c>
      <c r="EY686" t="s">
        <v>246</v>
      </c>
      <c r="EZ686" t="s">
        <v>5187</v>
      </c>
      <c r="FA686" t="s">
        <v>4188</v>
      </c>
      <c r="FB686" t="s">
        <v>460</v>
      </c>
    </row>
    <row r="687" spans="1:158">
      <c r="A687" t="s">
        <v>506</v>
      </c>
      <c r="B687" t="s">
        <v>507</v>
      </c>
      <c r="C687" t="s">
        <v>267</v>
      </c>
      <c r="D687" t="s">
        <v>508</v>
      </c>
      <c r="E687" t="s">
        <v>14923</v>
      </c>
      <c r="F687" t="s">
        <v>14924</v>
      </c>
      <c r="G687">
        <v>9898384187</v>
      </c>
      <c r="H687" t="s">
        <v>271</v>
      </c>
      <c r="I687" t="s">
        <v>14925</v>
      </c>
      <c r="J687" t="s">
        <v>166</v>
      </c>
      <c r="K687" t="s">
        <v>2378</v>
      </c>
      <c r="L687" t="s">
        <v>14926</v>
      </c>
      <c r="M687" t="s">
        <v>14927</v>
      </c>
      <c r="N687" t="s">
        <v>170</v>
      </c>
      <c r="AI687" t="s">
        <v>14928</v>
      </c>
      <c r="AJ687" t="s">
        <v>14929</v>
      </c>
      <c r="AK687" t="s">
        <v>14930</v>
      </c>
      <c r="AL687">
        <v>62</v>
      </c>
      <c r="AN687">
        <v>2002</v>
      </c>
      <c r="AO687" t="s">
        <v>174</v>
      </c>
      <c r="AP687" t="s">
        <v>14931</v>
      </c>
      <c r="AQ687" t="s">
        <v>14932</v>
      </c>
      <c r="AR687" t="s">
        <v>14933</v>
      </c>
      <c r="AS687">
        <v>75</v>
      </c>
      <c r="AU687">
        <v>2005</v>
      </c>
      <c r="AV687" t="s">
        <v>170</v>
      </c>
      <c r="BC687" t="s">
        <v>174</v>
      </c>
      <c r="BD687" t="s">
        <v>14934</v>
      </c>
      <c r="BE687" t="s">
        <v>14935</v>
      </c>
      <c r="BF687" t="s">
        <v>14936</v>
      </c>
      <c r="BG687">
        <v>62</v>
      </c>
      <c r="BI687">
        <v>2008</v>
      </c>
      <c r="BJ687">
        <v>19</v>
      </c>
      <c r="BK687" t="s">
        <v>807</v>
      </c>
      <c r="BL687">
        <v>23</v>
      </c>
      <c r="BN687" t="s">
        <v>174</v>
      </c>
      <c r="BO687" t="s">
        <v>11401</v>
      </c>
      <c r="BP687" t="s">
        <v>14937</v>
      </c>
      <c r="BQ687" t="s">
        <v>527</v>
      </c>
      <c r="BR687">
        <v>60.21</v>
      </c>
      <c r="BT687">
        <v>2010</v>
      </c>
      <c r="BU687">
        <v>31</v>
      </c>
      <c r="BV687" t="s">
        <v>528</v>
      </c>
      <c r="BW687">
        <v>23</v>
      </c>
      <c r="BY687" t="s">
        <v>170</v>
      </c>
      <c r="CF687" t="s">
        <v>174</v>
      </c>
      <c r="CG687" t="s">
        <v>14938</v>
      </c>
      <c r="CH687" t="s">
        <v>14939</v>
      </c>
      <c r="CI687" t="s">
        <v>193</v>
      </c>
      <c r="CJ687">
        <v>2023</v>
      </c>
      <c r="CL687" t="s">
        <v>174</v>
      </c>
      <c r="CM687" t="s">
        <v>14940</v>
      </c>
      <c r="CN687" t="s">
        <v>174</v>
      </c>
      <c r="CO687" t="s">
        <v>14941</v>
      </c>
      <c r="CP687" t="s">
        <v>721</v>
      </c>
      <c r="CQ687" t="s">
        <v>174</v>
      </c>
      <c r="CR687" t="s">
        <v>2453</v>
      </c>
      <c r="CS687" t="s">
        <v>12771</v>
      </c>
      <c r="CT687">
        <v>4</v>
      </c>
      <c r="CV687" t="s">
        <v>170</v>
      </c>
      <c r="CZ687" t="s">
        <v>170</v>
      </c>
      <c r="DB687" t="s">
        <v>14942</v>
      </c>
      <c r="DC687" t="s">
        <v>14943</v>
      </c>
      <c r="DD687" t="s">
        <v>174</v>
      </c>
      <c r="DE687" t="s">
        <v>14944</v>
      </c>
      <c r="DF687" t="s">
        <v>174</v>
      </c>
      <c r="DG687" t="s">
        <v>14945</v>
      </c>
      <c r="DH687" t="s">
        <v>14946</v>
      </c>
      <c r="DI687" t="s">
        <v>14947</v>
      </c>
      <c r="DJ687" t="s">
        <v>378</v>
      </c>
      <c r="DK687">
        <v>8</v>
      </c>
      <c r="DL687" t="s">
        <v>174</v>
      </c>
      <c r="DM687" t="s">
        <v>14948</v>
      </c>
      <c r="DN687" t="s">
        <v>170</v>
      </c>
      <c r="DP687" t="s">
        <v>14949</v>
      </c>
      <c r="DQ687" t="str">
        <f>HYPERLINK("https://nconnect.nicmar.ac.in/storage/profile/699b2f3a3b623.png","Download")</f>
        <v>0</v>
      </c>
      <c r="DR687" t="str">
        <f>HYPERLINK("https://nconnect.nicmar.ac.in/pdf/510_resume_1771777185.pdf/Y2FyZWVy","View Resume")</f>
        <v>0</v>
      </c>
      <c r="DS687" t="s">
        <v>1091</v>
      </c>
      <c r="DT687" t="s">
        <v>10181</v>
      </c>
      <c r="DU687" t="s">
        <v>211</v>
      </c>
      <c r="DV687" t="s">
        <v>6800</v>
      </c>
      <c r="DW687" t="s">
        <v>246</v>
      </c>
      <c r="DX687" t="s">
        <v>1028</v>
      </c>
      <c r="DY687" t="s">
        <v>209</v>
      </c>
      <c r="DZ687" t="s">
        <v>3515</v>
      </c>
      <c r="EA687" t="s">
        <v>10181</v>
      </c>
      <c r="EB687" t="s">
        <v>211</v>
      </c>
      <c r="EC687" t="s">
        <v>6800</v>
      </c>
      <c r="ED687" t="s">
        <v>246</v>
      </c>
      <c r="EE687" t="s">
        <v>1099</v>
      </c>
      <c r="EF687" t="s">
        <v>1023</v>
      </c>
      <c r="EG687" t="s">
        <v>2137</v>
      </c>
      <c r="EH687" t="s">
        <v>14950</v>
      </c>
      <c r="EI687" t="s">
        <v>211</v>
      </c>
      <c r="EJ687" t="s">
        <v>14951</v>
      </c>
      <c r="EK687" t="s">
        <v>246</v>
      </c>
      <c r="EL687" t="s">
        <v>3453</v>
      </c>
      <c r="EM687" t="s">
        <v>258</v>
      </c>
      <c r="EN687" t="s">
        <v>349</v>
      </c>
    </row>
    <row r="688" spans="1:158">
      <c r="A688" t="s">
        <v>793</v>
      </c>
      <c r="B688" t="s">
        <v>211</v>
      </c>
      <c r="C688" t="s">
        <v>267</v>
      </c>
      <c r="D688" t="s">
        <v>508</v>
      </c>
      <c r="E688" t="s">
        <v>14952</v>
      </c>
      <c r="F688" t="s">
        <v>14953</v>
      </c>
      <c r="G688">
        <v>7400292922</v>
      </c>
      <c r="H688" t="s">
        <v>164</v>
      </c>
      <c r="I688" t="s">
        <v>14954</v>
      </c>
      <c r="J688" t="s">
        <v>217</v>
      </c>
      <c r="K688" t="s">
        <v>2378</v>
      </c>
      <c r="L688" t="s">
        <v>14955</v>
      </c>
      <c r="M688" t="s">
        <v>14956</v>
      </c>
      <c r="N688" t="s">
        <v>170</v>
      </c>
      <c r="AI688" t="s">
        <v>14957</v>
      </c>
      <c r="AJ688" t="s">
        <v>10903</v>
      </c>
      <c r="AK688" t="s">
        <v>14958</v>
      </c>
      <c r="AL688">
        <v>66</v>
      </c>
      <c r="AN688">
        <v>2012</v>
      </c>
      <c r="AO688" t="s">
        <v>174</v>
      </c>
      <c r="AP688" t="s">
        <v>14959</v>
      </c>
      <c r="AQ688" t="s">
        <v>14960</v>
      </c>
      <c r="AR688" t="s">
        <v>1335</v>
      </c>
      <c r="AS688">
        <v>56</v>
      </c>
      <c r="AU688">
        <v>2014</v>
      </c>
      <c r="AV688" t="s">
        <v>170</v>
      </c>
      <c r="BC688" t="s">
        <v>174</v>
      </c>
      <c r="BD688" t="s">
        <v>14961</v>
      </c>
      <c r="BE688" t="s">
        <v>14962</v>
      </c>
      <c r="BF688" t="s">
        <v>1335</v>
      </c>
      <c r="BG688">
        <v>53</v>
      </c>
      <c r="BI688">
        <v>2017</v>
      </c>
      <c r="BJ688">
        <v>19</v>
      </c>
      <c r="BK688" t="s">
        <v>807</v>
      </c>
      <c r="BL688">
        <v>53</v>
      </c>
      <c r="BM688" t="s">
        <v>1335</v>
      </c>
      <c r="BN688" t="s">
        <v>174</v>
      </c>
      <c r="BO688" t="s">
        <v>14963</v>
      </c>
      <c r="BP688" t="s">
        <v>14964</v>
      </c>
      <c r="BQ688" t="s">
        <v>14965</v>
      </c>
      <c r="BR688">
        <v>67</v>
      </c>
      <c r="BT688">
        <v>2019</v>
      </c>
      <c r="BU688">
        <v>31</v>
      </c>
      <c r="BV688" t="s">
        <v>1042</v>
      </c>
      <c r="BW688">
        <v>53</v>
      </c>
      <c r="BX688" t="s">
        <v>14965</v>
      </c>
      <c r="BY688" t="s">
        <v>174</v>
      </c>
      <c r="BZ688" t="s">
        <v>14966</v>
      </c>
      <c r="CA688" t="s">
        <v>14966</v>
      </c>
      <c r="CB688" t="s">
        <v>527</v>
      </c>
      <c r="CC688">
        <v>67</v>
      </c>
      <c r="CE688">
        <v>2024</v>
      </c>
      <c r="CF688" t="s">
        <v>174</v>
      </c>
      <c r="CG688" t="s">
        <v>14967</v>
      </c>
      <c r="CH688" t="s">
        <v>14968</v>
      </c>
      <c r="CI688" t="s">
        <v>373</v>
      </c>
      <c r="CK688" t="s">
        <v>170</v>
      </c>
      <c r="CL688" t="s">
        <v>170</v>
      </c>
      <c r="CN688" t="s">
        <v>170</v>
      </c>
      <c r="CP688" t="s">
        <v>14969</v>
      </c>
      <c r="CQ688" t="s">
        <v>170</v>
      </c>
      <c r="CV688" t="s">
        <v>170</v>
      </c>
      <c r="CZ688" t="s">
        <v>170</v>
      </c>
      <c r="DC688" t="s">
        <v>14970</v>
      </c>
      <c r="DD688" t="s">
        <v>174</v>
      </c>
      <c r="DE688" t="s">
        <v>14971</v>
      </c>
      <c r="DF688" t="s">
        <v>170</v>
      </c>
      <c r="DL688" t="s">
        <v>170</v>
      </c>
      <c r="DN688" t="s">
        <v>170</v>
      </c>
      <c r="DP688" t="s">
        <v>14972</v>
      </c>
      <c r="DQ688" t="s">
        <v>202</v>
      </c>
      <c r="DR688" t="str">
        <f>HYPERLINK("https://nconnect.nicmar.ac.in/pdf/831_resume_1772382718.pdf/Y2FyZWVy","View Resume")</f>
        <v>0</v>
      </c>
      <c r="DS688" t="s">
        <v>6880</v>
      </c>
      <c r="DT688" t="s">
        <v>14973</v>
      </c>
      <c r="DU688" t="s">
        <v>211</v>
      </c>
      <c r="DV688" t="s">
        <v>14974</v>
      </c>
      <c r="DW688" t="s">
        <v>246</v>
      </c>
      <c r="DX688" t="s">
        <v>3626</v>
      </c>
      <c r="DY688" t="s">
        <v>209</v>
      </c>
      <c r="DZ688" t="s">
        <v>248</v>
      </c>
      <c r="EA688" t="s">
        <v>14975</v>
      </c>
      <c r="EB688" t="s">
        <v>211</v>
      </c>
      <c r="EC688" t="s">
        <v>14976</v>
      </c>
      <c r="ED688" t="s">
        <v>246</v>
      </c>
      <c r="EE688" t="s">
        <v>824</v>
      </c>
      <c r="EF688" t="s">
        <v>2758</v>
      </c>
      <c r="EG688" t="s">
        <v>4015</v>
      </c>
      <c r="EH688" t="s">
        <v>14977</v>
      </c>
      <c r="EI688" t="s">
        <v>341</v>
      </c>
      <c r="EJ688" t="s">
        <v>14978</v>
      </c>
      <c r="EK688" t="s">
        <v>207</v>
      </c>
      <c r="EL688" t="s">
        <v>1463</v>
      </c>
      <c r="EM688" t="s">
        <v>1548</v>
      </c>
      <c r="EN688" t="s">
        <v>501</v>
      </c>
    </row>
    <row r="689" spans="1:158">
      <c r="A689" t="s">
        <v>3204</v>
      </c>
      <c r="B689" t="s">
        <v>211</v>
      </c>
      <c r="C689" t="s">
        <v>160</v>
      </c>
      <c r="D689" t="s">
        <v>3205</v>
      </c>
      <c r="E689" t="s">
        <v>14979</v>
      </c>
      <c r="F689" t="s">
        <v>14980</v>
      </c>
      <c r="G689">
        <v>8817088370</v>
      </c>
      <c r="H689" t="s">
        <v>164</v>
      </c>
      <c r="I689" t="s">
        <v>14981</v>
      </c>
      <c r="J689" t="s">
        <v>217</v>
      </c>
      <c r="K689" t="s">
        <v>831</v>
      </c>
      <c r="L689" t="s">
        <v>14982</v>
      </c>
      <c r="M689" t="s">
        <v>14983</v>
      </c>
      <c r="N689" t="s">
        <v>170</v>
      </c>
      <c r="AI689" t="s">
        <v>14984</v>
      </c>
      <c r="AJ689" t="s">
        <v>14985</v>
      </c>
      <c r="AK689" t="s">
        <v>14986</v>
      </c>
      <c r="AL689">
        <v>81.33</v>
      </c>
      <c r="AN689">
        <v>2010</v>
      </c>
      <c r="AO689" t="s">
        <v>174</v>
      </c>
      <c r="AP689" t="s">
        <v>14984</v>
      </c>
      <c r="AQ689" t="s">
        <v>14985</v>
      </c>
      <c r="AR689" t="s">
        <v>14987</v>
      </c>
      <c r="AS689">
        <v>78.8</v>
      </c>
      <c r="AU689">
        <v>2012</v>
      </c>
      <c r="AV689" t="s">
        <v>170</v>
      </c>
      <c r="BC689" t="s">
        <v>174</v>
      </c>
      <c r="BD689" t="s">
        <v>14988</v>
      </c>
      <c r="BE689" t="s">
        <v>4519</v>
      </c>
      <c r="BF689" t="s">
        <v>485</v>
      </c>
      <c r="BG689">
        <v>86.35</v>
      </c>
      <c r="BH689">
        <v>9.09</v>
      </c>
      <c r="BI689">
        <v>2016</v>
      </c>
      <c r="BJ689">
        <v>1</v>
      </c>
      <c r="BL689">
        <v>9</v>
      </c>
      <c r="BN689" t="s">
        <v>174</v>
      </c>
      <c r="BO689" t="s">
        <v>14989</v>
      </c>
      <c r="BP689" t="s">
        <v>14989</v>
      </c>
      <c r="BQ689" t="s">
        <v>3615</v>
      </c>
      <c r="BR689">
        <v>100</v>
      </c>
      <c r="BS689">
        <v>10</v>
      </c>
      <c r="BT689">
        <v>2021</v>
      </c>
      <c r="BU689">
        <v>16</v>
      </c>
      <c r="BW689">
        <v>49</v>
      </c>
      <c r="BY689" t="s">
        <v>170</v>
      </c>
      <c r="BZ689" t="s">
        <v>14990</v>
      </c>
      <c r="CA689" t="s">
        <v>14990</v>
      </c>
      <c r="CB689" t="s">
        <v>3615</v>
      </c>
      <c r="CC689">
        <v>0</v>
      </c>
      <c r="CF689" t="s">
        <v>174</v>
      </c>
      <c r="CG689" t="s">
        <v>14991</v>
      </c>
      <c r="CH689" t="s">
        <v>2973</v>
      </c>
      <c r="CI689" t="s">
        <v>193</v>
      </c>
      <c r="CJ689">
        <v>2025</v>
      </c>
      <c r="CL689" t="s">
        <v>170</v>
      </c>
      <c r="CN689" t="s">
        <v>174</v>
      </c>
      <c r="CO689" t="s">
        <v>14992</v>
      </c>
      <c r="CP689" t="s">
        <v>14993</v>
      </c>
      <c r="CQ689" t="s">
        <v>174</v>
      </c>
      <c r="CR689">
        <v>10</v>
      </c>
      <c r="CS689">
        <v>0</v>
      </c>
      <c r="CT689">
        <v>2</v>
      </c>
      <c r="CU689" t="s">
        <v>14994</v>
      </c>
      <c r="CV689" t="s">
        <v>170</v>
      </c>
      <c r="CZ689" t="s">
        <v>170</v>
      </c>
      <c r="DB689" t="s">
        <v>14995</v>
      </c>
      <c r="DC689" t="s">
        <v>326</v>
      </c>
      <c r="DD689" t="s">
        <v>170</v>
      </c>
      <c r="DF689" t="s">
        <v>170</v>
      </c>
      <c r="DL689" t="s">
        <v>174</v>
      </c>
      <c r="DM689" t="s">
        <v>14996</v>
      </c>
      <c r="DN689" t="s">
        <v>170</v>
      </c>
      <c r="DP689" t="s">
        <v>14997</v>
      </c>
      <c r="DQ689" t="str">
        <f>HYPERLINK("https://nconnect.nicmar.ac.in/storage/profile/69a27caa240f8.png","Download")</f>
        <v>0</v>
      </c>
      <c r="DR689" t="str">
        <f>HYPERLINK("https://nconnect.nicmar.ac.in/pdf/818_resume_1772385251.pdf/Y2FyZWVy","View Resume")</f>
        <v>0</v>
      </c>
      <c r="DS689" t="s">
        <v>460</v>
      </c>
      <c r="DT689" t="s">
        <v>5618</v>
      </c>
      <c r="DU689" t="s">
        <v>10968</v>
      </c>
      <c r="DV689" t="s">
        <v>1752</v>
      </c>
      <c r="DW689" t="s">
        <v>246</v>
      </c>
      <c r="DX689" t="s">
        <v>1199</v>
      </c>
      <c r="DY689" t="s">
        <v>209</v>
      </c>
      <c r="DZ689" t="s">
        <v>292</v>
      </c>
      <c r="EA689" t="s">
        <v>2973</v>
      </c>
      <c r="EB689" t="s">
        <v>14998</v>
      </c>
      <c r="EC689" t="s">
        <v>2982</v>
      </c>
      <c r="ED689" t="s">
        <v>246</v>
      </c>
      <c r="EE689" t="s">
        <v>996</v>
      </c>
      <c r="EF689" t="s">
        <v>941</v>
      </c>
      <c r="EG689" t="s">
        <v>465</v>
      </c>
      <c r="EH689" t="s">
        <v>2973</v>
      </c>
      <c r="EI689" t="s">
        <v>950</v>
      </c>
      <c r="EJ689" t="s">
        <v>2982</v>
      </c>
      <c r="EK689" t="s">
        <v>246</v>
      </c>
      <c r="EL689" t="s">
        <v>468</v>
      </c>
      <c r="EM689" t="s">
        <v>468</v>
      </c>
      <c r="EN689" t="s">
        <v>292</v>
      </c>
    </row>
    <row r="690" spans="1:158">
      <c r="A690" t="s">
        <v>793</v>
      </c>
      <c r="B690" t="s">
        <v>211</v>
      </c>
      <c r="C690" t="s">
        <v>267</v>
      </c>
      <c r="D690" t="s">
        <v>508</v>
      </c>
      <c r="E690" t="s">
        <v>14999</v>
      </c>
      <c r="F690" t="s">
        <v>15000</v>
      </c>
      <c r="G690">
        <v>9152013504</v>
      </c>
      <c r="H690" t="s">
        <v>164</v>
      </c>
      <c r="I690" t="s">
        <v>15001</v>
      </c>
      <c r="J690" t="s">
        <v>217</v>
      </c>
      <c r="K690" t="s">
        <v>797</v>
      </c>
      <c r="L690" t="s">
        <v>15002</v>
      </c>
      <c r="M690" t="s">
        <v>15003</v>
      </c>
      <c r="N690" t="s">
        <v>174</v>
      </c>
      <c r="O690" t="s">
        <v>15004</v>
      </c>
      <c r="P690" t="s">
        <v>15005</v>
      </c>
      <c r="AI690" t="s">
        <v>15006</v>
      </c>
      <c r="AJ690" t="s">
        <v>15007</v>
      </c>
      <c r="AK690" t="s">
        <v>15008</v>
      </c>
      <c r="AL690">
        <v>69.6</v>
      </c>
      <c r="AN690">
        <v>2009</v>
      </c>
      <c r="AO690" t="s">
        <v>174</v>
      </c>
      <c r="AP690" t="s">
        <v>15009</v>
      </c>
      <c r="AQ690" t="s">
        <v>15010</v>
      </c>
      <c r="AR690" t="s">
        <v>598</v>
      </c>
      <c r="AS690">
        <v>86.4</v>
      </c>
      <c r="AU690">
        <v>2011</v>
      </c>
      <c r="AV690" t="s">
        <v>170</v>
      </c>
      <c r="BC690" t="s">
        <v>174</v>
      </c>
      <c r="BD690" t="s">
        <v>15011</v>
      </c>
      <c r="BE690" t="s">
        <v>15012</v>
      </c>
      <c r="BF690" t="s">
        <v>598</v>
      </c>
      <c r="BG690">
        <v>67.89</v>
      </c>
      <c r="BI690">
        <v>2014</v>
      </c>
      <c r="BJ690">
        <v>19</v>
      </c>
      <c r="BK690" t="s">
        <v>15013</v>
      </c>
      <c r="BL690">
        <v>52</v>
      </c>
      <c r="BN690" t="s">
        <v>174</v>
      </c>
      <c r="BO690" t="s">
        <v>15011</v>
      </c>
      <c r="BP690" t="s">
        <v>15014</v>
      </c>
      <c r="BQ690" t="s">
        <v>15015</v>
      </c>
      <c r="BR690">
        <v>66.7</v>
      </c>
      <c r="BS690">
        <v>6.67</v>
      </c>
      <c r="BT690">
        <v>2017</v>
      </c>
      <c r="BU690">
        <v>31</v>
      </c>
      <c r="BV690" t="s">
        <v>528</v>
      </c>
      <c r="BW690">
        <v>23</v>
      </c>
      <c r="BY690" t="s">
        <v>170</v>
      </c>
      <c r="CF690" t="s">
        <v>174</v>
      </c>
      <c r="CG690" t="s">
        <v>2716</v>
      </c>
      <c r="CH690" t="s">
        <v>15011</v>
      </c>
      <c r="CI690" t="s">
        <v>193</v>
      </c>
      <c r="CJ690">
        <v>2024</v>
      </c>
      <c r="CL690" t="s">
        <v>174</v>
      </c>
      <c r="CM690" t="s">
        <v>15016</v>
      </c>
      <c r="CN690" t="s">
        <v>174</v>
      </c>
      <c r="CO690" t="s">
        <v>15017</v>
      </c>
      <c r="CP690" t="s">
        <v>15018</v>
      </c>
      <c r="CQ690" t="s">
        <v>174</v>
      </c>
      <c r="CR690">
        <v>0</v>
      </c>
      <c r="CS690">
        <v>1</v>
      </c>
      <c r="CT690">
        <v>12</v>
      </c>
      <c r="CU690" t="s">
        <v>15019</v>
      </c>
      <c r="CV690" t="s">
        <v>170</v>
      </c>
      <c r="CZ690" t="s">
        <v>170</v>
      </c>
      <c r="DB690" t="s">
        <v>15020</v>
      </c>
      <c r="DC690" t="s">
        <v>15021</v>
      </c>
      <c r="DD690" t="s">
        <v>170</v>
      </c>
      <c r="DF690" t="s">
        <v>174</v>
      </c>
      <c r="DG690">
        <v>3</v>
      </c>
      <c r="DH690">
        <v>1</v>
      </c>
      <c r="DI690">
        <v>1</v>
      </c>
      <c r="DJ690">
        <v>4</v>
      </c>
      <c r="DK690">
        <v>6</v>
      </c>
      <c r="DL690" t="s">
        <v>174</v>
      </c>
      <c r="DM690" t="s">
        <v>15022</v>
      </c>
      <c r="DN690" t="s">
        <v>170</v>
      </c>
      <c r="DP690" t="s">
        <v>15023</v>
      </c>
      <c r="DQ690" t="str">
        <f>HYPERLINK("https://nconnect.nicmar.ac.in/storage/profile/69a3adbedca34.png","Download")</f>
        <v>0</v>
      </c>
      <c r="DR690" t="str">
        <f>HYPERLINK("https://nconnect.nicmar.ac.in/pdf/832_resume_1772388377.pdf/Y2FyZWVy","View Resume")</f>
        <v>0</v>
      </c>
      <c r="DS690" t="s">
        <v>865</v>
      </c>
      <c r="DT690" t="s">
        <v>15024</v>
      </c>
      <c r="DU690" t="s">
        <v>255</v>
      </c>
      <c r="DV690" t="s">
        <v>15025</v>
      </c>
      <c r="DW690" t="s">
        <v>246</v>
      </c>
      <c r="DX690" t="s">
        <v>418</v>
      </c>
      <c r="DY690" t="s">
        <v>3390</v>
      </c>
      <c r="DZ690" t="s">
        <v>945</v>
      </c>
      <c r="EA690" t="s">
        <v>15026</v>
      </c>
      <c r="EB690" t="s">
        <v>211</v>
      </c>
      <c r="EC690" t="s">
        <v>2284</v>
      </c>
      <c r="ED690" t="s">
        <v>246</v>
      </c>
      <c r="EE690" t="s">
        <v>3390</v>
      </c>
      <c r="EF690" t="s">
        <v>209</v>
      </c>
      <c r="EG690" t="s">
        <v>1388</v>
      </c>
    </row>
    <row r="691" spans="1:158">
      <c r="A691" t="s">
        <v>506</v>
      </c>
      <c r="B691" t="s">
        <v>507</v>
      </c>
      <c r="C691" t="s">
        <v>267</v>
      </c>
      <c r="D691" t="s">
        <v>508</v>
      </c>
      <c r="E691" t="s">
        <v>15027</v>
      </c>
      <c r="F691" t="s">
        <v>15028</v>
      </c>
      <c r="G691">
        <v>9937588823</v>
      </c>
      <c r="H691" t="s">
        <v>164</v>
      </c>
      <c r="I691" t="s">
        <v>15029</v>
      </c>
      <c r="J691" t="s">
        <v>166</v>
      </c>
      <c r="K691" t="s">
        <v>15030</v>
      </c>
      <c r="L691" t="s">
        <v>15031</v>
      </c>
      <c r="M691" t="s">
        <v>15032</v>
      </c>
      <c r="N691" t="s">
        <v>170</v>
      </c>
      <c r="AI691" t="s">
        <v>15033</v>
      </c>
      <c r="AJ691" t="s">
        <v>8836</v>
      </c>
      <c r="AK691" t="s">
        <v>15034</v>
      </c>
      <c r="AL691">
        <v>58</v>
      </c>
      <c r="AN691">
        <v>2003</v>
      </c>
      <c r="AO691" t="s">
        <v>174</v>
      </c>
      <c r="AP691" t="s">
        <v>15035</v>
      </c>
      <c r="AQ691" t="s">
        <v>15036</v>
      </c>
      <c r="AR691" t="s">
        <v>1335</v>
      </c>
      <c r="AS691">
        <v>51.1</v>
      </c>
      <c r="AU691">
        <v>2005</v>
      </c>
      <c r="AV691" t="s">
        <v>170</v>
      </c>
      <c r="BC691" t="s">
        <v>174</v>
      </c>
      <c r="BD691" t="s">
        <v>15037</v>
      </c>
      <c r="BE691" t="s">
        <v>15038</v>
      </c>
      <c r="BF691" t="s">
        <v>3047</v>
      </c>
      <c r="BG691">
        <v>68</v>
      </c>
      <c r="BI691">
        <v>2008</v>
      </c>
      <c r="BJ691">
        <v>19</v>
      </c>
      <c r="BK691" t="s">
        <v>807</v>
      </c>
      <c r="BL691">
        <v>23</v>
      </c>
      <c r="BN691" t="s">
        <v>174</v>
      </c>
      <c r="BO691" t="s">
        <v>15039</v>
      </c>
      <c r="BP691" t="s">
        <v>15040</v>
      </c>
      <c r="BQ691" t="s">
        <v>15041</v>
      </c>
      <c r="BR691">
        <v>70.25</v>
      </c>
      <c r="BT691">
        <v>2010</v>
      </c>
      <c r="BU691">
        <v>28</v>
      </c>
      <c r="BW691">
        <v>23</v>
      </c>
      <c r="BY691" t="s">
        <v>174</v>
      </c>
      <c r="BZ691" t="s">
        <v>745</v>
      </c>
      <c r="CA691" t="s">
        <v>745</v>
      </c>
      <c r="CB691" t="s">
        <v>15042</v>
      </c>
      <c r="CC691">
        <v>7.92</v>
      </c>
      <c r="CE691">
        <v>2011</v>
      </c>
      <c r="CF691" t="s">
        <v>174</v>
      </c>
      <c r="CG691" t="s">
        <v>15043</v>
      </c>
      <c r="CH691" t="s">
        <v>745</v>
      </c>
      <c r="CI691" t="s">
        <v>193</v>
      </c>
      <c r="CJ691">
        <v>2016</v>
      </c>
      <c r="CL691" t="s">
        <v>170</v>
      </c>
      <c r="CN691" t="s">
        <v>170</v>
      </c>
      <c r="CP691" t="s">
        <v>15044</v>
      </c>
      <c r="CQ691" t="s">
        <v>174</v>
      </c>
      <c r="CR691">
        <v>10</v>
      </c>
      <c r="CS691">
        <v>10</v>
      </c>
      <c r="CT691">
        <v>10</v>
      </c>
      <c r="CU691" t="s">
        <v>15045</v>
      </c>
      <c r="CV691" t="s">
        <v>170</v>
      </c>
      <c r="CZ691" t="s">
        <v>174</v>
      </c>
      <c r="DA691" t="s">
        <v>15046</v>
      </c>
      <c r="DB691" t="s">
        <v>15047</v>
      </c>
      <c r="DC691" t="s">
        <v>15048</v>
      </c>
      <c r="DD691" t="s">
        <v>174</v>
      </c>
      <c r="DE691" t="s">
        <v>15049</v>
      </c>
      <c r="DF691" t="s">
        <v>174</v>
      </c>
      <c r="DG691">
        <v>5</v>
      </c>
      <c r="DH691" t="s">
        <v>378</v>
      </c>
      <c r="DI691">
        <v>8</v>
      </c>
      <c r="DJ691" t="s">
        <v>15050</v>
      </c>
      <c r="DK691">
        <v>10</v>
      </c>
      <c r="DL691" t="s">
        <v>174</v>
      </c>
      <c r="DM691" t="s">
        <v>15051</v>
      </c>
      <c r="DN691" t="s">
        <v>174</v>
      </c>
      <c r="DO691" t="s">
        <v>15052</v>
      </c>
      <c r="DP691" t="s">
        <v>15053</v>
      </c>
      <c r="DQ691" t="str">
        <f>HYPERLINK("https://nconnect.nicmar.ac.in/storage/profile/69a4889373593.png","Download")</f>
        <v>0</v>
      </c>
      <c r="DR691" t="str">
        <f>HYPERLINK("https://nconnect.nicmar.ac.in/pdf/808_resume_1772390319.pdf/Y2FyZWVy","View Resume")</f>
        <v>0</v>
      </c>
      <c r="DS691" t="s">
        <v>6990</v>
      </c>
      <c r="DT691" t="s">
        <v>15054</v>
      </c>
      <c r="DU691" t="s">
        <v>1283</v>
      </c>
      <c r="DV691" t="s">
        <v>15055</v>
      </c>
      <c r="DW691" t="s">
        <v>246</v>
      </c>
      <c r="DX691" t="s">
        <v>900</v>
      </c>
      <c r="DY691" t="s">
        <v>209</v>
      </c>
      <c r="DZ691" t="s">
        <v>2927</v>
      </c>
      <c r="EA691" t="s">
        <v>15056</v>
      </c>
      <c r="EB691" t="s">
        <v>1283</v>
      </c>
      <c r="EC691" t="s">
        <v>980</v>
      </c>
      <c r="ED691" t="s">
        <v>246</v>
      </c>
      <c r="EE691" t="s">
        <v>1634</v>
      </c>
      <c r="EF691" t="s">
        <v>1387</v>
      </c>
      <c r="EG691" t="s">
        <v>355</v>
      </c>
      <c r="EH691" t="s">
        <v>15057</v>
      </c>
      <c r="EI691" t="s">
        <v>1283</v>
      </c>
      <c r="EJ691" t="s">
        <v>333</v>
      </c>
      <c r="EK691" t="s">
        <v>246</v>
      </c>
      <c r="EL691" t="s">
        <v>1395</v>
      </c>
      <c r="EM691" t="s">
        <v>1634</v>
      </c>
      <c r="EN691" t="s">
        <v>942</v>
      </c>
      <c r="EO691" t="s">
        <v>15058</v>
      </c>
      <c r="EP691" t="s">
        <v>1283</v>
      </c>
      <c r="EQ691" t="s">
        <v>818</v>
      </c>
      <c r="ER691" t="s">
        <v>246</v>
      </c>
      <c r="ES691" t="s">
        <v>1470</v>
      </c>
      <c r="ET691" t="s">
        <v>1395</v>
      </c>
      <c r="EU691" t="s">
        <v>1383</v>
      </c>
      <c r="EV691" t="s">
        <v>15059</v>
      </c>
      <c r="EW691" t="s">
        <v>15060</v>
      </c>
      <c r="EX691" t="s">
        <v>642</v>
      </c>
      <c r="EY691" t="s">
        <v>246</v>
      </c>
      <c r="EZ691" t="s">
        <v>5182</v>
      </c>
      <c r="FA691" t="s">
        <v>1726</v>
      </c>
      <c r="FB691" t="s">
        <v>265</v>
      </c>
    </row>
    <row r="692" spans="1:158">
      <c r="A692" t="s">
        <v>266</v>
      </c>
      <c r="B692" t="s">
        <v>211</v>
      </c>
      <c r="C692" t="s">
        <v>267</v>
      </c>
      <c r="D692" t="s">
        <v>268</v>
      </c>
      <c r="E692" t="s">
        <v>15061</v>
      </c>
      <c r="F692" t="s">
        <v>15062</v>
      </c>
      <c r="G692">
        <v>9834270627</v>
      </c>
      <c r="H692" t="s">
        <v>164</v>
      </c>
      <c r="I692" t="s">
        <v>15063</v>
      </c>
      <c r="J692" t="s">
        <v>166</v>
      </c>
      <c r="K692" t="s">
        <v>2888</v>
      </c>
      <c r="L692" t="s">
        <v>15064</v>
      </c>
      <c r="M692" t="s">
        <v>15065</v>
      </c>
      <c r="N692" t="s">
        <v>170</v>
      </c>
      <c r="AI692" t="s">
        <v>15066</v>
      </c>
      <c r="AJ692" t="s">
        <v>15067</v>
      </c>
      <c r="AK692" t="s">
        <v>15068</v>
      </c>
      <c r="AL692">
        <v>84.6</v>
      </c>
      <c r="AN692">
        <v>2011</v>
      </c>
      <c r="AO692" t="s">
        <v>174</v>
      </c>
      <c r="AP692" t="s">
        <v>15069</v>
      </c>
      <c r="AQ692" t="s">
        <v>15067</v>
      </c>
      <c r="AR692" t="s">
        <v>15070</v>
      </c>
      <c r="AS692">
        <v>71.5</v>
      </c>
      <c r="AU692">
        <v>2013</v>
      </c>
      <c r="AV692" t="s">
        <v>174</v>
      </c>
      <c r="AW692" t="s">
        <v>15071</v>
      </c>
      <c r="AX692" t="s">
        <v>2898</v>
      </c>
      <c r="AY692" t="s">
        <v>15072</v>
      </c>
      <c r="AZ692">
        <v>60</v>
      </c>
      <c r="BB692">
        <v>2021</v>
      </c>
      <c r="BC692" t="s">
        <v>174</v>
      </c>
      <c r="BD692" t="s">
        <v>15073</v>
      </c>
      <c r="BE692" t="s">
        <v>15074</v>
      </c>
      <c r="BF692" t="s">
        <v>15075</v>
      </c>
      <c r="BG692">
        <v>64.05</v>
      </c>
      <c r="BI692">
        <v>2016</v>
      </c>
      <c r="BJ692">
        <v>19</v>
      </c>
      <c r="BK692" t="s">
        <v>807</v>
      </c>
      <c r="BL692">
        <v>24</v>
      </c>
      <c r="BN692" t="s">
        <v>174</v>
      </c>
      <c r="BO692" t="s">
        <v>15073</v>
      </c>
      <c r="BP692" t="s">
        <v>15076</v>
      </c>
      <c r="BQ692" t="s">
        <v>15077</v>
      </c>
      <c r="BR692">
        <v>71.0</v>
      </c>
      <c r="BS692">
        <v>7.91</v>
      </c>
      <c r="BT692">
        <v>2020</v>
      </c>
      <c r="BU692">
        <v>31</v>
      </c>
      <c r="BV692" t="s">
        <v>9084</v>
      </c>
      <c r="BW692">
        <v>23</v>
      </c>
      <c r="BY692" t="s">
        <v>174</v>
      </c>
      <c r="BZ692" t="s">
        <v>2898</v>
      </c>
      <c r="CA692" t="s">
        <v>15078</v>
      </c>
      <c r="CB692" t="s">
        <v>15079</v>
      </c>
      <c r="CC692">
        <v>63.58</v>
      </c>
      <c r="CE692">
        <v>2023</v>
      </c>
      <c r="CF692" t="s">
        <v>174</v>
      </c>
      <c r="CG692" t="s">
        <v>15080</v>
      </c>
      <c r="CH692" t="s">
        <v>15073</v>
      </c>
      <c r="CI692" t="s">
        <v>373</v>
      </c>
      <c r="CK692" t="s">
        <v>174</v>
      </c>
      <c r="CL692" t="s">
        <v>174</v>
      </c>
      <c r="CM692" t="s">
        <v>15081</v>
      </c>
      <c r="CN692" t="s">
        <v>174</v>
      </c>
      <c r="CO692" t="s">
        <v>15082</v>
      </c>
      <c r="CP692" t="s">
        <v>15083</v>
      </c>
      <c r="CQ692" t="s">
        <v>174</v>
      </c>
      <c r="CR692">
        <v>0</v>
      </c>
      <c r="CS692">
        <v>0</v>
      </c>
      <c r="CT692">
        <v>3</v>
      </c>
      <c r="CU692" t="s">
        <v>15084</v>
      </c>
      <c r="CV692" t="s">
        <v>170</v>
      </c>
      <c r="CZ692" t="s">
        <v>170</v>
      </c>
      <c r="DB692" t="s">
        <v>15085</v>
      </c>
      <c r="DC692" t="s">
        <v>15086</v>
      </c>
      <c r="DD692" t="s">
        <v>174</v>
      </c>
      <c r="DE692" t="s">
        <v>15087</v>
      </c>
      <c r="DF692" t="s">
        <v>174</v>
      </c>
      <c r="DG692">
        <v>1</v>
      </c>
      <c r="DH692">
        <v>0</v>
      </c>
      <c r="DI692">
        <v>0</v>
      </c>
      <c r="DJ692" t="s">
        <v>15088</v>
      </c>
      <c r="DK692">
        <v>8</v>
      </c>
      <c r="DL692" t="s">
        <v>174</v>
      </c>
      <c r="DM692" t="s">
        <v>15089</v>
      </c>
      <c r="DN692" t="s">
        <v>170</v>
      </c>
      <c r="DP692" t="s">
        <v>15090</v>
      </c>
      <c r="DQ692" t="str">
        <f>HYPERLINK("https://nconnect.nicmar.ac.in/storage/profile/69a4386b0e686.png","Download")</f>
        <v>0</v>
      </c>
      <c r="DR692" t="str">
        <f>HYPERLINK("https://nconnect.nicmar.ac.in/pdf/828_resume_1772391240.pdf/Y2FyZWVy","View Resume")</f>
        <v>0</v>
      </c>
      <c r="DS692" t="s">
        <v>3515</v>
      </c>
      <c r="DT692" t="s">
        <v>2246</v>
      </c>
      <c r="DU692" t="s">
        <v>211</v>
      </c>
      <c r="DV692" t="s">
        <v>818</v>
      </c>
      <c r="DW692" t="s">
        <v>246</v>
      </c>
      <c r="DX692" t="s">
        <v>900</v>
      </c>
      <c r="DY692" t="s">
        <v>209</v>
      </c>
      <c r="DZ692" t="s">
        <v>2927</v>
      </c>
      <c r="EA692" t="s">
        <v>15091</v>
      </c>
      <c r="EB692" t="s">
        <v>211</v>
      </c>
      <c r="EC692" t="s">
        <v>15092</v>
      </c>
      <c r="ED692" t="s">
        <v>246</v>
      </c>
      <c r="EE692" t="s">
        <v>504</v>
      </c>
      <c r="EF692" t="s">
        <v>900</v>
      </c>
      <c r="EG692" t="s">
        <v>429</v>
      </c>
      <c r="EH692" t="s">
        <v>15093</v>
      </c>
      <c r="EI692" t="s">
        <v>211</v>
      </c>
      <c r="EJ692" t="s">
        <v>15092</v>
      </c>
      <c r="EK692" t="s">
        <v>246</v>
      </c>
      <c r="EL692" t="s">
        <v>1502</v>
      </c>
      <c r="EM692" t="s">
        <v>504</v>
      </c>
      <c r="EN692" t="s">
        <v>501</v>
      </c>
      <c r="EO692" t="s">
        <v>15094</v>
      </c>
      <c r="EP692" t="s">
        <v>15095</v>
      </c>
      <c r="EQ692" t="s">
        <v>15092</v>
      </c>
      <c r="ER692" t="s">
        <v>207</v>
      </c>
      <c r="ES692" t="s">
        <v>2026</v>
      </c>
      <c r="ET692" t="s">
        <v>1726</v>
      </c>
      <c r="EU692" t="s">
        <v>574</v>
      </c>
    </row>
    <row r="693" spans="1:158">
      <c r="A693" t="s">
        <v>5429</v>
      </c>
      <c r="B693" t="s">
        <v>5430</v>
      </c>
      <c r="C693" t="s">
        <v>471</v>
      </c>
      <c r="D693" t="s">
        <v>472</v>
      </c>
      <c r="E693" t="s">
        <v>15096</v>
      </c>
      <c r="F693" t="s">
        <v>15097</v>
      </c>
      <c r="G693">
        <v>9600967406</v>
      </c>
      <c r="H693" t="s">
        <v>271</v>
      </c>
      <c r="I693" t="s">
        <v>15098</v>
      </c>
      <c r="J693" t="s">
        <v>166</v>
      </c>
      <c r="K693" t="s">
        <v>15099</v>
      </c>
      <c r="L693" t="s">
        <v>15100</v>
      </c>
      <c r="M693" t="s">
        <v>15101</v>
      </c>
      <c r="N693" t="s">
        <v>170</v>
      </c>
      <c r="AI693" t="s">
        <v>15102</v>
      </c>
      <c r="AJ693" t="s">
        <v>15103</v>
      </c>
      <c r="AK693" t="s">
        <v>15104</v>
      </c>
      <c r="AL693">
        <v>72.83</v>
      </c>
      <c r="AN693">
        <v>2013</v>
      </c>
      <c r="AO693" t="s">
        <v>174</v>
      </c>
      <c r="AP693" t="s">
        <v>15105</v>
      </c>
      <c r="AQ693" t="s">
        <v>15106</v>
      </c>
      <c r="AR693" t="s">
        <v>15107</v>
      </c>
      <c r="AS693">
        <v>82.16</v>
      </c>
      <c r="AU693">
        <v>2015</v>
      </c>
      <c r="AV693" t="s">
        <v>170</v>
      </c>
      <c r="BC693" t="s">
        <v>174</v>
      </c>
      <c r="BD693" t="s">
        <v>1519</v>
      </c>
      <c r="BE693" t="s">
        <v>15108</v>
      </c>
      <c r="BF693" t="s">
        <v>15109</v>
      </c>
      <c r="BG693">
        <v>8.11</v>
      </c>
      <c r="BI693">
        <v>2019</v>
      </c>
      <c r="BJ693">
        <v>2</v>
      </c>
      <c r="BL693">
        <v>9</v>
      </c>
      <c r="BN693" t="s">
        <v>174</v>
      </c>
      <c r="BO693" t="s">
        <v>6423</v>
      </c>
      <c r="BP693" t="s">
        <v>15110</v>
      </c>
      <c r="BQ693" t="s">
        <v>15111</v>
      </c>
      <c r="BR693">
        <v>9.89</v>
      </c>
      <c r="BT693">
        <v>2021</v>
      </c>
      <c r="BU693">
        <v>12</v>
      </c>
      <c r="BW693">
        <v>13</v>
      </c>
      <c r="BY693" t="s">
        <v>170</v>
      </c>
      <c r="CF693" t="s">
        <v>174</v>
      </c>
      <c r="CG693" t="s">
        <v>969</v>
      </c>
      <c r="CH693" t="s">
        <v>6423</v>
      </c>
      <c r="CI693" t="s">
        <v>193</v>
      </c>
      <c r="CJ693">
        <v>2025</v>
      </c>
      <c r="CL693" t="s">
        <v>174</v>
      </c>
      <c r="CM693" t="s">
        <v>15112</v>
      </c>
      <c r="CN693" t="s">
        <v>174</v>
      </c>
      <c r="CO693" t="s">
        <v>15113</v>
      </c>
      <c r="CP693" t="s">
        <v>15114</v>
      </c>
      <c r="CQ693" t="s">
        <v>174</v>
      </c>
      <c r="CR693">
        <v>4</v>
      </c>
      <c r="CS693">
        <v>8</v>
      </c>
      <c r="CU693" t="s">
        <v>15115</v>
      </c>
      <c r="CV693" t="s">
        <v>170</v>
      </c>
      <c r="CZ693" t="s">
        <v>170</v>
      </c>
      <c r="DB693" t="s">
        <v>15116</v>
      </c>
      <c r="DC693" t="s">
        <v>15117</v>
      </c>
      <c r="DD693" t="s">
        <v>174</v>
      </c>
      <c r="DE693" t="s">
        <v>15118</v>
      </c>
      <c r="DF693" t="s">
        <v>174</v>
      </c>
      <c r="DG693" t="s">
        <v>15119</v>
      </c>
      <c r="DH693" t="s">
        <v>15120</v>
      </c>
      <c r="DI693" t="s">
        <v>15121</v>
      </c>
      <c r="DJ693" t="s">
        <v>15122</v>
      </c>
      <c r="DK693">
        <v>9</v>
      </c>
      <c r="DL693" t="s">
        <v>174</v>
      </c>
      <c r="DM693" t="s">
        <v>15123</v>
      </c>
      <c r="DN693" t="s">
        <v>174</v>
      </c>
      <c r="DO693" t="s">
        <v>15124</v>
      </c>
      <c r="DP693" t="s">
        <v>15125</v>
      </c>
      <c r="DQ693" t="str">
        <f>HYPERLINK("https://nconnect.nicmar.ac.in/storage/profile/69a4639c56db6.png","Download")</f>
        <v>0</v>
      </c>
      <c r="DR693" t="str">
        <f>HYPERLINK("https://nconnect.nicmar.ac.in/pdf/837_resume_1772391432.pdf/Y2FyZWVy","View Resume")</f>
        <v>0</v>
      </c>
      <c r="DS693" t="s">
        <v>898</v>
      </c>
      <c r="DT693" t="s">
        <v>15126</v>
      </c>
      <c r="DU693" t="s">
        <v>15127</v>
      </c>
      <c r="DV693" t="s">
        <v>15128</v>
      </c>
      <c r="DW693" t="s">
        <v>207</v>
      </c>
      <c r="DX693" t="s">
        <v>941</v>
      </c>
      <c r="DY693" t="s">
        <v>209</v>
      </c>
      <c r="DZ693" t="s">
        <v>460</v>
      </c>
      <c r="EA693" t="s">
        <v>13097</v>
      </c>
      <c r="EB693" t="s">
        <v>4474</v>
      </c>
      <c r="EC693" t="s">
        <v>15129</v>
      </c>
      <c r="ED693" t="s">
        <v>246</v>
      </c>
      <c r="EE693" t="s">
        <v>1809</v>
      </c>
      <c r="EF693" t="s">
        <v>995</v>
      </c>
      <c r="EG693" t="s">
        <v>1498</v>
      </c>
    </row>
    <row r="694" spans="1:158">
      <c r="A694" t="s">
        <v>470</v>
      </c>
      <c r="B694" t="s">
        <v>211</v>
      </c>
      <c r="C694" t="s">
        <v>471</v>
      </c>
      <c r="D694" t="s">
        <v>472</v>
      </c>
      <c r="E694" t="s">
        <v>15096</v>
      </c>
      <c r="F694" t="s">
        <v>15097</v>
      </c>
      <c r="G694">
        <v>9600967406</v>
      </c>
      <c r="H694" t="s">
        <v>271</v>
      </c>
      <c r="I694" t="s">
        <v>15098</v>
      </c>
      <c r="J694" t="s">
        <v>166</v>
      </c>
      <c r="K694" t="s">
        <v>15099</v>
      </c>
      <c r="L694" t="s">
        <v>15100</v>
      </c>
      <c r="M694" t="s">
        <v>15101</v>
      </c>
      <c r="N694" t="s">
        <v>170</v>
      </c>
      <c r="AI694" t="s">
        <v>15102</v>
      </c>
      <c r="AJ694" t="s">
        <v>15103</v>
      </c>
      <c r="AK694" t="s">
        <v>15104</v>
      </c>
      <c r="AL694">
        <v>72.83</v>
      </c>
      <c r="AN694">
        <v>2013</v>
      </c>
      <c r="AO694" t="s">
        <v>174</v>
      </c>
      <c r="AP694" t="s">
        <v>15105</v>
      </c>
      <c r="AQ694" t="s">
        <v>15106</v>
      </c>
      <c r="AR694" t="s">
        <v>15107</v>
      </c>
      <c r="AS694">
        <v>82.16</v>
      </c>
      <c r="AU694">
        <v>2015</v>
      </c>
      <c r="AV694" t="s">
        <v>170</v>
      </c>
      <c r="BC694" t="s">
        <v>174</v>
      </c>
      <c r="BD694" t="s">
        <v>1519</v>
      </c>
      <c r="BE694" t="s">
        <v>15108</v>
      </c>
      <c r="BF694" t="s">
        <v>15109</v>
      </c>
      <c r="BG694">
        <v>8.11</v>
      </c>
      <c r="BI694">
        <v>2019</v>
      </c>
      <c r="BJ694">
        <v>2</v>
      </c>
      <c r="BL694">
        <v>9</v>
      </c>
      <c r="BN694" t="s">
        <v>174</v>
      </c>
      <c r="BO694" t="s">
        <v>6423</v>
      </c>
      <c r="BP694" t="s">
        <v>15110</v>
      </c>
      <c r="BQ694" t="s">
        <v>15111</v>
      </c>
      <c r="BR694">
        <v>9.89</v>
      </c>
      <c r="BT694">
        <v>2021</v>
      </c>
      <c r="BU694">
        <v>12</v>
      </c>
      <c r="BW694">
        <v>13</v>
      </c>
      <c r="BY694" t="s">
        <v>170</v>
      </c>
      <c r="CF694" t="s">
        <v>174</v>
      </c>
      <c r="CG694" t="s">
        <v>969</v>
      </c>
      <c r="CH694" t="s">
        <v>6423</v>
      </c>
      <c r="CI694" t="s">
        <v>193</v>
      </c>
      <c r="CJ694">
        <v>2025</v>
      </c>
      <c r="CL694" t="s">
        <v>174</v>
      </c>
      <c r="CM694" t="s">
        <v>15112</v>
      </c>
      <c r="CN694" t="s">
        <v>174</v>
      </c>
      <c r="CO694" t="s">
        <v>15113</v>
      </c>
      <c r="CP694" t="s">
        <v>15114</v>
      </c>
      <c r="CQ694" t="s">
        <v>174</v>
      </c>
      <c r="CR694">
        <v>4</v>
      </c>
      <c r="CS694">
        <v>8</v>
      </c>
      <c r="CU694" t="s">
        <v>15115</v>
      </c>
      <c r="CV694" t="s">
        <v>170</v>
      </c>
      <c r="CZ694" t="s">
        <v>170</v>
      </c>
      <c r="DB694" t="s">
        <v>15116</v>
      </c>
      <c r="DC694" t="s">
        <v>15117</v>
      </c>
      <c r="DD694" t="s">
        <v>174</v>
      </c>
      <c r="DE694" t="s">
        <v>15118</v>
      </c>
      <c r="DF694" t="s">
        <v>174</v>
      </c>
      <c r="DG694" t="s">
        <v>15119</v>
      </c>
      <c r="DH694" t="s">
        <v>15120</v>
      </c>
      <c r="DI694" t="s">
        <v>15121</v>
      </c>
      <c r="DJ694" t="s">
        <v>15122</v>
      </c>
      <c r="DK694">
        <v>9</v>
      </c>
      <c r="DL694" t="s">
        <v>174</v>
      </c>
      <c r="DM694" t="s">
        <v>15123</v>
      </c>
      <c r="DN694" t="s">
        <v>174</v>
      </c>
      <c r="DO694" t="s">
        <v>15124</v>
      </c>
      <c r="DP694" t="s">
        <v>15130</v>
      </c>
      <c r="DQ694" t="str">
        <f>HYPERLINK("https://nconnect.nicmar.ac.in/storage/profile/69a4639c56db6.png","Download")</f>
        <v>0</v>
      </c>
      <c r="DR694" t="str">
        <f>HYPERLINK("https://nconnect.nicmar.ac.in/pdf/837_resume_1772391432.pdf/Y2FyZWVy","View Resume")</f>
        <v>0</v>
      </c>
      <c r="DS694" t="s">
        <v>898</v>
      </c>
      <c r="DT694" t="s">
        <v>15126</v>
      </c>
      <c r="DU694" t="s">
        <v>15127</v>
      </c>
      <c r="DV694" t="s">
        <v>15128</v>
      </c>
      <c r="DW694" t="s">
        <v>207</v>
      </c>
      <c r="DX694" t="s">
        <v>941</v>
      </c>
      <c r="DY694" t="s">
        <v>209</v>
      </c>
      <c r="DZ694" t="s">
        <v>460</v>
      </c>
      <c r="EA694" t="s">
        <v>13097</v>
      </c>
      <c r="EB694" t="s">
        <v>4474</v>
      </c>
      <c r="EC694" t="s">
        <v>15129</v>
      </c>
      <c r="ED694" t="s">
        <v>246</v>
      </c>
      <c r="EE694" t="s">
        <v>1809</v>
      </c>
      <c r="EF694" t="s">
        <v>995</v>
      </c>
      <c r="EG694" t="s">
        <v>1498</v>
      </c>
    </row>
    <row r="695" spans="1:158">
      <c r="A695" t="s">
        <v>539</v>
      </c>
      <c r="B695" t="s">
        <v>159</v>
      </c>
      <c r="C695" t="s">
        <v>471</v>
      </c>
      <c r="D695" t="s">
        <v>540</v>
      </c>
      <c r="E695" t="s">
        <v>15131</v>
      </c>
      <c r="F695" t="s">
        <v>15132</v>
      </c>
      <c r="G695">
        <v>9935820315</v>
      </c>
      <c r="H695" t="s">
        <v>164</v>
      </c>
      <c r="I695" t="s">
        <v>15133</v>
      </c>
      <c r="J695" t="s">
        <v>217</v>
      </c>
      <c r="K695" t="s">
        <v>3286</v>
      </c>
      <c r="L695" t="s">
        <v>15134</v>
      </c>
      <c r="M695" t="s">
        <v>15135</v>
      </c>
      <c r="N695" t="s">
        <v>170</v>
      </c>
      <c r="AI695" t="s">
        <v>15136</v>
      </c>
      <c r="AJ695" t="s">
        <v>15137</v>
      </c>
      <c r="AK695" t="s">
        <v>15138</v>
      </c>
      <c r="AL695">
        <v>52.33</v>
      </c>
      <c r="AM695">
        <v>10</v>
      </c>
      <c r="AN695">
        <v>2004</v>
      </c>
      <c r="AO695" t="s">
        <v>174</v>
      </c>
      <c r="AP695" t="s">
        <v>15139</v>
      </c>
      <c r="AQ695" t="s">
        <v>15137</v>
      </c>
      <c r="AR695" t="s">
        <v>15140</v>
      </c>
      <c r="AS695">
        <v>59.6</v>
      </c>
      <c r="AT695">
        <v>10</v>
      </c>
      <c r="AU695">
        <v>2006</v>
      </c>
      <c r="AV695" t="s">
        <v>170</v>
      </c>
      <c r="BC695" t="s">
        <v>174</v>
      </c>
      <c r="BD695" t="s">
        <v>15141</v>
      </c>
      <c r="BE695" t="s">
        <v>15142</v>
      </c>
      <c r="BF695" t="s">
        <v>485</v>
      </c>
      <c r="BG695">
        <v>66.06</v>
      </c>
      <c r="BH695">
        <v>10</v>
      </c>
      <c r="BI695">
        <v>2012</v>
      </c>
      <c r="BJ695">
        <v>1</v>
      </c>
      <c r="BL695">
        <v>9</v>
      </c>
      <c r="BN695" t="s">
        <v>174</v>
      </c>
      <c r="BO695" t="s">
        <v>2973</v>
      </c>
      <c r="BP695" t="s">
        <v>2973</v>
      </c>
      <c r="BQ695" t="s">
        <v>3615</v>
      </c>
      <c r="BR695">
        <v>73.8</v>
      </c>
      <c r="BS695">
        <v>10</v>
      </c>
      <c r="BT695">
        <v>2017</v>
      </c>
      <c r="BU695">
        <v>16</v>
      </c>
      <c r="BW695">
        <v>49</v>
      </c>
      <c r="BY695" t="s">
        <v>170</v>
      </c>
      <c r="CF695" t="s">
        <v>174</v>
      </c>
      <c r="CG695" t="s">
        <v>3615</v>
      </c>
      <c r="CH695" t="s">
        <v>2973</v>
      </c>
      <c r="CI695" t="s">
        <v>193</v>
      </c>
      <c r="CJ695">
        <v>2024</v>
      </c>
      <c r="CL695" t="s">
        <v>174</v>
      </c>
      <c r="CM695" t="s">
        <v>15143</v>
      </c>
      <c r="CN695" t="s">
        <v>174</v>
      </c>
      <c r="CO695" t="s">
        <v>15144</v>
      </c>
      <c r="CP695" t="s">
        <v>15145</v>
      </c>
      <c r="CQ695" t="s">
        <v>174</v>
      </c>
      <c r="CR695">
        <v>1</v>
      </c>
      <c r="CS695">
        <v>2</v>
      </c>
      <c r="CT695">
        <v>4</v>
      </c>
      <c r="CU695" t="s">
        <v>15146</v>
      </c>
      <c r="CV695" t="s">
        <v>170</v>
      </c>
      <c r="CZ695" t="s">
        <v>174</v>
      </c>
      <c r="DA695" t="s">
        <v>15147</v>
      </c>
      <c r="DB695" t="s">
        <v>15148</v>
      </c>
      <c r="DC695" t="s">
        <v>15149</v>
      </c>
      <c r="DD695" t="s">
        <v>174</v>
      </c>
      <c r="DE695" t="s">
        <v>15150</v>
      </c>
      <c r="DF695" t="s">
        <v>170</v>
      </c>
      <c r="DL695" t="s">
        <v>174</v>
      </c>
      <c r="DM695" t="s">
        <v>15151</v>
      </c>
      <c r="DN695" t="s">
        <v>170</v>
      </c>
      <c r="DP695" t="s">
        <v>15152</v>
      </c>
      <c r="DQ695" t="s">
        <v>202</v>
      </c>
      <c r="DR695" t="str">
        <f>HYPERLINK("https://nconnect.nicmar.ac.in/pdf/842_resume_1772391716.pdf/Y2FyZWVy","View Resume")</f>
        <v>0</v>
      </c>
      <c r="DS695" t="s">
        <v>4265</v>
      </c>
      <c r="DT695" t="s">
        <v>2393</v>
      </c>
      <c r="DU695" t="s">
        <v>211</v>
      </c>
      <c r="DV695" t="s">
        <v>2840</v>
      </c>
      <c r="DW695" t="s">
        <v>246</v>
      </c>
      <c r="DX695" t="s">
        <v>996</v>
      </c>
      <c r="DY695" t="s">
        <v>209</v>
      </c>
      <c r="DZ695" t="s">
        <v>2054</v>
      </c>
      <c r="EA695" t="s">
        <v>6295</v>
      </c>
      <c r="EB695" t="s">
        <v>211</v>
      </c>
      <c r="EC695" t="s">
        <v>499</v>
      </c>
      <c r="ED695" t="s">
        <v>246</v>
      </c>
      <c r="EE695" t="s">
        <v>418</v>
      </c>
      <c r="EF695" t="s">
        <v>1686</v>
      </c>
      <c r="EG695" t="s">
        <v>945</v>
      </c>
      <c r="EH695" t="s">
        <v>2973</v>
      </c>
      <c r="EI695" t="s">
        <v>950</v>
      </c>
      <c r="EJ695" t="s">
        <v>2982</v>
      </c>
      <c r="EK695" t="s">
        <v>207</v>
      </c>
      <c r="EL695" t="s">
        <v>1726</v>
      </c>
      <c r="EM695" t="s">
        <v>1809</v>
      </c>
      <c r="EN695" t="s">
        <v>870</v>
      </c>
      <c r="EO695" t="s">
        <v>2393</v>
      </c>
      <c r="EP695" t="s">
        <v>211</v>
      </c>
      <c r="EQ695" t="s">
        <v>2840</v>
      </c>
      <c r="ER695" t="s">
        <v>246</v>
      </c>
      <c r="ES695" t="s">
        <v>3629</v>
      </c>
      <c r="ET695" t="s">
        <v>1726</v>
      </c>
      <c r="EU695" t="s">
        <v>1388</v>
      </c>
      <c r="EV695" t="s">
        <v>15153</v>
      </c>
      <c r="EW695" t="s">
        <v>351</v>
      </c>
      <c r="EX695" t="s">
        <v>7489</v>
      </c>
      <c r="EY695" t="s">
        <v>246</v>
      </c>
      <c r="EZ695" t="s">
        <v>4689</v>
      </c>
      <c r="FA695" t="s">
        <v>1025</v>
      </c>
      <c r="FB695" t="s">
        <v>1689</v>
      </c>
    </row>
    <row r="696" spans="1:158">
      <c r="A696" t="s">
        <v>584</v>
      </c>
      <c r="B696" t="s">
        <v>211</v>
      </c>
      <c r="C696" t="s">
        <v>471</v>
      </c>
      <c r="D696" t="s">
        <v>585</v>
      </c>
      <c r="E696" t="s">
        <v>15096</v>
      </c>
      <c r="F696" t="s">
        <v>15097</v>
      </c>
      <c r="G696">
        <v>9600967406</v>
      </c>
      <c r="H696" t="s">
        <v>271</v>
      </c>
      <c r="I696" t="s">
        <v>15098</v>
      </c>
      <c r="J696" t="s">
        <v>166</v>
      </c>
      <c r="K696" t="s">
        <v>15099</v>
      </c>
      <c r="L696" t="s">
        <v>15100</v>
      </c>
      <c r="M696" t="s">
        <v>15101</v>
      </c>
      <c r="N696" t="s">
        <v>170</v>
      </c>
      <c r="AI696" t="s">
        <v>15102</v>
      </c>
      <c r="AJ696" t="s">
        <v>15103</v>
      </c>
      <c r="AK696" t="s">
        <v>15104</v>
      </c>
      <c r="AL696">
        <v>72.83</v>
      </c>
      <c r="AN696">
        <v>2013</v>
      </c>
      <c r="AO696" t="s">
        <v>174</v>
      </c>
      <c r="AP696" t="s">
        <v>15105</v>
      </c>
      <c r="AQ696" t="s">
        <v>15106</v>
      </c>
      <c r="AR696" t="s">
        <v>15107</v>
      </c>
      <c r="AS696">
        <v>82.16</v>
      </c>
      <c r="AU696">
        <v>2015</v>
      </c>
      <c r="AV696" t="s">
        <v>170</v>
      </c>
      <c r="BC696" t="s">
        <v>174</v>
      </c>
      <c r="BD696" t="s">
        <v>1519</v>
      </c>
      <c r="BE696" t="s">
        <v>15108</v>
      </c>
      <c r="BF696" t="s">
        <v>15109</v>
      </c>
      <c r="BG696">
        <v>8.11</v>
      </c>
      <c r="BI696">
        <v>2019</v>
      </c>
      <c r="BJ696">
        <v>2</v>
      </c>
      <c r="BL696">
        <v>9</v>
      </c>
      <c r="BN696" t="s">
        <v>174</v>
      </c>
      <c r="BO696" t="s">
        <v>6423</v>
      </c>
      <c r="BP696" t="s">
        <v>15110</v>
      </c>
      <c r="BQ696" t="s">
        <v>15111</v>
      </c>
      <c r="BR696">
        <v>9.89</v>
      </c>
      <c r="BT696">
        <v>2021</v>
      </c>
      <c r="BU696">
        <v>12</v>
      </c>
      <c r="BW696">
        <v>13</v>
      </c>
      <c r="BY696" t="s">
        <v>170</v>
      </c>
      <c r="CF696" t="s">
        <v>174</v>
      </c>
      <c r="CG696" t="s">
        <v>969</v>
      </c>
      <c r="CH696" t="s">
        <v>6423</v>
      </c>
      <c r="CI696" t="s">
        <v>193</v>
      </c>
      <c r="CJ696">
        <v>2025</v>
      </c>
      <c r="CL696" t="s">
        <v>174</v>
      </c>
      <c r="CM696" t="s">
        <v>15112</v>
      </c>
      <c r="CN696" t="s">
        <v>174</v>
      </c>
      <c r="CO696" t="s">
        <v>15113</v>
      </c>
      <c r="CP696" t="s">
        <v>15114</v>
      </c>
      <c r="CQ696" t="s">
        <v>174</v>
      </c>
      <c r="CR696">
        <v>4</v>
      </c>
      <c r="CS696">
        <v>8</v>
      </c>
      <c r="CU696" t="s">
        <v>15115</v>
      </c>
      <c r="CV696" t="s">
        <v>170</v>
      </c>
      <c r="CZ696" t="s">
        <v>170</v>
      </c>
      <c r="DB696" t="s">
        <v>15116</v>
      </c>
      <c r="DC696" t="s">
        <v>15117</v>
      </c>
      <c r="DD696" t="s">
        <v>174</v>
      </c>
      <c r="DE696" t="s">
        <v>15118</v>
      </c>
      <c r="DF696" t="s">
        <v>174</v>
      </c>
      <c r="DG696" t="s">
        <v>15119</v>
      </c>
      <c r="DH696" t="s">
        <v>15120</v>
      </c>
      <c r="DI696" t="s">
        <v>15121</v>
      </c>
      <c r="DJ696" t="s">
        <v>15122</v>
      </c>
      <c r="DK696">
        <v>9</v>
      </c>
      <c r="DL696" t="s">
        <v>174</v>
      </c>
      <c r="DM696" t="s">
        <v>15123</v>
      </c>
      <c r="DN696" t="s">
        <v>174</v>
      </c>
      <c r="DO696" t="s">
        <v>15124</v>
      </c>
      <c r="DP696" t="s">
        <v>15154</v>
      </c>
      <c r="DQ696" t="str">
        <f>HYPERLINK("https://nconnect.nicmar.ac.in/storage/profile/69a4639c56db6.png","Download")</f>
        <v>0</v>
      </c>
      <c r="DR696" t="str">
        <f>HYPERLINK("https://nconnect.nicmar.ac.in/pdf/837_resume_1772391432.pdf/Y2FyZWVy","View Resume")</f>
        <v>0</v>
      </c>
      <c r="DS696" t="s">
        <v>898</v>
      </c>
      <c r="DT696" t="s">
        <v>15126</v>
      </c>
      <c r="DU696" t="s">
        <v>15127</v>
      </c>
      <c r="DV696" t="s">
        <v>15128</v>
      </c>
      <c r="DW696" t="s">
        <v>207</v>
      </c>
      <c r="DX696" t="s">
        <v>941</v>
      </c>
      <c r="DY696" t="s">
        <v>209</v>
      </c>
      <c r="DZ696" t="s">
        <v>460</v>
      </c>
      <c r="EA696" t="s">
        <v>13097</v>
      </c>
      <c r="EB696" t="s">
        <v>4474</v>
      </c>
      <c r="EC696" t="s">
        <v>15129</v>
      </c>
      <c r="ED696" t="s">
        <v>246</v>
      </c>
      <c r="EE696" t="s">
        <v>1809</v>
      </c>
      <c r="EF696" t="s">
        <v>995</v>
      </c>
      <c r="EG696" t="s">
        <v>1498</v>
      </c>
    </row>
    <row r="697" spans="1:158">
      <c r="A697" t="s">
        <v>1137</v>
      </c>
      <c r="B697" t="s">
        <v>211</v>
      </c>
      <c r="C697" t="s">
        <v>1138</v>
      </c>
      <c r="D697" t="s">
        <v>1139</v>
      </c>
      <c r="E697" t="s">
        <v>15131</v>
      </c>
      <c r="F697" t="s">
        <v>15132</v>
      </c>
      <c r="G697">
        <v>9935820315</v>
      </c>
      <c r="H697" t="s">
        <v>164</v>
      </c>
      <c r="I697" t="s">
        <v>15133</v>
      </c>
      <c r="J697" t="s">
        <v>217</v>
      </c>
      <c r="K697" t="s">
        <v>3286</v>
      </c>
      <c r="L697" t="s">
        <v>15134</v>
      </c>
      <c r="M697" t="s">
        <v>15135</v>
      </c>
      <c r="N697" t="s">
        <v>170</v>
      </c>
      <c r="AI697" t="s">
        <v>15136</v>
      </c>
      <c r="AJ697" t="s">
        <v>15137</v>
      </c>
      <c r="AK697" t="s">
        <v>15138</v>
      </c>
      <c r="AL697">
        <v>52.33</v>
      </c>
      <c r="AM697">
        <v>10</v>
      </c>
      <c r="AN697">
        <v>2004</v>
      </c>
      <c r="AO697" t="s">
        <v>174</v>
      </c>
      <c r="AP697" t="s">
        <v>15139</v>
      </c>
      <c r="AQ697" t="s">
        <v>15137</v>
      </c>
      <c r="AR697" t="s">
        <v>15140</v>
      </c>
      <c r="AS697">
        <v>59.6</v>
      </c>
      <c r="AT697">
        <v>10</v>
      </c>
      <c r="AU697">
        <v>2006</v>
      </c>
      <c r="AV697" t="s">
        <v>170</v>
      </c>
      <c r="BC697" t="s">
        <v>174</v>
      </c>
      <c r="BD697" t="s">
        <v>15141</v>
      </c>
      <c r="BE697" t="s">
        <v>15142</v>
      </c>
      <c r="BF697" t="s">
        <v>485</v>
      </c>
      <c r="BG697">
        <v>66.06</v>
      </c>
      <c r="BH697">
        <v>10</v>
      </c>
      <c r="BI697">
        <v>2012</v>
      </c>
      <c r="BJ697">
        <v>1</v>
      </c>
      <c r="BL697">
        <v>9</v>
      </c>
      <c r="BN697" t="s">
        <v>174</v>
      </c>
      <c r="BO697" t="s">
        <v>2973</v>
      </c>
      <c r="BP697" t="s">
        <v>2973</v>
      </c>
      <c r="BQ697" t="s">
        <v>3615</v>
      </c>
      <c r="BR697">
        <v>73.8</v>
      </c>
      <c r="BS697">
        <v>10</v>
      </c>
      <c r="BT697">
        <v>2017</v>
      </c>
      <c r="BU697">
        <v>16</v>
      </c>
      <c r="BW697">
        <v>49</v>
      </c>
      <c r="BY697" t="s">
        <v>170</v>
      </c>
      <c r="CF697" t="s">
        <v>174</v>
      </c>
      <c r="CG697" t="s">
        <v>3615</v>
      </c>
      <c r="CH697" t="s">
        <v>2973</v>
      </c>
      <c r="CI697" t="s">
        <v>193</v>
      </c>
      <c r="CJ697">
        <v>2024</v>
      </c>
      <c r="CL697" t="s">
        <v>174</v>
      </c>
      <c r="CM697" t="s">
        <v>15143</v>
      </c>
      <c r="CN697" t="s">
        <v>174</v>
      </c>
      <c r="CO697" t="s">
        <v>15144</v>
      </c>
      <c r="CP697" t="s">
        <v>15145</v>
      </c>
      <c r="CQ697" t="s">
        <v>174</v>
      </c>
      <c r="CR697">
        <v>1</v>
      </c>
      <c r="CS697">
        <v>2</v>
      </c>
      <c r="CT697">
        <v>4</v>
      </c>
      <c r="CU697" t="s">
        <v>15146</v>
      </c>
      <c r="CV697" t="s">
        <v>170</v>
      </c>
      <c r="CZ697" t="s">
        <v>174</v>
      </c>
      <c r="DA697" t="s">
        <v>15147</v>
      </c>
      <c r="DB697" t="s">
        <v>15148</v>
      </c>
      <c r="DC697" t="s">
        <v>15149</v>
      </c>
      <c r="DD697" t="s">
        <v>174</v>
      </c>
      <c r="DE697" t="s">
        <v>15150</v>
      </c>
      <c r="DF697" t="s">
        <v>170</v>
      </c>
      <c r="DL697" t="s">
        <v>174</v>
      </c>
      <c r="DM697" t="s">
        <v>15151</v>
      </c>
      <c r="DN697" t="s">
        <v>170</v>
      </c>
      <c r="DP697" t="s">
        <v>15155</v>
      </c>
      <c r="DQ697" t="s">
        <v>202</v>
      </c>
      <c r="DR697" t="str">
        <f>HYPERLINK("https://nconnect.nicmar.ac.in/pdf/842_resume_1772391716.pdf/Y2FyZWVy","View Resume")</f>
        <v>0</v>
      </c>
      <c r="DS697" t="s">
        <v>4265</v>
      </c>
      <c r="DT697" t="s">
        <v>2393</v>
      </c>
      <c r="DU697" t="s">
        <v>211</v>
      </c>
      <c r="DV697" t="s">
        <v>2840</v>
      </c>
      <c r="DW697" t="s">
        <v>246</v>
      </c>
      <c r="DX697" t="s">
        <v>996</v>
      </c>
      <c r="DY697" t="s">
        <v>209</v>
      </c>
      <c r="DZ697" t="s">
        <v>2054</v>
      </c>
      <c r="EA697" t="s">
        <v>6295</v>
      </c>
      <c r="EB697" t="s">
        <v>211</v>
      </c>
      <c r="EC697" t="s">
        <v>499</v>
      </c>
      <c r="ED697" t="s">
        <v>246</v>
      </c>
      <c r="EE697" t="s">
        <v>418</v>
      </c>
      <c r="EF697" t="s">
        <v>1686</v>
      </c>
      <c r="EG697" t="s">
        <v>945</v>
      </c>
      <c r="EH697" t="s">
        <v>2973</v>
      </c>
      <c r="EI697" t="s">
        <v>950</v>
      </c>
      <c r="EJ697" t="s">
        <v>2982</v>
      </c>
      <c r="EK697" t="s">
        <v>207</v>
      </c>
      <c r="EL697" t="s">
        <v>1726</v>
      </c>
      <c r="EM697" t="s">
        <v>1809</v>
      </c>
      <c r="EN697" t="s">
        <v>870</v>
      </c>
      <c r="EO697" t="s">
        <v>2393</v>
      </c>
      <c r="EP697" t="s">
        <v>211</v>
      </c>
      <c r="EQ697" t="s">
        <v>2840</v>
      </c>
      <c r="ER697" t="s">
        <v>246</v>
      </c>
      <c r="ES697" t="s">
        <v>3629</v>
      </c>
      <c r="ET697" t="s">
        <v>1726</v>
      </c>
      <c r="EU697" t="s">
        <v>1388</v>
      </c>
      <c r="EV697" t="s">
        <v>15153</v>
      </c>
      <c r="EW697" t="s">
        <v>351</v>
      </c>
      <c r="EX697" t="s">
        <v>7489</v>
      </c>
      <c r="EY697" t="s">
        <v>246</v>
      </c>
      <c r="EZ697" t="s">
        <v>4689</v>
      </c>
      <c r="FA697" t="s">
        <v>1025</v>
      </c>
      <c r="FB697" t="s">
        <v>1689</v>
      </c>
    </row>
    <row r="698" spans="1:158">
      <c r="A698" t="s">
        <v>3204</v>
      </c>
      <c r="B698" t="s">
        <v>211</v>
      </c>
      <c r="C698" t="s">
        <v>160</v>
      </c>
      <c r="D698" t="s">
        <v>3205</v>
      </c>
      <c r="E698" t="s">
        <v>15131</v>
      </c>
      <c r="F698" t="s">
        <v>15132</v>
      </c>
      <c r="G698">
        <v>9935820315</v>
      </c>
      <c r="H698" t="s">
        <v>164</v>
      </c>
      <c r="I698" t="s">
        <v>15133</v>
      </c>
      <c r="J698" t="s">
        <v>217</v>
      </c>
      <c r="K698" t="s">
        <v>3286</v>
      </c>
      <c r="L698" t="s">
        <v>15134</v>
      </c>
      <c r="M698" t="s">
        <v>15135</v>
      </c>
      <c r="N698" t="s">
        <v>170</v>
      </c>
      <c r="AI698" t="s">
        <v>15136</v>
      </c>
      <c r="AJ698" t="s">
        <v>15137</v>
      </c>
      <c r="AK698" t="s">
        <v>15138</v>
      </c>
      <c r="AL698">
        <v>52.33</v>
      </c>
      <c r="AM698">
        <v>10</v>
      </c>
      <c r="AN698">
        <v>2004</v>
      </c>
      <c r="AO698" t="s">
        <v>174</v>
      </c>
      <c r="AP698" t="s">
        <v>15139</v>
      </c>
      <c r="AQ698" t="s">
        <v>15137</v>
      </c>
      <c r="AR698" t="s">
        <v>15140</v>
      </c>
      <c r="AS698">
        <v>59.6</v>
      </c>
      <c r="AT698">
        <v>10</v>
      </c>
      <c r="AU698">
        <v>2006</v>
      </c>
      <c r="AV698" t="s">
        <v>170</v>
      </c>
      <c r="BC698" t="s">
        <v>174</v>
      </c>
      <c r="BD698" t="s">
        <v>15141</v>
      </c>
      <c r="BE698" t="s">
        <v>15142</v>
      </c>
      <c r="BF698" t="s">
        <v>485</v>
      </c>
      <c r="BG698">
        <v>66.06</v>
      </c>
      <c r="BH698">
        <v>10</v>
      </c>
      <c r="BI698">
        <v>2012</v>
      </c>
      <c r="BJ698">
        <v>1</v>
      </c>
      <c r="BL698">
        <v>9</v>
      </c>
      <c r="BN698" t="s">
        <v>174</v>
      </c>
      <c r="BO698" t="s">
        <v>2973</v>
      </c>
      <c r="BP698" t="s">
        <v>2973</v>
      </c>
      <c r="BQ698" t="s">
        <v>3615</v>
      </c>
      <c r="BR698">
        <v>73.8</v>
      </c>
      <c r="BS698">
        <v>10</v>
      </c>
      <c r="BT698">
        <v>2017</v>
      </c>
      <c r="BU698">
        <v>16</v>
      </c>
      <c r="BW698">
        <v>49</v>
      </c>
      <c r="BY698" t="s">
        <v>170</v>
      </c>
      <c r="CF698" t="s">
        <v>174</v>
      </c>
      <c r="CG698" t="s">
        <v>3615</v>
      </c>
      <c r="CH698" t="s">
        <v>2973</v>
      </c>
      <c r="CI698" t="s">
        <v>193</v>
      </c>
      <c r="CJ698">
        <v>2024</v>
      </c>
      <c r="CL698" t="s">
        <v>174</v>
      </c>
      <c r="CM698" t="s">
        <v>15143</v>
      </c>
      <c r="CN698" t="s">
        <v>174</v>
      </c>
      <c r="CO698" t="s">
        <v>15144</v>
      </c>
      <c r="CP698" t="s">
        <v>15145</v>
      </c>
      <c r="CQ698" t="s">
        <v>174</v>
      </c>
      <c r="CR698">
        <v>1</v>
      </c>
      <c r="CS698">
        <v>2</v>
      </c>
      <c r="CT698">
        <v>4</v>
      </c>
      <c r="CU698" t="s">
        <v>15146</v>
      </c>
      <c r="CV698" t="s">
        <v>170</v>
      </c>
      <c r="CZ698" t="s">
        <v>174</v>
      </c>
      <c r="DA698" t="s">
        <v>15147</v>
      </c>
      <c r="DB698" t="s">
        <v>15148</v>
      </c>
      <c r="DC698" t="s">
        <v>15149</v>
      </c>
      <c r="DD698" t="s">
        <v>174</v>
      </c>
      <c r="DE698" t="s">
        <v>15150</v>
      </c>
      <c r="DF698" t="s">
        <v>170</v>
      </c>
      <c r="DL698" t="s">
        <v>174</v>
      </c>
      <c r="DM698" t="s">
        <v>15151</v>
      </c>
      <c r="DN698" t="s">
        <v>170</v>
      </c>
      <c r="DP698" t="s">
        <v>15156</v>
      </c>
      <c r="DQ698" t="s">
        <v>202</v>
      </c>
      <c r="DR698" t="str">
        <f>HYPERLINK("https://nconnect.nicmar.ac.in/pdf/842_resume_1772391716.pdf/Y2FyZWVy","View Resume")</f>
        <v>0</v>
      </c>
      <c r="DS698" t="s">
        <v>4265</v>
      </c>
      <c r="DT698" t="s">
        <v>2393</v>
      </c>
      <c r="DU698" t="s">
        <v>211</v>
      </c>
      <c r="DV698" t="s">
        <v>2840</v>
      </c>
      <c r="DW698" t="s">
        <v>246</v>
      </c>
      <c r="DX698" t="s">
        <v>996</v>
      </c>
      <c r="DY698" t="s">
        <v>209</v>
      </c>
      <c r="DZ698" t="s">
        <v>2054</v>
      </c>
      <c r="EA698" t="s">
        <v>6295</v>
      </c>
      <c r="EB698" t="s">
        <v>211</v>
      </c>
      <c r="EC698" t="s">
        <v>499</v>
      </c>
      <c r="ED698" t="s">
        <v>246</v>
      </c>
      <c r="EE698" t="s">
        <v>418</v>
      </c>
      <c r="EF698" t="s">
        <v>1686</v>
      </c>
      <c r="EG698" t="s">
        <v>945</v>
      </c>
      <c r="EH698" t="s">
        <v>2973</v>
      </c>
      <c r="EI698" t="s">
        <v>950</v>
      </c>
      <c r="EJ698" t="s">
        <v>2982</v>
      </c>
      <c r="EK698" t="s">
        <v>207</v>
      </c>
      <c r="EL698" t="s">
        <v>1726</v>
      </c>
      <c r="EM698" t="s">
        <v>1809</v>
      </c>
      <c r="EN698" t="s">
        <v>870</v>
      </c>
      <c r="EO698" t="s">
        <v>2393</v>
      </c>
      <c r="EP698" t="s">
        <v>211</v>
      </c>
      <c r="EQ698" t="s">
        <v>2840</v>
      </c>
      <c r="ER698" t="s">
        <v>246</v>
      </c>
      <c r="ES698" t="s">
        <v>3629</v>
      </c>
      <c r="ET698" t="s">
        <v>1726</v>
      </c>
      <c r="EU698" t="s">
        <v>1388</v>
      </c>
      <c r="EV698" t="s">
        <v>15153</v>
      </c>
      <c r="EW698" t="s">
        <v>351</v>
      </c>
      <c r="EX698" t="s">
        <v>7489</v>
      </c>
      <c r="EY698" t="s">
        <v>246</v>
      </c>
      <c r="EZ698" t="s">
        <v>4689</v>
      </c>
      <c r="FA698" t="s">
        <v>1025</v>
      </c>
      <c r="FB698" t="s">
        <v>1689</v>
      </c>
    </row>
    <row r="699" spans="1:158">
      <c r="A699" t="s">
        <v>266</v>
      </c>
      <c r="B699" t="s">
        <v>211</v>
      </c>
      <c r="C699" t="s">
        <v>267</v>
      </c>
      <c r="D699" t="s">
        <v>268</v>
      </c>
      <c r="E699" t="s">
        <v>15157</v>
      </c>
      <c r="F699" t="s">
        <v>15158</v>
      </c>
      <c r="G699">
        <v>7005876446</v>
      </c>
      <c r="H699" t="s">
        <v>164</v>
      </c>
      <c r="I699" t="s">
        <v>15159</v>
      </c>
      <c r="J699" t="s">
        <v>166</v>
      </c>
      <c r="K699" t="s">
        <v>218</v>
      </c>
      <c r="L699" t="s">
        <v>15160</v>
      </c>
      <c r="M699" t="s">
        <v>15161</v>
      </c>
      <c r="N699" t="s">
        <v>170</v>
      </c>
      <c r="AI699" t="s">
        <v>15162</v>
      </c>
      <c r="AJ699" t="s">
        <v>8836</v>
      </c>
      <c r="AK699" t="s">
        <v>15163</v>
      </c>
      <c r="AL699">
        <v>75</v>
      </c>
      <c r="AN699">
        <v>1999</v>
      </c>
      <c r="AO699" t="s">
        <v>174</v>
      </c>
      <c r="AP699" t="s">
        <v>8838</v>
      </c>
      <c r="AQ699" t="s">
        <v>8839</v>
      </c>
      <c r="AR699" t="s">
        <v>627</v>
      </c>
      <c r="AS699">
        <v>51</v>
      </c>
      <c r="AU699">
        <v>2001</v>
      </c>
      <c r="AV699" t="s">
        <v>170</v>
      </c>
      <c r="BC699" t="s">
        <v>174</v>
      </c>
      <c r="BD699" t="s">
        <v>15164</v>
      </c>
      <c r="BE699" t="s">
        <v>15165</v>
      </c>
      <c r="BF699" t="s">
        <v>15166</v>
      </c>
      <c r="BG699">
        <v>67</v>
      </c>
      <c r="BI699">
        <v>2005</v>
      </c>
      <c r="BJ699">
        <v>19</v>
      </c>
      <c r="BK699" t="s">
        <v>15167</v>
      </c>
      <c r="BL699">
        <v>53</v>
      </c>
      <c r="BM699" t="s">
        <v>15166</v>
      </c>
      <c r="BN699" t="s">
        <v>174</v>
      </c>
      <c r="BO699" t="s">
        <v>15168</v>
      </c>
      <c r="BP699" t="s">
        <v>15168</v>
      </c>
      <c r="BQ699" t="s">
        <v>15169</v>
      </c>
      <c r="BR699">
        <v>84</v>
      </c>
      <c r="BT699">
        <v>2008</v>
      </c>
      <c r="BU699">
        <v>31</v>
      </c>
      <c r="BV699" t="s">
        <v>15170</v>
      </c>
      <c r="BW699">
        <v>53</v>
      </c>
      <c r="BX699" t="s">
        <v>15169</v>
      </c>
      <c r="BY699" t="s">
        <v>170</v>
      </c>
      <c r="CF699" t="s">
        <v>174</v>
      </c>
      <c r="CG699" t="s">
        <v>1337</v>
      </c>
      <c r="CH699" t="s">
        <v>15168</v>
      </c>
      <c r="CI699" t="s">
        <v>193</v>
      </c>
      <c r="CJ699">
        <v>2014</v>
      </c>
      <c r="CL699" t="s">
        <v>174</v>
      </c>
      <c r="CM699" t="s">
        <v>15171</v>
      </c>
      <c r="CN699" t="s">
        <v>174</v>
      </c>
      <c r="CO699" t="s">
        <v>15172</v>
      </c>
      <c r="CP699" t="s">
        <v>15173</v>
      </c>
      <c r="CQ699" t="s">
        <v>174</v>
      </c>
      <c r="CR699">
        <v>1</v>
      </c>
      <c r="CS699">
        <v>2</v>
      </c>
      <c r="CT699">
        <v>3</v>
      </c>
      <c r="CU699" t="s">
        <v>15174</v>
      </c>
      <c r="CV699" t="s">
        <v>170</v>
      </c>
      <c r="CZ699" t="s">
        <v>174</v>
      </c>
      <c r="DA699" t="s">
        <v>15175</v>
      </c>
      <c r="DB699" t="s">
        <v>15176</v>
      </c>
      <c r="DC699" t="s">
        <v>2647</v>
      </c>
      <c r="DD699" t="s">
        <v>174</v>
      </c>
      <c r="DE699" t="s">
        <v>15177</v>
      </c>
      <c r="DF699" t="s">
        <v>174</v>
      </c>
      <c r="DG699" t="s">
        <v>15178</v>
      </c>
      <c r="DH699" t="s">
        <v>378</v>
      </c>
      <c r="DI699" t="s">
        <v>15179</v>
      </c>
      <c r="DJ699" t="s">
        <v>378</v>
      </c>
      <c r="DK699">
        <v>8</v>
      </c>
      <c r="DL699" t="s">
        <v>170</v>
      </c>
      <c r="DN699" t="s">
        <v>170</v>
      </c>
      <c r="DP699" t="s">
        <v>15180</v>
      </c>
      <c r="DQ699" t="s">
        <v>202</v>
      </c>
      <c r="DR699" t="str">
        <f>HYPERLINK("https://nconnect.nicmar.ac.in/pdf/846_resume_1772398356.pdf/Y2FyZWVy","View Resume")</f>
        <v>0</v>
      </c>
      <c r="DS699" t="s">
        <v>335</v>
      </c>
      <c r="DT699" t="s">
        <v>15181</v>
      </c>
      <c r="DU699" t="s">
        <v>15182</v>
      </c>
      <c r="DV699" t="s">
        <v>2840</v>
      </c>
      <c r="DW699" t="s">
        <v>246</v>
      </c>
      <c r="DX699" t="s">
        <v>2529</v>
      </c>
      <c r="DY699" t="s">
        <v>209</v>
      </c>
      <c r="DZ699" t="s">
        <v>906</v>
      </c>
      <c r="EA699" t="s">
        <v>15183</v>
      </c>
      <c r="EB699" t="s">
        <v>211</v>
      </c>
      <c r="EC699" t="s">
        <v>6800</v>
      </c>
      <c r="ED699" t="s">
        <v>246</v>
      </c>
      <c r="EE699" t="s">
        <v>1726</v>
      </c>
      <c r="EF699" t="s">
        <v>2758</v>
      </c>
      <c r="EG699" t="s">
        <v>6450</v>
      </c>
      <c r="EH699" t="s">
        <v>5521</v>
      </c>
      <c r="EI699" t="s">
        <v>211</v>
      </c>
      <c r="EJ699" t="s">
        <v>6270</v>
      </c>
      <c r="EK699" t="s">
        <v>246</v>
      </c>
      <c r="EL699" t="s">
        <v>579</v>
      </c>
      <c r="EM699" t="s">
        <v>1725</v>
      </c>
      <c r="EN699" t="s">
        <v>4129</v>
      </c>
    </row>
    <row r="700" spans="1:158">
      <c r="A700" t="s">
        <v>584</v>
      </c>
      <c r="B700" t="s">
        <v>211</v>
      </c>
      <c r="C700" t="s">
        <v>471</v>
      </c>
      <c r="D700" t="s">
        <v>585</v>
      </c>
      <c r="E700" t="s">
        <v>15184</v>
      </c>
      <c r="F700" t="s">
        <v>15185</v>
      </c>
      <c r="G700">
        <v>9322976276</v>
      </c>
      <c r="H700" t="s">
        <v>164</v>
      </c>
      <c r="I700" t="s">
        <v>15186</v>
      </c>
      <c r="J700" t="s">
        <v>166</v>
      </c>
      <c r="K700" t="s">
        <v>831</v>
      </c>
      <c r="L700" t="s">
        <v>15187</v>
      </c>
      <c r="M700" t="s">
        <v>15188</v>
      </c>
      <c r="N700" t="s">
        <v>170</v>
      </c>
      <c r="AI700" t="s">
        <v>15189</v>
      </c>
      <c r="AJ700" t="s">
        <v>15190</v>
      </c>
      <c r="AK700" t="s">
        <v>783</v>
      </c>
      <c r="AL700">
        <v>78.66</v>
      </c>
      <c r="AN700">
        <v>2002</v>
      </c>
      <c r="AO700" t="s">
        <v>174</v>
      </c>
      <c r="AP700" t="s">
        <v>15191</v>
      </c>
      <c r="AQ700" t="s">
        <v>15190</v>
      </c>
      <c r="AR700" t="s">
        <v>438</v>
      </c>
      <c r="AS700">
        <v>60.5</v>
      </c>
      <c r="AU700">
        <v>2004</v>
      </c>
      <c r="AV700" t="s">
        <v>170</v>
      </c>
      <c r="BC700" t="s">
        <v>174</v>
      </c>
      <c r="BD700" t="s">
        <v>4955</v>
      </c>
      <c r="BE700" t="s">
        <v>15192</v>
      </c>
      <c r="BF700" t="s">
        <v>485</v>
      </c>
      <c r="BG700">
        <v>72.73</v>
      </c>
      <c r="BI700">
        <v>2008</v>
      </c>
      <c r="BJ700">
        <v>2</v>
      </c>
      <c r="BL700">
        <v>9</v>
      </c>
      <c r="BN700" t="s">
        <v>174</v>
      </c>
      <c r="BO700" t="s">
        <v>5976</v>
      </c>
      <c r="BP700" t="s">
        <v>5976</v>
      </c>
      <c r="BQ700" t="s">
        <v>969</v>
      </c>
      <c r="BR700">
        <v>66</v>
      </c>
      <c r="BS700">
        <v>6.6</v>
      </c>
      <c r="BT700">
        <v>2009</v>
      </c>
      <c r="BU700">
        <v>12</v>
      </c>
      <c r="BW700">
        <v>15</v>
      </c>
      <c r="BY700" t="s">
        <v>174</v>
      </c>
      <c r="BZ700" t="s">
        <v>15193</v>
      </c>
      <c r="CA700" t="s">
        <v>15193</v>
      </c>
      <c r="CB700" t="s">
        <v>5172</v>
      </c>
      <c r="CC700">
        <v>97</v>
      </c>
      <c r="CD700">
        <v>7.76</v>
      </c>
      <c r="CE700">
        <v>2023</v>
      </c>
      <c r="CF700" t="s">
        <v>174</v>
      </c>
      <c r="CG700" t="s">
        <v>485</v>
      </c>
      <c r="CH700" t="s">
        <v>15194</v>
      </c>
      <c r="CI700" t="s">
        <v>193</v>
      </c>
      <c r="CJ700">
        <v>2023</v>
      </c>
      <c r="CL700" t="s">
        <v>174</v>
      </c>
      <c r="CM700" t="s">
        <v>15195</v>
      </c>
      <c r="CN700" t="s">
        <v>174</v>
      </c>
      <c r="CO700" t="s">
        <v>15196</v>
      </c>
      <c r="CP700" t="s">
        <v>15197</v>
      </c>
      <c r="CQ700" t="s">
        <v>174</v>
      </c>
      <c r="CR700">
        <v>3</v>
      </c>
      <c r="CS700">
        <v>2</v>
      </c>
      <c r="CT700">
        <v>18</v>
      </c>
      <c r="CU700" t="s">
        <v>15198</v>
      </c>
      <c r="CV700" t="s">
        <v>170</v>
      </c>
      <c r="CZ700" t="s">
        <v>170</v>
      </c>
      <c r="DB700" t="s">
        <v>15199</v>
      </c>
      <c r="DC700" t="s">
        <v>15200</v>
      </c>
      <c r="DD700" t="s">
        <v>174</v>
      </c>
      <c r="DE700" t="s">
        <v>15201</v>
      </c>
      <c r="DF700" t="s">
        <v>174</v>
      </c>
      <c r="DG700" t="s">
        <v>15202</v>
      </c>
      <c r="DH700" t="s">
        <v>15203</v>
      </c>
      <c r="DI700" t="s">
        <v>15204</v>
      </c>
      <c r="DJ700" t="s">
        <v>783</v>
      </c>
      <c r="DK700">
        <v>10</v>
      </c>
      <c r="DL700" t="s">
        <v>174</v>
      </c>
      <c r="DM700" t="s">
        <v>15205</v>
      </c>
      <c r="DN700" t="s">
        <v>174</v>
      </c>
      <c r="DO700" t="s">
        <v>15206</v>
      </c>
      <c r="DP700" t="s">
        <v>15207</v>
      </c>
      <c r="DQ700" t="str">
        <f>HYPERLINK("https://nconnect.nicmar.ac.in/storage/profile/69a4f12a399a6.png","Download")</f>
        <v>0</v>
      </c>
      <c r="DR700" t="str">
        <f>HYPERLINK("https://nconnect.nicmar.ac.in/pdf/488_resume_1772417706.pdf/Y2FyZWVy","View Resume")</f>
        <v>0</v>
      </c>
      <c r="DS700" t="s">
        <v>414</v>
      </c>
      <c r="DT700" t="s">
        <v>15208</v>
      </c>
      <c r="DU700" t="s">
        <v>211</v>
      </c>
      <c r="DV700" t="s">
        <v>818</v>
      </c>
      <c r="DW700" t="s">
        <v>246</v>
      </c>
      <c r="DX700" t="s">
        <v>1718</v>
      </c>
      <c r="DY700" t="s">
        <v>418</v>
      </c>
      <c r="DZ700" t="s">
        <v>2695</v>
      </c>
      <c r="EA700" t="s">
        <v>15209</v>
      </c>
      <c r="EB700" t="s">
        <v>211</v>
      </c>
      <c r="EC700" t="s">
        <v>818</v>
      </c>
      <c r="ED700" t="s">
        <v>246</v>
      </c>
      <c r="EE700" t="s">
        <v>418</v>
      </c>
      <c r="EF700" t="s">
        <v>209</v>
      </c>
      <c r="EG700" t="s">
        <v>865</v>
      </c>
    </row>
    <row r="701" spans="1:158">
      <c r="A701" t="s">
        <v>1137</v>
      </c>
      <c r="B701" t="s">
        <v>211</v>
      </c>
      <c r="C701" t="s">
        <v>1138</v>
      </c>
      <c r="D701" t="s">
        <v>1139</v>
      </c>
      <c r="E701" t="s">
        <v>15210</v>
      </c>
      <c r="F701" t="s">
        <v>15211</v>
      </c>
      <c r="G701">
        <v>8999617284</v>
      </c>
      <c r="H701" t="s">
        <v>271</v>
      </c>
      <c r="I701" t="s">
        <v>15212</v>
      </c>
      <c r="J701" t="s">
        <v>217</v>
      </c>
      <c r="K701" t="s">
        <v>701</v>
      </c>
      <c r="L701" t="s">
        <v>15213</v>
      </c>
      <c r="M701" t="s">
        <v>15214</v>
      </c>
      <c r="N701" t="s">
        <v>170</v>
      </c>
      <c r="AI701" t="s">
        <v>15215</v>
      </c>
      <c r="AJ701" t="s">
        <v>3750</v>
      </c>
      <c r="AK701" t="s">
        <v>15216</v>
      </c>
      <c r="AL701">
        <v>95.2</v>
      </c>
      <c r="AN701">
        <v>2014</v>
      </c>
      <c r="AO701" t="s">
        <v>174</v>
      </c>
      <c r="AP701" t="s">
        <v>15217</v>
      </c>
      <c r="AQ701" t="s">
        <v>5017</v>
      </c>
      <c r="AR701" t="s">
        <v>15218</v>
      </c>
      <c r="AS701">
        <v>84.15</v>
      </c>
      <c r="AU701">
        <v>2016</v>
      </c>
      <c r="AV701" t="s">
        <v>170</v>
      </c>
      <c r="BC701" t="s">
        <v>174</v>
      </c>
      <c r="BD701" t="s">
        <v>1441</v>
      </c>
      <c r="BE701" t="s">
        <v>15219</v>
      </c>
      <c r="BF701" t="s">
        <v>15220</v>
      </c>
      <c r="BG701">
        <v>81.5</v>
      </c>
      <c r="BH701">
        <v>8.15</v>
      </c>
      <c r="BI701">
        <v>2021</v>
      </c>
      <c r="BJ701">
        <v>8</v>
      </c>
      <c r="BL701">
        <v>2</v>
      </c>
      <c r="BN701" t="s">
        <v>174</v>
      </c>
      <c r="BO701" t="s">
        <v>1441</v>
      </c>
      <c r="BP701" t="s">
        <v>15221</v>
      </c>
      <c r="BQ701" t="s">
        <v>5229</v>
      </c>
      <c r="BR701">
        <v>78.8</v>
      </c>
      <c r="BS701">
        <v>7.88</v>
      </c>
      <c r="BT701">
        <v>2024</v>
      </c>
      <c r="BU701">
        <v>31</v>
      </c>
      <c r="BV701" t="s">
        <v>5229</v>
      </c>
      <c r="BW701">
        <v>53</v>
      </c>
      <c r="BY701" t="s">
        <v>170</v>
      </c>
      <c r="CF701" t="s">
        <v>170</v>
      </c>
      <c r="CL701" t="s">
        <v>170</v>
      </c>
      <c r="CN701" t="s">
        <v>174</v>
      </c>
      <c r="CO701" t="s">
        <v>15222</v>
      </c>
      <c r="CP701" t="s">
        <v>15223</v>
      </c>
      <c r="CQ701" t="s">
        <v>170</v>
      </c>
      <c r="CV701" t="s">
        <v>170</v>
      </c>
      <c r="CZ701" t="s">
        <v>170</v>
      </c>
      <c r="DB701" t="s">
        <v>783</v>
      </c>
      <c r="DC701" t="s">
        <v>4882</v>
      </c>
      <c r="DD701" t="s">
        <v>170</v>
      </c>
      <c r="DF701" t="s">
        <v>170</v>
      </c>
      <c r="DL701" t="s">
        <v>170</v>
      </c>
      <c r="DN701" t="s">
        <v>170</v>
      </c>
      <c r="DP701" t="s">
        <v>15224</v>
      </c>
      <c r="DQ701" t="s">
        <v>202</v>
      </c>
      <c r="DR701" t="str">
        <f>HYPERLINK("https://nconnect.nicmar.ac.in/pdf/847_resume_1772424219.pdf/Y2FyZWVy","View Resume")</f>
        <v>0</v>
      </c>
      <c r="DS701" t="s">
        <v>259</v>
      </c>
      <c r="DT701" t="s">
        <v>15225</v>
      </c>
      <c r="DU701" t="s">
        <v>5245</v>
      </c>
      <c r="DV701" t="s">
        <v>1427</v>
      </c>
      <c r="DW701" t="s">
        <v>207</v>
      </c>
      <c r="DX701" t="s">
        <v>2434</v>
      </c>
      <c r="DY701" t="s">
        <v>209</v>
      </c>
      <c r="DZ701" t="s">
        <v>906</v>
      </c>
      <c r="EA701" t="s">
        <v>15226</v>
      </c>
      <c r="EB701" t="s">
        <v>6236</v>
      </c>
      <c r="EC701" t="s">
        <v>15227</v>
      </c>
      <c r="ED701" t="s">
        <v>207</v>
      </c>
      <c r="EE701" t="s">
        <v>1502</v>
      </c>
      <c r="EF701" t="s">
        <v>252</v>
      </c>
      <c r="EG701" t="s">
        <v>1317</v>
      </c>
    </row>
    <row r="702" spans="1:158">
      <c r="A702" t="s">
        <v>210</v>
      </c>
      <c r="B702" t="s">
        <v>211</v>
      </c>
      <c r="C702" t="s">
        <v>212</v>
      </c>
      <c r="D702" t="s">
        <v>213</v>
      </c>
      <c r="E702" t="s">
        <v>15228</v>
      </c>
      <c r="F702" t="s">
        <v>15229</v>
      </c>
      <c r="G702">
        <v>7905117948</v>
      </c>
      <c r="H702" t="s">
        <v>164</v>
      </c>
      <c r="I702" t="s">
        <v>15230</v>
      </c>
      <c r="J702" t="s">
        <v>166</v>
      </c>
      <c r="K702" t="s">
        <v>218</v>
      </c>
      <c r="L702" t="s">
        <v>15231</v>
      </c>
      <c r="M702" t="s">
        <v>15232</v>
      </c>
      <c r="N702" t="s">
        <v>170</v>
      </c>
      <c r="AI702" t="s">
        <v>15233</v>
      </c>
      <c r="AJ702" t="s">
        <v>1436</v>
      </c>
      <c r="AK702" t="s">
        <v>15234</v>
      </c>
      <c r="AL702">
        <v>74.3</v>
      </c>
      <c r="AN702">
        <v>2007</v>
      </c>
      <c r="AO702" t="s">
        <v>174</v>
      </c>
      <c r="AP702" t="s">
        <v>15235</v>
      </c>
      <c r="AQ702" t="s">
        <v>1436</v>
      </c>
      <c r="AR702" t="s">
        <v>15236</v>
      </c>
      <c r="AS702">
        <v>65</v>
      </c>
      <c r="AU702">
        <v>2009</v>
      </c>
      <c r="AV702" t="s">
        <v>170</v>
      </c>
      <c r="BB702">
        <v>2009</v>
      </c>
      <c r="BC702" t="s">
        <v>174</v>
      </c>
      <c r="BD702" t="s">
        <v>15237</v>
      </c>
      <c r="BE702" t="s">
        <v>15238</v>
      </c>
      <c r="BF702" t="s">
        <v>15239</v>
      </c>
      <c r="BG702">
        <v>71.3</v>
      </c>
      <c r="BI702">
        <v>2015</v>
      </c>
      <c r="BJ702">
        <v>2</v>
      </c>
      <c r="BL702">
        <v>7</v>
      </c>
      <c r="BN702" t="s">
        <v>174</v>
      </c>
      <c r="BO702" t="s">
        <v>15240</v>
      </c>
      <c r="BP702" t="s">
        <v>15241</v>
      </c>
      <c r="BQ702" t="s">
        <v>15242</v>
      </c>
      <c r="BR702">
        <v>87.4</v>
      </c>
      <c r="BT702">
        <v>2018</v>
      </c>
      <c r="BU702">
        <v>14</v>
      </c>
      <c r="BW702">
        <v>7</v>
      </c>
      <c r="BY702" t="s">
        <v>170</v>
      </c>
      <c r="CF702" t="s">
        <v>174</v>
      </c>
      <c r="CG702" t="s">
        <v>213</v>
      </c>
      <c r="CH702" t="s">
        <v>15243</v>
      </c>
      <c r="CI702" t="s">
        <v>193</v>
      </c>
      <c r="CJ702">
        <v>2026</v>
      </c>
      <c r="CL702" t="s">
        <v>170</v>
      </c>
      <c r="CN702" t="s">
        <v>174</v>
      </c>
      <c r="CO702" t="s">
        <v>15244</v>
      </c>
      <c r="CP702" t="s">
        <v>15245</v>
      </c>
      <c r="CQ702" t="s">
        <v>174</v>
      </c>
      <c r="CR702">
        <v>3</v>
      </c>
      <c r="CS702">
        <v>2</v>
      </c>
      <c r="CT702">
        <v>3</v>
      </c>
      <c r="CU702" t="s">
        <v>15246</v>
      </c>
      <c r="CV702" t="s">
        <v>170</v>
      </c>
      <c r="CX702" t="s">
        <v>193</v>
      </c>
      <c r="CY702">
        <v>2025</v>
      </c>
      <c r="CZ702" t="s">
        <v>170</v>
      </c>
      <c r="DB702" t="s">
        <v>15247</v>
      </c>
      <c r="DC702" t="s">
        <v>15248</v>
      </c>
      <c r="DD702" t="s">
        <v>174</v>
      </c>
      <c r="DE702" t="s">
        <v>15249</v>
      </c>
      <c r="DF702" t="s">
        <v>174</v>
      </c>
      <c r="DG702" t="s">
        <v>15250</v>
      </c>
      <c r="DH702" t="s">
        <v>378</v>
      </c>
      <c r="DI702" t="s">
        <v>15251</v>
      </c>
      <c r="DJ702" t="s">
        <v>15252</v>
      </c>
      <c r="DK702">
        <v>10</v>
      </c>
      <c r="DL702" t="s">
        <v>174</v>
      </c>
      <c r="DM702" t="s">
        <v>15253</v>
      </c>
      <c r="DN702" t="s">
        <v>170</v>
      </c>
      <c r="DP702" t="s">
        <v>15254</v>
      </c>
      <c r="DQ702" t="str">
        <f>HYPERLINK("https://nconnect.nicmar.ac.in/storage/profile/69a502451cecb.png","Download")</f>
        <v>0</v>
      </c>
      <c r="DR702" t="str">
        <f>HYPERLINK("https://nconnect.nicmar.ac.in/pdf/850_resume_1772427003.pdf/Y2FyZWVy","View Resume")</f>
        <v>0</v>
      </c>
      <c r="DS702" t="s">
        <v>990</v>
      </c>
      <c r="DT702" t="s">
        <v>15255</v>
      </c>
      <c r="DU702" t="s">
        <v>211</v>
      </c>
      <c r="DV702" t="s">
        <v>4345</v>
      </c>
      <c r="DW702" t="s">
        <v>246</v>
      </c>
      <c r="DX702" t="s">
        <v>941</v>
      </c>
      <c r="DY702" t="s">
        <v>209</v>
      </c>
      <c r="DZ702" t="s">
        <v>949</v>
      </c>
      <c r="EA702" t="s">
        <v>15256</v>
      </c>
      <c r="EB702" t="s">
        <v>211</v>
      </c>
      <c r="EC702" t="s">
        <v>15257</v>
      </c>
      <c r="ED702" t="s">
        <v>246</v>
      </c>
      <c r="EE702" t="s">
        <v>983</v>
      </c>
      <c r="EF702" t="s">
        <v>383</v>
      </c>
      <c r="EG702" t="s">
        <v>265</v>
      </c>
    </row>
    <row r="703" spans="1:158">
      <c r="A703" t="s">
        <v>584</v>
      </c>
      <c r="B703" t="s">
        <v>211</v>
      </c>
      <c r="C703" t="s">
        <v>471</v>
      </c>
      <c r="D703" t="s">
        <v>585</v>
      </c>
      <c r="E703" t="s">
        <v>15258</v>
      </c>
      <c r="F703" t="s">
        <v>15259</v>
      </c>
      <c r="G703">
        <v>9665187450</v>
      </c>
      <c r="H703" t="s">
        <v>271</v>
      </c>
      <c r="I703" t="s">
        <v>15260</v>
      </c>
      <c r="J703" t="s">
        <v>217</v>
      </c>
      <c r="K703" t="s">
        <v>657</v>
      </c>
      <c r="L703" t="s">
        <v>15261</v>
      </c>
      <c r="M703" t="s">
        <v>15262</v>
      </c>
      <c r="N703" t="s">
        <v>170</v>
      </c>
      <c r="AI703" t="s">
        <v>15263</v>
      </c>
      <c r="AJ703" t="s">
        <v>15264</v>
      </c>
      <c r="AK703" t="s">
        <v>15265</v>
      </c>
      <c r="AL703">
        <v>86.73</v>
      </c>
      <c r="AN703">
        <v>2012</v>
      </c>
      <c r="AO703" t="s">
        <v>174</v>
      </c>
      <c r="AP703" t="s">
        <v>8130</v>
      </c>
      <c r="AQ703" t="s">
        <v>15266</v>
      </c>
      <c r="AR703" t="s">
        <v>15267</v>
      </c>
      <c r="AS703">
        <v>68.92</v>
      </c>
      <c r="AU703">
        <v>2014</v>
      </c>
      <c r="AV703" t="s">
        <v>170</v>
      </c>
      <c r="BC703" t="s">
        <v>174</v>
      </c>
      <c r="BD703" t="s">
        <v>3884</v>
      </c>
      <c r="BE703" t="s">
        <v>15268</v>
      </c>
      <c r="BF703" t="s">
        <v>485</v>
      </c>
      <c r="BG703">
        <v>68.13</v>
      </c>
      <c r="BI703">
        <v>2018</v>
      </c>
      <c r="BJ703">
        <v>2</v>
      </c>
      <c r="BL703">
        <v>9</v>
      </c>
      <c r="BN703" t="s">
        <v>174</v>
      </c>
      <c r="BO703" t="s">
        <v>440</v>
      </c>
      <c r="BP703" t="s">
        <v>15269</v>
      </c>
      <c r="BQ703" t="s">
        <v>3980</v>
      </c>
      <c r="BR703">
        <v>88.4</v>
      </c>
      <c r="BS703">
        <v>9.45</v>
      </c>
      <c r="BT703">
        <v>2021</v>
      </c>
      <c r="BU703">
        <v>12</v>
      </c>
      <c r="BW703">
        <v>13</v>
      </c>
      <c r="BY703" t="s">
        <v>170</v>
      </c>
      <c r="CF703" t="s">
        <v>174</v>
      </c>
      <c r="CG703" t="s">
        <v>15270</v>
      </c>
      <c r="CH703" t="s">
        <v>3989</v>
      </c>
      <c r="CI703" t="s">
        <v>373</v>
      </c>
      <c r="CK703" t="s">
        <v>170</v>
      </c>
      <c r="CL703" t="s">
        <v>174</v>
      </c>
      <c r="CM703" t="s">
        <v>15271</v>
      </c>
      <c r="CN703" t="s">
        <v>170</v>
      </c>
      <c r="CP703" t="s">
        <v>5922</v>
      </c>
      <c r="CQ703" t="s">
        <v>170</v>
      </c>
      <c r="CV703" t="s">
        <v>170</v>
      </c>
      <c r="CZ703" t="s">
        <v>170</v>
      </c>
      <c r="DB703" t="s">
        <v>15272</v>
      </c>
      <c r="DC703" t="s">
        <v>15273</v>
      </c>
      <c r="DD703" t="s">
        <v>174</v>
      </c>
      <c r="DE703" t="s">
        <v>15274</v>
      </c>
      <c r="DF703" t="s">
        <v>174</v>
      </c>
      <c r="DG703">
        <v>9</v>
      </c>
      <c r="DH703">
        <v>2</v>
      </c>
      <c r="DI703">
        <v>1</v>
      </c>
      <c r="DJ703">
        <v>1</v>
      </c>
      <c r="DK703">
        <v>8</v>
      </c>
      <c r="DL703" t="s">
        <v>170</v>
      </c>
      <c r="DN703" t="s">
        <v>170</v>
      </c>
      <c r="DP703" t="s">
        <v>15275</v>
      </c>
      <c r="DQ703" t="s">
        <v>202</v>
      </c>
      <c r="DR703" t="str">
        <f>HYPERLINK("https://nconnect.nicmar.ac.in/pdf/851_resume_1772427271.pdf/Y2FyZWVy","View Resume")</f>
        <v>0</v>
      </c>
      <c r="DS703" t="s">
        <v>985</v>
      </c>
      <c r="DT703" t="s">
        <v>3989</v>
      </c>
      <c r="DU703" t="s">
        <v>211</v>
      </c>
      <c r="DV703" t="s">
        <v>818</v>
      </c>
      <c r="DW703" t="s">
        <v>246</v>
      </c>
      <c r="DX703" t="s">
        <v>757</v>
      </c>
      <c r="DY703" t="s">
        <v>209</v>
      </c>
      <c r="DZ703" t="s">
        <v>355</v>
      </c>
      <c r="EA703" t="s">
        <v>15276</v>
      </c>
      <c r="EB703" t="s">
        <v>211</v>
      </c>
      <c r="EC703" t="s">
        <v>14978</v>
      </c>
      <c r="ED703" t="s">
        <v>246</v>
      </c>
      <c r="EE703" t="s">
        <v>1502</v>
      </c>
      <c r="EF703" t="s">
        <v>984</v>
      </c>
      <c r="EG703" t="s">
        <v>1689</v>
      </c>
    </row>
    <row r="704" spans="1:158">
      <c r="A704" t="s">
        <v>581</v>
      </c>
      <c r="B704" t="s">
        <v>211</v>
      </c>
      <c r="C704" t="s">
        <v>471</v>
      </c>
      <c r="D704" t="s">
        <v>582</v>
      </c>
      <c r="E704" t="s">
        <v>15258</v>
      </c>
      <c r="F704" t="s">
        <v>15259</v>
      </c>
      <c r="G704">
        <v>9665187450</v>
      </c>
      <c r="H704" t="s">
        <v>271</v>
      </c>
      <c r="I704" t="s">
        <v>15260</v>
      </c>
      <c r="J704" t="s">
        <v>217</v>
      </c>
      <c r="K704" t="s">
        <v>657</v>
      </c>
      <c r="L704" t="s">
        <v>15261</v>
      </c>
      <c r="M704" t="s">
        <v>15262</v>
      </c>
      <c r="N704" t="s">
        <v>170</v>
      </c>
      <c r="AI704" t="s">
        <v>15263</v>
      </c>
      <c r="AJ704" t="s">
        <v>15264</v>
      </c>
      <c r="AK704" t="s">
        <v>15265</v>
      </c>
      <c r="AL704">
        <v>86.73</v>
      </c>
      <c r="AN704">
        <v>2012</v>
      </c>
      <c r="AO704" t="s">
        <v>174</v>
      </c>
      <c r="AP704" t="s">
        <v>8130</v>
      </c>
      <c r="AQ704" t="s">
        <v>15266</v>
      </c>
      <c r="AR704" t="s">
        <v>15267</v>
      </c>
      <c r="AS704">
        <v>68.92</v>
      </c>
      <c r="AU704">
        <v>2014</v>
      </c>
      <c r="AV704" t="s">
        <v>170</v>
      </c>
      <c r="BC704" t="s">
        <v>174</v>
      </c>
      <c r="BD704" t="s">
        <v>3884</v>
      </c>
      <c r="BE704" t="s">
        <v>15268</v>
      </c>
      <c r="BF704" t="s">
        <v>485</v>
      </c>
      <c r="BG704">
        <v>68.13</v>
      </c>
      <c r="BI704">
        <v>2018</v>
      </c>
      <c r="BJ704">
        <v>2</v>
      </c>
      <c r="BL704">
        <v>9</v>
      </c>
      <c r="BN704" t="s">
        <v>174</v>
      </c>
      <c r="BO704" t="s">
        <v>440</v>
      </c>
      <c r="BP704" t="s">
        <v>15269</v>
      </c>
      <c r="BQ704" t="s">
        <v>3980</v>
      </c>
      <c r="BR704">
        <v>88.4</v>
      </c>
      <c r="BS704">
        <v>9.45</v>
      </c>
      <c r="BT704">
        <v>2021</v>
      </c>
      <c r="BU704">
        <v>12</v>
      </c>
      <c r="BW704">
        <v>13</v>
      </c>
      <c r="BY704" t="s">
        <v>170</v>
      </c>
      <c r="CF704" t="s">
        <v>174</v>
      </c>
      <c r="CG704" t="s">
        <v>15270</v>
      </c>
      <c r="CH704" t="s">
        <v>3989</v>
      </c>
      <c r="CI704" t="s">
        <v>373</v>
      </c>
      <c r="CK704" t="s">
        <v>170</v>
      </c>
      <c r="CL704" t="s">
        <v>174</v>
      </c>
      <c r="CM704" t="s">
        <v>15271</v>
      </c>
      <c r="CN704" t="s">
        <v>170</v>
      </c>
      <c r="CP704" t="s">
        <v>5922</v>
      </c>
      <c r="CQ704" t="s">
        <v>170</v>
      </c>
      <c r="CV704" t="s">
        <v>170</v>
      </c>
      <c r="CZ704" t="s">
        <v>170</v>
      </c>
      <c r="DB704" t="s">
        <v>15272</v>
      </c>
      <c r="DC704" t="s">
        <v>15273</v>
      </c>
      <c r="DD704" t="s">
        <v>174</v>
      </c>
      <c r="DE704" t="s">
        <v>15274</v>
      </c>
      <c r="DF704" t="s">
        <v>174</v>
      </c>
      <c r="DG704">
        <v>9</v>
      </c>
      <c r="DH704">
        <v>2</v>
      </c>
      <c r="DI704">
        <v>1</v>
      </c>
      <c r="DJ704">
        <v>1</v>
      </c>
      <c r="DK704">
        <v>8</v>
      </c>
      <c r="DL704" t="s">
        <v>170</v>
      </c>
      <c r="DN704" t="s">
        <v>170</v>
      </c>
      <c r="DP704" t="s">
        <v>15277</v>
      </c>
      <c r="DQ704" t="s">
        <v>202</v>
      </c>
      <c r="DR704" t="str">
        <f>HYPERLINK("https://nconnect.nicmar.ac.in/pdf/851_resume_1772427271.pdf/Y2FyZWVy","View Resume")</f>
        <v>0</v>
      </c>
      <c r="DS704" t="s">
        <v>985</v>
      </c>
      <c r="DT704" t="s">
        <v>3989</v>
      </c>
      <c r="DU704" t="s">
        <v>211</v>
      </c>
      <c r="DV704" t="s">
        <v>818</v>
      </c>
      <c r="DW704" t="s">
        <v>246</v>
      </c>
      <c r="DX704" t="s">
        <v>757</v>
      </c>
      <c r="DY704" t="s">
        <v>209</v>
      </c>
      <c r="DZ704" t="s">
        <v>355</v>
      </c>
      <c r="EA704" t="s">
        <v>15276</v>
      </c>
      <c r="EB704" t="s">
        <v>211</v>
      </c>
      <c r="EC704" t="s">
        <v>14978</v>
      </c>
      <c r="ED704" t="s">
        <v>246</v>
      </c>
      <c r="EE704" t="s">
        <v>1502</v>
      </c>
      <c r="EF704" t="s">
        <v>984</v>
      </c>
      <c r="EG704" t="s">
        <v>1689</v>
      </c>
    </row>
    <row r="705" spans="1:158">
      <c r="A705" t="s">
        <v>356</v>
      </c>
      <c r="B705" t="s">
        <v>211</v>
      </c>
      <c r="C705" t="s">
        <v>267</v>
      </c>
      <c r="D705" t="s">
        <v>357</v>
      </c>
      <c r="E705" t="s">
        <v>15258</v>
      </c>
      <c r="F705" t="s">
        <v>15259</v>
      </c>
      <c r="G705">
        <v>9665187450</v>
      </c>
      <c r="H705" t="s">
        <v>271</v>
      </c>
      <c r="I705" t="s">
        <v>15260</v>
      </c>
      <c r="J705" t="s">
        <v>217</v>
      </c>
      <c r="K705" t="s">
        <v>657</v>
      </c>
      <c r="L705" t="s">
        <v>15261</v>
      </c>
      <c r="M705" t="s">
        <v>15262</v>
      </c>
      <c r="N705" t="s">
        <v>170</v>
      </c>
      <c r="AI705" t="s">
        <v>15263</v>
      </c>
      <c r="AJ705" t="s">
        <v>15264</v>
      </c>
      <c r="AK705" t="s">
        <v>15265</v>
      </c>
      <c r="AL705">
        <v>86.73</v>
      </c>
      <c r="AN705">
        <v>2012</v>
      </c>
      <c r="AO705" t="s">
        <v>174</v>
      </c>
      <c r="AP705" t="s">
        <v>8130</v>
      </c>
      <c r="AQ705" t="s">
        <v>15266</v>
      </c>
      <c r="AR705" t="s">
        <v>15267</v>
      </c>
      <c r="AS705">
        <v>68.92</v>
      </c>
      <c r="AU705">
        <v>2014</v>
      </c>
      <c r="AV705" t="s">
        <v>170</v>
      </c>
      <c r="BC705" t="s">
        <v>174</v>
      </c>
      <c r="BD705" t="s">
        <v>3884</v>
      </c>
      <c r="BE705" t="s">
        <v>15268</v>
      </c>
      <c r="BF705" t="s">
        <v>485</v>
      </c>
      <c r="BG705">
        <v>68.13</v>
      </c>
      <c r="BI705">
        <v>2018</v>
      </c>
      <c r="BJ705">
        <v>2</v>
      </c>
      <c r="BL705">
        <v>9</v>
      </c>
      <c r="BN705" t="s">
        <v>174</v>
      </c>
      <c r="BO705" t="s">
        <v>440</v>
      </c>
      <c r="BP705" t="s">
        <v>15269</v>
      </c>
      <c r="BQ705" t="s">
        <v>3980</v>
      </c>
      <c r="BR705">
        <v>88.4</v>
      </c>
      <c r="BS705">
        <v>9.45</v>
      </c>
      <c r="BT705">
        <v>2021</v>
      </c>
      <c r="BU705">
        <v>12</v>
      </c>
      <c r="BW705">
        <v>13</v>
      </c>
      <c r="BY705" t="s">
        <v>170</v>
      </c>
      <c r="CF705" t="s">
        <v>174</v>
      </c>
      <c r="CG705" t="s">
        <v>15270</v>
      </c>
      <c r="CH705" t="s">
        <v>3989</v>
      </c>
      <c r="CI705" t="s">
        <v>373</v>
      </c>
      <c r="CK705" t="s">
        <v>170</v>
      </c>
      <c r="CL705" t="s">
        <v>174</v>
      </c>
      <c r="CM705" t="s">
        <v>15271</v>
      </c>
      <c r="CN705" t="s">
        <v>170</v>
      </c>
      <c r="CP705" t="s">
        <v>5922</v>
      </c>
      <c r="CQ705" t="s">
        <v>170</v>
      </c>
      <c r="CV705" t="s">
        <v>170</v>
      </c>
      <c r="CZ705" t="s">
        <v>170</v>
      </c>
      <c r="DB705" t="s">
        <v>15272</v>
      </c>
      <c r="DC705" t="s">
        <v>15273</v>
      </c>
      <c r="DD705" t="s">
        <v>174</v>
      </c>
      <c r="DE705" t="s">
        <v>15274</v>
      </c>
      <c r="DF705" t="s">
        <v>174</v>
      </c>
      <c r="DG705">
        <v>9</v>
      </c>
      <c r="DH705">
        <v>2</v>
      </c>
      <c r="DI705">
        <v>1</v>
      </c>
      <c r="DJ705">
        <v>1</v>
      </c>
      <c r="DK705">
        <v>8</v>
      </c>
      <c r="DL705" t="s">
        <v>170</v>
      </c>
      <c r="DN705" t="s">
        <v>170</v>
      </c>
      <c r="DP705" t="s">
        <v>15278</v>
      </c>
      <c r="DQ705" t="s">
        <v>202</v>
      </c>
      <c r="DR705" t="str">
        <f>HYPERLINK("https://nconnect.nicmar.ac.in/pdf/851_resume_1772427271.pdf/Y2FyZWVy","View Resume")</f>
        <v>0</v>
      </c>
      <c r="DS705" t="s">
        <v>985</v>
      </c>
      <c r="DT705" t="s">
        <v>3989</v>
      </c>
      <c r="DU705" t="s">
        <v>211</v>
      </c>
      <c r="DV705" t="s">
        <v>818</v>
      </c>
      <c r="DW705" t="s">
        <v>246</v>
      </c>
      <c r="DX705" t="s">
        <v>757</v>
      </c>
      <c r="DY705" t="s">
        <v>209</v>
      </c>
      <c r="DZ705" t="s">
        <v>355</v>
      </c>
      <c r="EA705" t="s">
        <v>15276</v>
      </c>
      <c r="EB705" t="s">
        <v>211</v>
      </c>
      <c r="EC705" t="s">
        <v>14978</v>
      </c>
      <c r="ED705" t="s">
        <v>246</v>
      </c>
      <c r="EE705" t="s">
        <v>1502</v>
      </c>
      <c r="EF705" t="s">
        <v>984</v>
      </c>
      <c r="EG705" t="s">
        <v>1689</v>
      </c>
    </row>
    <row r="706" spans="1:158">
      <c r="A706" t="s">
        <v>1137</v>
      </c>
      <c r="B706" t="s">
        <v>211</v>
      </c>
      <c r="C706" t="s">
        <v>1138</v>
      </c>
      <c r="D706" t="s">
        <v>1139</v>
      </c>
      <c r="E706" t="s">
        <v>15258</v>
      </c>
      <c r="F706" t="s">
        <v>15259</v>
      </c>
      <c r="G706">
        <v>9665187450</v>
      </c>
      <c r="H706" t="s">
        <v>271</v>
      </c>
      <c r="I706" t="s">
        <v>15260</v>
      </c>
      <c r="J706" t="s">
        <v>217</v>
      </c>
      <c r="K706" t="s">
        <v>657</v>
      </c>
      <c r="L706" t="s">
        <v>15261</v>
      </c>
      <c r="M706" t="s">
        <v>15262</v>
      </c>
      <c r="N706" t="s">
        <v>170</v>
      </c>
      <c r="AI706" t="s">
        <v>15263</v>
      </c>
      <c r="AJ706" t="s">
        <v>15264</v>
      </c>
      <c r="AK706" t="s">
        <v>15265</v>
      </c>
      <c r="AL706">
        <v>86.73</v>
      </c>
      <c r="AN706">
        <v>2012</v>
      </c>
      <c r="AO706" t="s">
        <v>174</v>
      </c>
      <c r="AP706" t="s">
        <v>8130</v>
      </c>
      <c r="AQ706" t="s">
        <v>15266</v>
      </c>
      <c r="AR706" t="s">
        <v>15267</v>
      </c>
      <c r="AS706">
        <v>68.92</v>
      </c>
      <c r="AU706">
        <v>2014</v>
      </c>
      <c r="AV706" t="s">
        <v>170</v>
      </c>
      <c r="BC706" t="s">
        <v>174</v>
      </c>
      <c r="BD706" t="s">
        <v>3884</v>
      </c>
      <c r="BE706" t="s">
        <v>15268</v>
      </c>
      <c r="BF706" t="s">
        <v>485</v>
      </c>
      <c r="BG706">
        <v>68.13</v>
      </c>
      <c r="BI706">
        <v>2018</v>
      </c>
      <c r="BJ706">
        <v>2</v>
      </c>
      <c r="BL706">
        <v>9</v>
      </c>
      <c r="BN706" t="s">
        <v>174</v>
      </c>
      <c r="BO706" t="s">
        <v>440</v>
      </c>
      <c r="BP706" t="s">
        <v>15269</v>
      </c>
      <c r="BQ706" t="s">
        <v>3980</v>
      </c>
      <c r="BR706">
        <v>88.4</v>
      </c>
      <c r="BS706">
        <v>9.45</v>
      </c>
      <c r="BT706">
        <v>2021</v>
      </c>
      <c r="BU706">
        <v>12</v>
      </c>
      <c r="BW706">
        <v>13</v>
      </c>
      <c r="BY706" t="s">
        <v>170</v>
      </c>
      <c r="CF706" t="s">
        <v>174</v>
      </c>
      <c r="CG706" t="s">
        <v>15270</v>
      </c>
      <c r="CH706" t="s">
        <v>3989</v>
      </c>
      <c r="CI706" t="s">
        <v>373</v>
      </c>
      <c r="CK706" t="s">
        <v>170</v>
      </c>
      <c r="CL706" t="s">
        <v>174</v>
      </c>
      <c r="CM706" t="s">
        <v>15271</v>
      </c>
      <c r="CN706" t="s">
        <v>170</v>
      </c>
      <c r="CP706" t="s">
        <v>5922</v>
      </c>
      <c r="CQ706" t="s">
        <v>170</v>
      </c>
      <c r="CV706" t="s">
        <v>170</v>
      </c>
      <c r="CZ706" t="s">
        <v>170</v>
      </c>
      <c r="DB706" t="s">
        <v>15272</v>
      </c>
      <c r="DC706" t="s">
        <v>15273</v>
      </c>
      <c r="DD706" t="s">
        <v>174</v>
      </c>
      <c r="DE706" t="s">
        <v>15274</v>
      </c>
      <c r="DF706" t="s">
        <v>174</v>
      </c>
      <c r="DG706">
        <v>9</v>
      </c>
      <c r="DH706">
        <v>2</v>
      </c>
      <c r="DI706">
        <v>1</v>
      </c>
      <c r="DJ706">
        <v>1</v>
      </c>
      <c r="DK706">
        <v>8</v>
      </c>
      <c r="DL706" t="s">
        <v>170</v>
      </c>
      <c r="DN706" t="s">
        <v>170</v>
      </c>
      <c r="DP706" t="s">
        <v>15279</v>
      </c>
      <c r="DQ706" t="s">
        <v>202</v>
      </c>
      <c r="DR706" t="str">
        <f>HYPERLINK("https://nconnect.nicmar.ac.in/pdf/851_resume_1772427271.pdf/Y2FyZWVy","View Resume")</f>
        <v>0</v>
      </c>
      <c r="DS706" t="s">
        <v>985</v>
      </c>
      <c r="DT706" t="s">
        <v>3989</v>
      </c>
      <c r="DU706" t="s">
        <v>211</v>
      </c>
      <c r="DV706" t="s">
        <v>818</v>
      </c>
      <c r="DW706" t="s">
        <v>246</v>
      </c>
      <c r="DX706" t="s">
        <v>757</v>
      </c>
      <c r="DY706" t="s">
        <v>209</v>
      </c>
      <c r="DZ706" t="s">
        <v>355</v>
      </c>
      <c r="EA706" t="s">
        <v>15276</v>
      </c>
      <c r="EB706" t="s">
        <v>211</v>
      </c>
      <c r="EC706" t="s">
        <v>14978</v>
      </c>
      <c r="ED706" t="s">
        <v>246</v>
      </c>
      <c r="EE706" t="s">
        <v>1502</v>
      </c>
      <c r="EF706" t="s">
        <v>984</v>
      </c>
      <c r="EG706" t="s">
        <v>1689</v>
      </c>
    </row>
    <row r="707" spans="1:158">
      <c r="A707" t="s">
        <v>356</v>
      </c>
      <c r="B707" t="s">
        <v>211</v>
      </c>
      <c r="C707" t="s">
        <v>267</v>
      </c>
      <c r="D707" t="s">
        <v>357</v>
      </c>
      <c r="E707" t="s">
        <v>3967</v>
      </c>
      <c r="F707" t="s">
        <v>3968</v>
      </c>
      <c r="G707">
        <v>9075412474</v>
      </c>
      <c r="H707" t="s">
        <v>271</v>
      </c>
      <c r="I707" t="s">
        <v>3969</v>
      </c>
      <c r="J707" t="s">
        <v>217</v>
      </c>
      <c r="K707" t="s">
        <v>3970</v>
      </c>
      <c r="L707" t="s">
        <v>3971</v>
      </c>
      <c r="M707" t="s">
        <v>3972</v>
      </c>
      <c r="N707" t="s">
        <v>170</v>
      </c>
      <c r="AI707" t="s">
        <v>3973</v>
      </c>
      <c r="AJ707" t="s">
        <v>2384</v>
      </c>
      <c r="AK707" t="s">
        <v>3974</v>
      </c>
      <c r="AL707">
        <v>93.07</v>
      </c>
      <c r="AN707">
        <v>2008</v>
      </c>
      <c r="AO707" t="s">
        <v>174</v>
      </c>
      <c r="AP707" t="s">
        <v>3975</v>
      </c>
      <c r="AQ707" t="s">
        <v>2384</v>
      </c>
      <c r="AR707" t="s">
        <v>3976</v>
      </c>
      <c r="AS707">
        <v>83.67</v>
      </c>
      <c r="AU707">
        <v>2010</v>
      </c>
      <c r="AV707" t="s">
        <v>170</v>
      </c>
      <c r="BC707" t="s">
        <v>174</v>
      </c>
      <c r="BD707" t="s">
        <v>3977</v>
      </c>
      <c r="BE707" t="s">
        <v>3978</v>
      </c>
      <c r="BF707" t="s">
        <v>485</v>
      </c>
      <c r="BG707">
        <v>76.44</v>
      </c>
      <c r="BH707">
        <v>8.69</v>
      </c>
      <c r="BI707">
        <v>2014</v>
      </c>
      <c r="BJ707">
        <v>2</v>
      </c>
      <c r="BL707">
        <v>9</v>
      </c>
      <c r="BN707" t="s">
        <v>174</v>
      </c>
      <c r="BO707" t="s">
        <v>1441</v>
      </c>
      <c r="BP707" t="s">
        <v>3979</v>
      </c>
      <c r="BQ707" t="s">
        <v>3980</v>
      </c>
      <c r="BR707">
        <v>76.4</v>
      </c>
      <c r="BS707">
        <v>7.64</v>
      </c>
      <c r="BT707">
        <v>2017</v>
      </c>
      <c r="BU707">
        <v>12</v>
      </c>
      <c r="BW707">
        <v>13</v>
      </c>
      <c r="BY707" t="s">
        <v>170</v>
      </c>
      <c r="CF707" t="s">
        <v>174</v>
      </c>
      <c r="CG707" t="s">
        <v>485</v>
      </c>
      <c r="CH707" t="s">
        <v>566</v>
      </c>
      <c r="CI707" t="s">
        <v>193</v>
      </c>
      <c r="CJ707">
        <v>2024</v>
      </c>
      <c r="CL707" t="s">
        <v>174</v>
      </c>
      <c r="CM707" t="s">
        <v>3981</v>
      </c>
      <c r="CN707" t="s">
        <v>174</v>
      </c>
      <c r="CO707" t="s">
        <v>3982</v>
      </c>
      <c r="CP707" t="s">
        <v>3983</v>
      </c>
      <c r="CQ707" t="s">
        <v>174</v>
      </c>
      <c r="CR707">
        <v>2</v>
      </c>
      <c r="CS707">
        <v>3</v>
      </c>
      <c r="CT707">
        <v>5</v>
      </c>
      <c r="CU707" t="s">
        <v>3984</v>
      </c>
      <c r="CV707" t="s">
        <v>170</v>
      </c>
      <c r="CZ707" t="s">
        <v>170</v>
      </c>
      <c r="DB707" t="s">
        <v>3985</v>
      </c>
      <c r="DC707" t="s">
        <v>3986</v>
      </c>
      <c r="DD707" t="s">
        <v>174</v>
      </c>
      <c r="DE707" t="s">
        <v>3987</v>
      </c>
      <c r="DF707" t="s">
        <v>174</v>
      </c>
      <c r="DG707">
        <v>4</v>
      </c>
      <c r="DH707">
        <v>2</v>
      </c>
      <c r="DI707">
        <v>1</v>
      </c>
      <c r="DJ707">
        <v>1</v>
      </c>
      <c r="DK707">
        <v>8</v>
      </c>
      <c r="DL707" t="s">
        <v>174</v>
      </c>
      <c r="DM707" t="s">
        <v>3982</v>
      </c>
      <c r="DN707" t="s">
        <v>170</v>
      </c>
      <c r="DP707" t="s">
        <v>15280</v>
      </c>
      <c r="DQ707" t="s">
        <v>202</v>
      </c>
      <c r="DR707" t="str">
        <f>HYPERLINK("https://nconnect.nicmar.ac.in/pdf/199_resume_1771510168.pdf/Y2FyZWVy","View Resume")</f>
        <v>0</v>
      </c>
      <c r="DS707" t="s">
        <v>865</v>
      </c>
      <c r="DT707" t="s">
        <v>3989</v>
      </c>
      <c r="DU707" t="s">
        <v>211</v>
      </c>
      <c r="DV707" t="s">
        <v>3990</v>
      </c>
      <c r="DW707" t="s">
        <v>246</v>
      </c>
      <c r="DX707" t="s">
        <v>418</v>
      </c>
      <c r="DY707" t="s">
        <v>209</v>
      </c>
      <c r="DZ707" t="s">
        <v>865</v>
      </c>
    </row>
    <row r="708" spans="1:158">
      <c r="A708" t="s">
        <v>1779</v>
      </c>
      <c r="B708" t="s">
        <v>159</v>
      </c>
      <c r="C708" t="s">
        <v>160</v>
      </c>
      <c r="D708" t="s">
        <v>1780</v>
      </c>
      <c r="E708" t="s">
        <v>15281</v>
      </c>
      <c r="F708" t="s">
        <v>15282</v>
      </c>
      <c r="G708">
        <v>9767838998</v>
      </c>
      <c r="H708" t="s">
        <v>271</v>
      </c>
      <c r="I708" t="s">
        <v>15283</v>
      </c>
      <c r="J708" t="s">
        <v>166</v>
      </c>
      <c r="K708" t="s">
        <v>831</v>
      </c>
      <c r="L708" t="s">
        <v>15284</v>
      </c>
      <c r="M708" t="s">
        <v>15285</v>
      </c>
      <c r="N708" t="s">
        <v>170</v>
      </c>
      <c r="AI708" t="s">
        <v>15286</v>
      </c>
      <c r="AJ708" t="s">
        <v>15287</v>
      </c>
      <c r="AK708" t="s">
        <v>15288</v>
      </c>
      <c r="AL708">
        <v>80.66</v>
      </c>
      <c r="AN708">
        <v>1991</v>
      </c>
      <c r="AO708" t="s">
        <v>174</v>
      </c>
      <c r="AP708" t="s">
        <v>15289</v>
      </c>
      <c r="AQ708" t="s">
        <v>15290</v>
      </c>
      <c r="AR708" t="s">
        <v>15291</v>
      </c>
      <c r="AS708">
        <v>74.99</v>
      </c>
      <c r="AU708">
        <v>1993</v>
      </c>
      <c r="AV708" t="s">
        <v>170</v>
      </c>
      <c r="BC708" t="s">
        <v>174</v>
      </c>
      <c r="BD708" t="s">
        <v>15292</v>
      </c>
      <c r="BE708" t="s">
        <v>15293</v>
      </c>
      <c r="BF708" t="s">
        <v>15294</v>
      </c>
      <c r="BG708">
        <v>58.96</v>
      </c>
      <c r="BH708">
        <v>6.2</v>
      </c>
      <c r="BI708">
        <v>1998</v>
      </c>
      <c r="BJ708">
        <v>8</v>
      </c>
      <c r="BL708">
        <v>2</v>
      </c>
      <c r="BN708" t="s">
        <v>174</v>
      </c>
      <c r="BO708" t="s">
        <v>15295</v>
      </c>
      <c r="BP708" t="s">
        <v>15296</v>
      </c>
      <c r="BQ708" t="s">
        <v>15297</v>
      </c>
      <c r="BR708">
        <v>66.5</v>
      </c>
      <c r="BS708">
        <v>7</v>
      </c>
      <c r="BT708">
        <v>2012</v>
      </c>
      <c r="BU708">
        <v>27</v>
      </c>
      <c r="BW708">
        <v>13</v>
      </c>
      <c r="BY708" t="s">
        <v>170</v>
      </c>
      <c r="CF708" t="s">
        <v>170</v>
      </c>
      <c r="CL708" t="s">
        <v>174</v>
      </c>
      <c r="CM708" t="s">
        <v>15298</v>
      </c>
      <c r="CN708" t="s">
        <v>174</v>
      </c>
      <c r="CO708" t="s">
        <v>15299</v>
      </c>
      <c r="CP708" t="s">
        <v>15300</v>
      </c>
      <c r="CQ708" t="s">
        <v>174</v>
      </c>
      <c r="CR708">
        <v>3</v>
      </c>
      <c r="CS708">
        <v>1</v>
      </c>
      <c r="CV708" t="s">
        <v>170</v>
      </c>
      <c r="CZ708" t="s">
        <v>170</v>
      </c>
      <c r="DB708" t="s">
        <v>15301</v>
      </c>
      <c r="DC708" t="s">
        <v>15302</v>
      </c>
      <c r="DD708" t="s">
        <v>174</v>
      </c>
      <c r="DE708" t="s">
        <v>15303</v>
      </c>
      <c r="DF708" t="s">
        <v>174</v>
      </c>
      <c r="DG708" t="s">
        <v>15304</v>
      </c>
      <c r="DH708" t="s">
        <v>15305</v>
      </c>
      <c r="DI708" t="s">
        <v>15306</v>
      </c>
      <c r="DJ708" t="s">
        <v>15307</v>
      </c>
      <c r="DK708">
        <v>9</v>
      </c>
      <c r="DL708" t="s">
        <v>174</v>
      </c>
      <c r="DM708" t="s">
        <v>15308</v>
      </c>
      <c r="DN708" t="s">
        <v>170</v>
      </c>
      <c r="DP708" t="s">
        <v>15309</v>
      </c>
      <c r="DQ708" t="s">
        <v>202</v>
      </c>
      <c r="DR708" t="str">
        <f>HYPERLINK("https://nconnect.nicmar.ac.in/pdf/735_resume_1772428192.pdf/Y2FyZWVy","View Resume")</f>
        <v>0</v>
      </c>
      <c r="DS708" t="s">
        <v>292</v>
      </c>
    </row>
    <row r="709" spans="1:158">
      <c r="A709" t="s">
        <v>581</v>
      </c>
      <c r="B709" t="s">
        <v>211</v>
      </c>
      <c r="C709" t="s">
        <v>471</v>
      </c>
      <c r="D709" t="s">
        <v>582</v>
      </c>
      <c r="E709" t="s">
        <v>3967</v>
      </c>
      <c r="F709" t="s">
        <v>3968</v>
      </c>
      <c r="G709">
        <v>9075412474</v>
      </c>
      <c r="H709" t="s">
        <v>271</v>
      </c>
      <c r="I709" t="s">
        <v>3969</v>
      </c>
      <c r="J709" t="s">
        <v>217</v>
      </c>
      <c r="K709" t="s">
        <v>3970</v>
      </c>
      <c r="L709" t="s">
        <v>3971</v>
      </c>
      <c r="M709" t="s">
        <v>3972</v>
      </c>
      <c r="N709" t="s">
        <v>170</v>
      </c>
      <c r="AI709" t="s">
        <v>3973</v>
      </c>
      <c r="AJ709" t="s">
        <v>2384</v>
      </c>
      <c r="AK709" t="s">
        <v>3974</v>
      </c>
      <c r="AL709">
        <v>93.07</v>
      </c>
      <c r="AN709">
        <v>2008</v>
      </c>
      <c r="AO709" t="s">
        <v>174</v>
      </c>
      <c r="AP709" t="s">
        <v>3975</v>
      </c>
      <c r="AQ709" t="s">
        <v>2384</v>
      </c>
      <c r="AR709" t="s">
        <v>3976</v>
      </c>
      <c r="AS709">
        <v>83.67</v>
      </c>
      <c r="AU709">
        <v>2010</v>
      </c>
      <c r="AV709" t="s">
        <v>170</v>
      </c>
      <c r="BC709" t="s">
        <v>174</v>
      </c>
      <c r="BD709" t="s">
        <v>3977</v>
      </c>
      <c r="BE709" t="s">
        <v>3978</v>
      </c>
      <c r="BF709" t="s">
        <v>485</v>
      </c>
      <c r="BG709">
        <v>76.44</v>
      </c>
      <c r="BH709">
        <v>8.69</v>
      </c>
      <c r="BI709">
        <v>2014</v>
      </c>
      <c r="BJ709">
        <v>2</v>
      </c>
      <c r="BL709">
        <v>9</v>
      </c>
      <c r="BN709" t="s">
        <v>174</v>
      </c>
      <c r="BO709" t="s">
        <v>1441</v>
      </c>
      <c r="BP709" t="s">
        <v>3979</v>
      </c>
      <c r="BQ709" t="s">
        <v>3980</v>
      </c>
      <c r="BR709">
        <v>76.4</v>
      </c>
      <c r="BS709">
        <v>7.64</v>
      </c>
      <c r="BT709">
        <v>2017</v>
      </c>
      <c r="BU709">
        <v>12</v>
      </c>
      <c r="BW709">
        <v>13</v>
      </c>
      <c r="BY709" t="s">
        <v>170</v>
      </c>
      <c r="CF709" t="s">
        <v>174</v>
      </c>
      <c r="CG709" t="s">
        <v>485</v>
      </c>
      <c r="CH709" t="s">
        <v>566</v>
      </c>
      <c r="CI709" t="s">
        <v>193</v>
      </c>
      <c r="CJ709">
        <v>2024</v>
      </c>
      <c r="CL709" t="s">
        <v>174</v>
      </c>
      <c r="CM709" t="s">
        <v>3981</v>
      </c>
      <c r="CN709" t="s">
        <v>174</v>
      </c>
      <c r="CO709" t="s">
        <v>3982</v>
      </c>
      <c r="CP709" t="s">
        <v>3983</v>
      </c>
      <c r="CQ709" t="s">
        <v>174</v>
      </c>
      <c r="CR709">
        <v>2</v>
      </c>
      <c r="CS709">
        <v>3</v>
      </c>
      <c r="CT709">
        <v>5</v>
      </c>
      <c r="CU709" t="s">
        <v>3984</v>
      </c>
      <c r="CV709" t="s">
        <v>170</v>
      </c>
      <c r="CZ709" t="s">
        <v>170</v>
      </c>
      <c r="DB709" t="s">
        <v>3985</v>
      </c>
      <c r="DC709" t="s">
        <v>3986</v>
      </c>
      <c r="DD709" t="s">
        <v>174</v>
      </c>
      <c r="DE709" t="s">
        <v>3987</v>
      </c>
      <c r="DF709" t="s">
        <v>174</v>
      </c>
      <c r="DG709">
        <v>4</v>
      </c>
      <c r="DH709">
        <v>2</v>
      </c>
      <c r="DI709">
        <v>1</v>
      </c>
      <c r="DJ709">
        <v>1</v>
      </c>
      <c r="DK709">
        <v>8</v>
      </c>
      <c r="DL709" t="s">
        <v>174</v>
      </c>
      <c r="DM709" t="s">
        <v>3982</v>
      </c>
      <c r="DN709" t="s">
        <v>170</v>
      </c>
      <c r="DP709" t="s">
        <v>15310</v>
      </c>
      <c r="DQ709" t="s">
        <v>202</v>
      </c>
      <c r="DR709" t="str">
        <f>HYPERLINK("https://nconnect.nicmar.ac.in/pdf/199_resume_1771510168.pdf/Y2FyZWVy","View Resume")</f>
        <v>0</v>
      </c>
      <c r="DS709" t="s">
        <v>865</v>
      </c>
      <c r="DT709" t="s">
        <v>3989</v>
      </c>
      <c r="DU709" t="s">
        <v>211</v>
      </c>
      <c r="DV709" t="s">
        <v>3990</v>
      </c>
      <c r="DW709" t="s">
        <v>246</v>
      </c>
      <c r="DX709" t="s">
        <v>418</v>
      </c>
      <c r="DY709" t="s">
        <v>209</v>
      </c>
      <c r="DZ709" t="s">
        <v>865</v>
      </c>
    </row>
    <row r="710" spans="1:158">
      <c r="A710" t="s">
        <v>266</v>
      </c>
      <c r="B710" t="s">
        <v>211</v>
      </c>
      <c r="C710" t="s">
        <v>267</v>
      </c>
      <c r="D710" t="s">
        <v>268</v>
      </c>
      <c r="E710" t="s">
        <v>15311</v>
      </c>
      <c r="F710" t="s">
        <v>15312</v>
      </c>
      <c r="G710">
        <v>9685734023</v>
      </c>
      <c r="H710" t="s">
        <v>164</v>
      </c>
      <c r="I710" t="s">
        <v>15313</v>
      </c>
      <c r="J710" t="s">
        <v>217</v>
      </c>
      <c r="K710" t="s">
        <v>797</v>
      </c>
      <c r="L710" t="s">
        <v>15314</v>
      </c>
      <c r="M710" t="s">
        <v>15315</v>
      </c>
      <c r="N710" t="s">
        <v>170</v>
      </c>
      <c r="AI710" t="s">
        <v>15316</v>
      </c>
      <c r="AJ710" t="s">
        <v>15317</v>
      </c>
      <c r="AK710" t="s">
        <v>15318</v>
      </c>
      <c r="AL710">
        <v>88.2</v>
      </c>
      <c r="AN710">
        <v>2007</v>
      </c>
      <c r="AO710" t="s">
        <v>174</v>
      </c>
      <c r="AP710" t="s">
        <v>15316</v>
      </c>
      <c r="AQ710" t="s">
        <v>15317</v>
      </c>
      <c r="AR710" t="s">
        <v>15319</v>
      </c>
      <c r="AS710">
        <v>82</v>
      </c>
      <c r="AU710">
        <v>2009</v>
      </c>
      <c r="AV710" t="s">
        <v>170</v>
      </c>
      <c r="BC710" t="s">
        <v>174</v>
      </c>
      <c r="BD710" t="s">
        <v>15320</v>
      </c>
      <c r="BE710" t="s">
        <v>15321</v>
      </c>
      <c r="BF710" t="s">
        <v>1668</v>
      </c>
      <c r="BG710">
        <v>82</v>
      </c>
      <c r="BH710">
        <v>8.2</v>
      </c>
      <c r="BI710">
        <v>2014</v>
      </c>
      <c r="BJ710">
        <v>19</v>
      </c>
      <c r="BK710" t="s">
        <v>15322</v>
      </c>
      <c r="BL710">
        <v>34</v>
      </c>
      <c r="BN710" t="s">
        <v>174</v>
      </c>
      <c r="BO710" t="s">
        <v>15320</v>
      </c>
      <c r="BP710" t="s">
        <v>15321</v>
      </c>
      <c r="BQ710" t="s">
        <v>6157</v>
      </c>
      <c r="BR710">
        <v>88</v>
      </c>
      <c r="BS710">
        <v>8.8</v>
      </c>
      <c r="BT710">
        <v>2016</v>
      </c>
      <c r="BU710">
        <v>31</v>
      </c>
      <c r="BV710" t="s">
        <v>15323</v>
      </c>
      <c r="BW710">
        <v>53</v>
      </c>
      <c r="BX710" t="s">
        <v>15324</v>
      </c>
      <c r="BY710" t="s">
        <v>170</v>
      </c>
      <c r="CF710" t="s">
        <v>174</v>
      </c>
      <c r="CG710" t="s">
        <v>8855</v>
      </c>
      <c r="CH710" t="s">
        <v>15325</v>
      </c>
      <c r="CI710" t="s">
        <v>193</v>
      </c>
      <c r="CJ710">
        <v>2022</v>
      </c>
      <c r="CL710" t="s">
        <v>170</v>
      </c>
      <c r="CN710" t="s">
        <v>174</v>
      </c>
      <c r="CO710" t="s">
        <v>15326</v>
      </c>
      <c r="CP710" t="s">
        <v>1528</v>
      </c>
      <c r="CQ710" t="s">
        <v>174</v>
      </c>
      <c r="CR710">
        <v>3</v>
      </c>
      <c r="CS710">
        <v>0</v>
      </c>
      <c r="CT710">
        <v>0</v>
      </c>
      <c r="CU710" t="s">
        <v>15327</v>
      </c>
      <c r="CV710" t="s">
        <v>170</v>
      </c>
      <c r="CZ710" t="s">
        <v>170</v>
      </c>
      <c r="DB710" t="s">
        <v>10620</v>
      </c>
      <c r="DC710" t="s">
        <v>781</v>
      </c>
      <c r="DD710" t="s">
        <v>170</v>
      </c>
      <c r="DF710" t="s">
        <v>170</v>
      </c>
      <c r="DL710" t="s">
        <v>170</v>
      </c>
      <c r="DN710" t="s">
        <v>170</v>
      </c>
      <c r="DP710" t="s">
        <v>15328</v>
      </c>
      <c r="DQ710" t="s">
        <v>202</v>
      </c>
      <c r="DR710" t="str">
        <f>HYPERLINK("https://nconnect.nicmar.ac.in/pdf/854_resume_1772429464.pdf/Y2FyZWVy","View Resume")</f>
        <v>0</v>
      </c>
      <c r="DS710" t="s">
        <v>1317</v>
      </c>
      <c r="DT710" t="s">
        <v>15329</v>
      </c>
      <c r="DU710" t="s">
        <v>9890</v>
      </c>
      <c r="DV710" t="s">
        <v>818</v>
      </c>
      <c r="DW710" t="s">
        <v>246</v>
      </c>
      <c r="DX710" t="s">
        <v>1322</v>
      </c>
      <c r="DY710" t="s">
        <v>209</v>
      </c>
      <c r="DZ710" t="s">
        <v>1317</v>
      </c>
    </row>
    <row r="711" spans="1:158">
      <c r="A711" t="s">
        <v>210</v>
      </c>
      <c r="B711" t="s">
        <v>211</v>
      </c>
      <c r="C711" t="s">
        <v>212</v>
      </c>
      <c r="D711" t="s">
        <v>213</v>
      </c>
      <c r="E711" t="s">
        <v>15330</v>
      </c>
      <c r="F711" t="s">
        <v>15331</v>
      </c>
      <c r="G711">
        <v>9326940617</v>
      </c>
      <c r="H711" t="s">
        <v>164</v>
      </c>
      <c r="I711" t="s">
        <v>15332</v>
      </c>
      <c r="J711" t="s">
        <v>166</v>
      </c>
      <c r="K711" t="s">
        <v>831</v>
      </c>
      <c r="L711" t="s">
        <v>15333</v>
      </c>
      <c r="M711" t="s">
        <v>15334</v>
      </c>
      <c r="N711" t="s">
        <v>170</v>
      </c>
      <c r="AI711" t="s">
        <v>15335</v>
      </c>
      <c r="AJ711" t="s">
        <v>2384</v>
      </c>
      <c r="AK711" t="s">
        <v>438</v>
      </c>
      <c r="AL711">
        <v>71.73</v>
      </c>
      <c r="AN711">
        <v>2003</v>
      </c>
      <c r="AO711" t="s">
        <v>174</v>
      </c>
      <c r="AP711" t="s">
        <v>15336</v>
      </c>
      <c r="AQ711" t="s">
        <v>2384</v>
      </c>
      <c r="AR711" t="s">
        <v>438</v>
      </c>
      <c r="AS711">
        <v>65.33</v>
      </c>
      <c r="AU711">
        <v>2005</v>
      </c>
      <c r="AV711" t="s">
        <v>170</v>
      </c>
      <c r="BC711" t="s">
        <v>174</v>
      </c>
      <c r="BD711" t="s">
        <v>15337</v>
      </c>
      <c r="BE711" t="s">
        <v>15338</v>
      </c>
      <c r="BF711" t="s">
        <v>485</v>
      </c>
      <c r="BG711">
        <v>70.38</v>
      </c>
      <c r="BI711">
        <v>2010</v>
      </c>
      <c r="BJ711">
        <v>2</v>
      </c>
      <c r="BL711">
        <v>9</v>
      </c>
      <c r="BN711" t="s">
        <v>174</v>
      </c>
      <c r="BO711" t="s">
        <v>15339</v>
      </c>
      <c r="BP711" t="s">
        <v>15340</v>
      </c>
      <c r="BQ711" t="s">
        <v>213</v>
      </c>
      <c r="BR711">
        <v>79</v>
      </c>
      <c r="BT711">
        <v>2012</v>
      </c>
      <c r="BU711">
        <v>14</v>
      </c>
      <c r="BW711">
        <v>47</v>
      </c>
      <c r="BY711" t="s">
        <v>170</v>
      </c>
      <c r="CF711" t="s">
        <v>174</v>
      </c>
      <c r="CG711" t="s">
        <v>213</v>
      </c>
      <c r="CH711" t="s">
        <v>3570</v>
      </c>
      <c r="CI711" t="s">
        <v>193</v>
      </c>
      <c r="CJ711">
        <v>2019</v>
      </c>
      <c r="CL711" t="s">
        <v>174</v>
      </c>
      <c r="CM711" t="s">
        <v>15341</v>
      </c>
      <c r="CN711" t="s">
        <v>174</v>
      </c>
      <c r="CO711" t="s">
        <v>15342</v>
      </c>
      <c r="CP711" t="s">
        <v>15343</v>
      </c>
      <c r="CQ711" t="s">
        <v>174</v>
      </c>
      <c r="CR711">
        <v>12</v>
      </c>
      <c r="CS711">
        <v>17</v>
      </c>
      <c r="CT711">
        <v>0</v>
      </c>
      <c r="CU711" t="s">
        <v>15344</v>
      </c>
      <c r="CV711" t="s">
        <v>170</v>
      </c>
      <c r="CZ711" t="s">
        <v>170</v>
      </c>
      <c r="DB711" t="s">
        <v>15345</v>
      </c>
      <c r="DC711" t="s">
        <v>15346</v>
      </c>
      <c r="DD711" t="s">
        <v>174</v>
      </c>
      <c r="DE711" t="s">
        <v>15347</v>
      </c>
      <c r="DF711" t="s">
        <v>174</v>
      </c>
      <c r="DG711">
        <v>6</v>
      </c>
      <c r="DH711">
        <v>4</v>
      </c>
      <c r="DI711">
        <v>8</v>
      </c>
      <c r="DJ711">
        <v>0</v>
      </c>
      <c r="DK711">
        <v>9</v>
      </c>
      <c r="DL711" t="s">
        <v>174</v>
      </c>
      <c r="DM711" t="s">
        <v>15348</v>
      </c>
      <c r="DN711" t="s">
        <v>170</v>
      </c>
      <c r="DP711" t="s">
        <v>15349</v>
      </c>
      <c r="DQ711" t="s">
        <v>202</v>
      </c>
      <c r="DR711" t="str">
        <f>HYPERLINK("https://nconnect.nicmar.ac.in/pdf/502_resume_1772430320.pdf/Y2FyZWVy","View Resume")</f>
        <v>0</v>
      </c>
      <c r="DS711" t="s">
        <v>640</v>
      </c>
      <c r="DT711" t="s">
        <v>15350</v>
      </c>
      <c r="DU711" t="s">
        <v>15351</v>
      </c>
      <c r="DV711" t="s">
        <v>818</v>
      </c>
      <c r="DW711" t="s">
        <v>207</v>
      </c>
      <c r="DX711" t="s">
        <v>464</v>
      </c>
      <c r="DY711" t="s">
        <v>209</v>
      </c>
      <c r="DZ711" t="s">
        <v>949</v>
      </c>
      <c r="EA711" t="s">
        <v>15352</v>
      </c>
      <c r="EB711" t="s">
        <v>211</v>
      </c>
      <c r="EC711" t="s">
        <v>818</v>
      </c>
      <c r="ED711" t="s">
        <v>246</v>
      </c>
      <c r="EE711" t="s">
        <v>2858</v>
      </c>
      <c r="EF711" t="s">
        <v>941</v>
      </c>
      <c r="EG711" t="s">
        <v>349</v>
      </c>
      <c r="EH711" t="s">
        <v>15353</v>
      </c>
      <c r="EI711" t="s">
        <v>507</v>
      </c>
      <c r="EJ711" t="s">
        <v>1630</v>
      </c>
      <c r="EK711" t="s">
        <v>246</v>
      </c>
      <c r="EL711" t="s">
        <v>2319</v>
      </c>
      <c r="EM711" t="s">
        <v>647</v>
      </c>
      <c r="EN711" t="s">
        <v>1683</v>
      </c>
      <c r="EO711" t="s">
        <v>15354</v>
      </c>
      <c r="EP711" t="s">
        <v>211</v>
      </c>
      <c r="EQ711" t="s">
        <v>2129</v>
      </c>
      <c r="ER711" t="s">
        <v>246</v>
      </c>
      <c r="ES711" t="s">
        <v>5755</v>
      </c>
      <c r="ET711" t="s">
        <v>1585</v>
      </c>
      <c r="EU711" t="s">
        <v>2054</v>
      </c>
    </row>
    <row r="712" spans="1:158">
      <c r="A712" t="s">
        <v>581</v>
      </c>
      <c r="B712" t="s">
        <v>211</v>
      </c>
      <c r="C712" t="s">
        <v>471</v>
      </c>
      <c r="D712" t="s">
        <v>582</v>
      </c>
      <c r="E712" t="s">
        <v>15355</v>
      </c>
      <c r="F712" t="s">
        <v>15356</v>
      </c>
      <c r="G712">
        <v>7209904101</v>
      </c>
      <c r="H712" t="s">
        <v>271</v>
      </c>
      <c r="I712" t="s">
        <v>15357</v>
      </c>
      <c r="J712" t="s">
        <v>217</v>
      </c>
      <c r="K712" t="s">
        <v>797</v>
      </c>
      <c r="L712" t="s">
        <v>15358</v>
      </c>
      <c r="M712" t="s">
        <v>15359</v>
      </c>
      <c r="N712" t="s">
        <v>174</v>
      </c>
      <c r="O712" t="s">
        <v>15360</v>
      </c>
      <c r="P712" t="s">
        <v>15361</v>
      </c>
      <c r="AI712" t="s">
        <v>15362</v>
      </c>
      <c r="AJ712" t="s">
        <v>12726</v>
      </c>
      <c r="AK712" t="s">
        <v>15363</v>
      </c>
      <c r="AL712">
        <v>91.2</v>
      </c>
      <c r="AM712">
        <v>9.6</v>
      </c>
      <c r="AN712">
        <v>2011</v>
      </c>
      <c r="AO712" t="s">
        <v>174</v>
      </c>
      <c r="AP712" t="s">
        <v>15362</v>
      </c>
      <c r="AQ712" t="s">
        <v>12726</v>
      </c>
      <c r="AR712" t="s">
        <v>15364</v>
      </c>
      <c r="AS712">
        <v>73.4</v>
      </c>
      <c r="AU712">
        <v>2013</v>
      </c>
      <c r="AV712" t="s">
        <v>170</v>
      </c>
      <c r="BC712" t="s">
        <v>174</v>
      </c>
      <c r="BD712" t="s">
        <v>2226</v>
      </c>
      <c r="BE712" t="s">
        <v>15365</v>
      </c>
      <c r="BF712" t="s">
        <v>15366</v>
      </c>
      <c r="BG712">
        <v>75</v>
      </c>
      <c r="BH712">
        <v>7.5</v>
      </c>
      <c r="BI712">
        <v>2018</v>
      </c>
      <c r="BJ712">
        <v>8</v>
      </c>
      <c r="BL712">
        <v>2</v>
      </c>
      <c r="BN712" t="s">
        <v>174</v>
      </c>
      <c r="BO712" t="s">
        <v>15367</v>
      </c>
      <c r="BP712" t="s">
        <v>15367</v>
      </c>
      <c r="BQ712" t="s">
        <v>15368</v>
      </c>
      <c r="BR712">
        <v>84.9</v>
      </c>
      <c r="BS712">
        <v>8.49</v>
      </c>
      <c r="BT712">
        <v>2021</v>
      </c>
      <c r="BU712">
        <v>31</v>
      </c>
      <c r="BV712" t="s">
        <v>15369</v>
      </c>
      <c r="BW712">
        <v>13</v>
      </c>
      <c r="BY712" t="s">
        <v>170</v>
      </c>
      <c r="CF712" t="s">
        <v>174</v>
      </c>
      <c r="CG712" t="s">
        <v>15370</v>
      </c>
      <c r="CH712" t="s">
        <v>12609</v>
      </c>
      <c r="CI712" t="s">
        <v>373</v>
      </c>
      <c r="CK712" t="s">
        <v>170</v>
      </c>
      <c r="CL712" t="s">
        <v>174</v>
      </c>
      <c r="CM712" t="s">
        <v>15371</v>
      </c>
      <c r="CN712" t="s">
        <v>174</v>
      </c>
      <c r="CO712" t="s">
        <v>15372</v>
      </c>
      <c r="CP712" t="s">
        <v>15373</v>
      </c>
      <c r="CQ712" t="s">
        <v>174</v>
      </c>
      <c r="CR712">
        <v>2</v>
      </c>
      <c r="CS712">
        <v>1</v>
      </c>
      <c r="CT712">
        <v>5</v>
      </c>
      <c r="CU712" t="s">
        <v>15374</v>
      </c>
      <c r="CV712" t="s">
        <v>170</v>
      </c>
      <c r="CZ712" t="s">
        <v>170</v>
      </c>
      <c r="DB712" t="s">
        <v>15375</v>
      </c>
      <c r="DC712" t="s">
        <v>326</v>
      </c>
      <c r="DD712" t="s">
        <v>174</v>
      </c>
      <c r="DE712" t="s">
        <v>15376</v>
      </c>
      <c r="DF712" t="s">
        <v>174</v>
      </c>
      <c r="DG712" t="s">
        <v>15377</v>
      </c>
      <c r="DH712">
        <v>0</v>
      </c>
      <c r="DI712" t="s">
        <v>15378</v>
      </c>
      <c r="DJ712" t="s">
        <v>15379</v>
      </c>
      <c r="DK712">
        <v>0</v>
      </c>
      <c r="DL712" t="s">
        <v>174</v>
      </c>
      <c r="DM712" t="s">
        <v>15380</v>
      </c>
      <c r="DN712" t="s">
        <v>174</v>
      </c>
      <c r="DO712" t="s">
        <v>15381</v>
      </c>
      <c r="DP712" t="s">
        <v>15382</v>
      </c>
      <c r="DQ712" t="str">
        <f>HYPERLINK("https://nconnect.nicmar.ac.in/storage/profile/699d2953df19b.png","Download")</f>
        <v>0</v>
      </c>
      <c r="DR712" t="str">
        <f>HYPERLINK("https://nconnect.nicmar.ac.in/pdf/699_resume_1772431380.pdf/Y2FyZWVy","View Resume")</f>
        <v>0</v>
      </c>
      <c r="DS712" t="s">
        <v>355</v>
      </c>
      <c r="DT712" t="s">
        <v>15383</v>
      </c>
      <c r="DU712" t="s">
        <v>6241</v>
      </c>
      <c r="DV712" t="s">
        <v>15384</v>
      </c>
      <c r="DW712" t="s">
        <v>207</v>
      </c>
      <c r="DX712" t="s">
        <v>989</v>
      </c>
      <c r="DY712" t="s">
        <v>2319</v>
      </c>
      <c r="DZ712" t="s">
        <v>429</v>
      </c>
      <c r="EA712" t="s">
        <v>15385</v>
      </c>
      <c r="EB712" t="s">
        <v>950</v>
      </c>
      <c r="EC712" t="s">
        <v>1209</v>
      </c>
      <c r="ED712" t="s">
        <v>246</v>
      </c>
      <c r="EE712" t="s">
        <v>647</v>
      </c>
      <c r="EF712" t="s">
        <v>2854</v>
      </c>
      <c r="EG712" t="s">
        <v>908</v>
      </c>
      <c r="EH712" t="s">
        <v>15385</v>
      </c>
      <c r="EI712" t="s">
        <v>950</v>
      </c>
      <c r="EJ712" t="s">
        <v>1209</v>
      </c>
      <c r="EK712" t="s">
        <v>246</v>
      </c>
      <c r="EL712" t="s">
        <v>422</v>
      </c>
      <c r="EM712" t="s">
        <v>984</v>
      </c>
      <c r="EN712" t="s">
        <v>945</v>
      </c>
    </row>
    <row r="713" spans="1:158">
      <c r="A713" t="s">
        <v>295</v>
      </c>
      <c r="B713" t="s">
        <v>211</v>
      </c>
      <c r="C713" t="s">
        <v>267</v>
      </c>
      <c r="D713" t="s">
        <v>296</v>
      </c>
      <c r="E713" t="s">
        <v>15386</v>
      </c>
      <c r="F713" t="s">
        <v>15387</v>
      </c>
      <c r="G713">
        <v>9993249243</v>
      </c>
      <c r="H713" t="s">
        <v>164</v>
      </c>
      <c r="I713" t="s">
        <v>15388</v>
      </c>
      <c r="J713" t="s">
        <v>166</v>
      </c>
      <c r="K713" t="s">
        <v>2438</v>
      </c>
      <c r="L713" t="s">
        <v>15389</v>
      </c>
      <c r="M713" t="s">
        <v>15390</v>
      </c>
      <c r="N713" t="s">
        <v>170</v>
      </c>
      <c r="AI713" t="s">
        <v>15391</v>
      </c>
      <c r="AJ713" t="s">
        <v>15392</v>
      </c>
      <c r="AK713" t="s">
        <v>15393</v>
      </c>
      <c r="AL713">
        <v>76.6</v>
      </c>
      <c r="AN713">
        <v>2001</v>
      </c>
      <c r="AO713" t="s">
        <v>174</v>
      </c>
      <c r="AP713" t="s">
        <v>15391</v>
      </c>
      <c r="AQ713" t="s">
        <v>15392</v>
      </c>
      <c r="AR713" t="s">
        <v>15394</v>
      </c>
      <c r="AS713">
        <v>57.4</v>
      </c>
      <c r="AU713">
        <v>2003</v>
      </c>
      <c r="AV713" t="s">
        <v>170</v>
      </c>
      <c r="BC713" t="s">
        <v>174</v>
      </c>
      <c r="BD713" t="s">
        <v>524</v>
      </c>
      <c r="BE713" t="s">
        <v>2004</v>
      </c>
      <c r="BF713" t="s">
        <v>15395</v>
      </c>
      <c r="BG713">
        <v>57.27</v>
      </c>
      <c r="BI713">
        <v>2006</v>
      </c>
      <c r="BJ713">
        <v>19</v>
      </c>
      <c r="BK713" t="s">
        <v>524</v>
      </c>
      <c r="BL713">
        <v>53</v>
      </c>
      <c r="BM713" t="s">
        <v>15396</v>
      </c>
      <c r="BN713" t="s">
        <v>174</v>
      </c>
      <c r="BO713" t="s">
        <v>528</v>
      </c>
      <c r="BP713" t="s">
        <v>15397</v>
      </c>
      <c r="BQ713" t="s">
        <v>15398</v>
      </c>
      <c r="BR713">
        <v>63.8</v>
      </c>
      <c r="BT713">
        <v>2009</v>
      </c>
      <c r="BU713">
        <v>31</v>
      </c>
      <c r="BV713" t="s">
        <v>15399</v>
      </c>
      <c r="BW713">
        <v>53</v>
      </c>
      <c r="BX713" t="s">
        <v>296</v>
      </c>
      <c r="BY713" t="s">
        <v>170</v>
      </c>
      <c r="CF713" t="s">
        <v>174</v>
      </c>
      <c r="CG713" t="s">
        <v>296</v>
      </c>
      <c r="CH713" t="s">
        <v>3406</v>
      </c>
      <c r="CI713" t="s">
        <v>193</v>
      </c>
      <c r="CJ713">
        <v>2018</v>
      </c>
      <c r="CL713" t="s">
        <v>174</v>
      </c>
      <c r="CM713" t="s">
        <v>15400</v>
      </c>
      <c r="CN713" t="s">
        <v>174</v>
      </c>
      <c r="CO713" t="s">
        <v>15401</v>
      </c>
      <c r="CP713" t="s">
        <v>15402</v>
      </c>
      <c r="CQ713" t="s">
        <v>174</v>
      </c>
      <c r="CR713">
        <v>6</v>
      </c>
      <c r="CS713">
        <v>2</v>
      </c>
      <c r="CU713" t="s">
        <v>15403</v>
      </c>
      <c r="CV713" t="s">
        <v>170</v>
      </c>
      <c r="CZ713" t="s">
        <v>170</v>
      </c>
      <c r="DB713" t="s">
        <v>15404</v>
      </c>
      <c r="DC713" t="s">
        <v>15405</v>
      </c>
      <c r="DD713" t="s">
        <v>174</v>
      </c>
      <c r="DE713" t="s">
        <v>15406</v>
      </c>
      <c r="DF713" t="s">
        <v>170</v>
      </c>
      <c r="DL713" t="s">
        <v>174</v>
      </c>
      <c r="DM713" t="s">
        <v>15407</v>
      </c>
      <c r="DN713" t="s">
        <v>170</v>
      </c>
      <c r="DP713" t="s">
        <v>15408</v>
      </c>
      <c r="DQ713" t="str">
        <f>HYPERLINK("https://nconnect.nicmar.ac.in/storage/profile/69a51ee570fdc.png","Download")</f>
        <v>0</v>
      </c>
      <c r="DR713" t="str">
        <f>HYPERLINK("https://nconnect.nicmar.ac.in/pdf/152_resume_1772431897.pdf/Y2FyZWVy","View Resume")</f>
        <v>0</v>
      </c>
      <c r="DS713" t="s">
        <v>5758</v>
      </c>
      <c r="DT713" t="s">
        <v>15409</v>
      </c>
      <c r="DU713" t="s">
        <v>15410</v>
      </c>
      <c r="DV713" t="s">
        <v>12107</v>
      </c>
      <c r="DW713" t="s">
        <v>246</v>
      </c>
      <c r="DX713" t="s">
        <v>4832</v>
      </c>
      <c r="DY713" t="s">
        <v>209</v>
      </c>
      <c r="DZ713" t="s">
        <v>8824</v>
      </c>
      <c r="EA713" t="s">
        <v>15411</v>
      </c>
      <c r="EB713" t="s">
        <v>15410</v>
      </c>
      <c r="EC713" t="s">
        <v>2021</v>
      </c>
      <c r="ED713" t="s">
        <v>246</v>
      </c>
      <c r="EE713" t="s">
        <v>1395</v>
      </c>
      <c r="EF713" t="s">
        <v>4217</v>
      </c>
      <c r="EG713" t="s">
        <v>990</v>
      </c>
      <c r="EH713" t="s">
        <v>15412</v>
      </c>
      <c r="EI713" t="s">
        <v>15410</v>
      </c>
      <c r="EJ713" t="s">
        <v>2021</v>
      </c>
      <c r="EK713" t="s">
        <v>246</v>
      </c>
      <c r="EL713" t="s">
        <v>989</v>
      </c>
      <c r="EM713" t="s">
        <v>208</v>
      </c>
      <c r="EN713" t="s">
        <v>419</v>
      </c>
    </row>
    <row r="714" spans="1:158">
      <c r="A714" t="s">
        <v>295</v>
      </c>
      <c r="B714" t="s">
        <v>211</v>
      </c>
      <c r="C714" t="s">
        <v>267</v>
      </c>
      <c r="D714" t="s">
        <v>296</v>
      </c>
      <c r="E714" t="s">
        <v>15413</v>
      </c>
      <c r="F714" t="s">
        <v>15414</v>
      </c>
      <c r="G714">
        <v>8084084604</v>
      </c>
      <c r="H714" t="s">
        <v>271</v>
      </c>
      <c r="I714" t="s">
        <v>15415</v>
      </c>
      <c r="J714" t="s">
        <v>217</v>
      </c>
      <c r="K714" t="s">
        <v>657</v>
      </c>
      <c r="L714" t="s">
        <v>15416</v>
      </c>
      <c r="M714" t="s">
        <v>15417</v>
      </c>
      <c r="N714" t="s">
        <v>170</v>
      </c>
      <c r="AI714" t="s">
        <v>15418</v>
      </c>
      <c r="AJ714" t="s">
        <v>1175</v>
      </c>
      <c r="AK714" t="s">
        <v>2893</v>
      </c>
      <c r="AL714">
        <v>85</v>
      </c>
      <c r="AN714">
        <v>2012</v>
      </c>
      <c r="AO714" t="s">
        <v>174</v>
      </c>
      <c r="AP714" t="s">
        <v>15419</v>
      </c>
      <c r="AQ714" t="s">
        <v>15420</v>
      </c>
      <c r="AR714" t="s">
        <v>1335</v>
      </c>
      <c r="AS714">
        <v>75</v>
      </c>
      <c r="AU714">
        <v>2014</v>
      </c>
      <c r="AV714" t="s">
        <v>170</v>
      </c>
      <c r="BC714" t="s">
        <v>174</v>
      </c>
      <c r="BD714" t="s">
        <v>15421</v>
      </c>
      <c r="BE714" t="s">
        <v>15422</v>
      </c>
      <c r="BF714" t="s">
        <v>1185</v>
      </c>
      <c r="BG714">
        <v>83</v>
      </c>
      <c r="BI714">
        <v>2017</v>
      </c>
      <c r="BJ714">
        <v>7</v>
      </c>
      <c r="BL714">
        <v>33</v>
      </c>
      <c r="BN714" t="s">
        <v>174</v>
      </c>
      <c r="BO714" t="s">
        <v>15423</v>
      </c>
      <c r="BP714" t="s">
        <v>15424</v>
      </c>
      <c r="BQ714" t="s">
        <v>1185</v>
      </c>
      <c r="BR714">
        <v>69</v>
      </c>
      <c r="BT714">
        <v>2019</v>
      </c>
      <c r="BU714">
        <v>4</v>
      </c>
      <c r="BW714">
        <v>33</v>
      </c>
      <c r="BY714" t="s">
        <v>170</v>
      </c>
      <c r="CF714" t="s">
        <v>174</v>
      </c>
      <c r="CG714" t="s">
        <v>1185</v>
      </c>
      <c r="CH714" t="s">
        <v>15425</v>
      </c>
      <c r="CI714" t="s">
        <v>193</v>
      </c>
      <c r="CJ714">
        <v>2025</v>
      </c>
      <c r="CL714" t="s">
        <v>170</v>
      </c>
      <c r="CN714" t="s">
        <v>170</v>
      </c>
      <c r="CP714" t="s">
        <v>15426</v>
      </c>
      <c r="CQ714" t="s">
        <v>174</v>
      </c>
      <c r="CR714">
        <v>1</v>
      </c>
      <c r="CS714">
        <v>4</v>
      </c>
      <c r="CT714">
        <v>1</v>
      </c>
      <c r="CV714" t="s">
        <v>170</v>
      </c>
      <c r="CZ714" t="s">
        <v>170</v>
      </c>
      <c r="DB714" t="s">
        <v>5405</v>
      </c>
      <c r="DC714" t="s">
        <v>15427</v>
      </c>
      <c r="DD714" t="s">
        <v>170</v>
      </c>
      <c r="DF714" t="s">
        <v>170</v>
      </c>
      <c r="DL714" t="s">
        <v>170</v>
      </c>
      <c r="DN714" t="s">
        <v>174</v>
      </c>
      <c r="DO714" t="s">
        <v>15428</v>
      </c>
      <c r="DP714" t="s">
        <v>15408</v>
      </c>
      <c r="DQ714" t="s">
        <v>202</v>
      </c>
      <c r="DR714" t="str">
        <f>HYPERLINK("https://nconnect.nicmar.ac.in/pdf/595_resume_1772431930.pdf/Y2FyZWVy","View Resume")</f>
        <v>0</v>
      </c>
      <c r="DS714" t="s">
        <v>1031</v>
      </c>
      <c r="DT714" t="s">
        <v>15429</v>
      </c>
      <c r="DU714" t="s">
        <v>211</v>
      </c>
      <c r="DV714" t="s">
        <v>2820</v>
      </c>
      <c r="DW714" t="s">
        <v>246</v>
      </c>
      <c r="DX714" t="s">
        <v>3390</v>
      </c>
      <c r="DY714" t="s">
        <v>209</v>
      </c>
      <c r="DZ714" t="s">
        <v>1388</v>
      </c>
      <c r="EA714" t="s">
        <v>15430</v>
      </c>
      <c r="EB714" t="s">
        <v>6907</v>
      </c>
      <c r="EC714" t="s">
        <v>352</v>
      </c>
      <c r="ED714" t="s">
        <v>246</v>
      </c>
      <c r="EE714" t="s">
        <v>1585</v>
      </c>
      <c r="EF714" t="s">
        <v>1463</v>
      </c>
      <c r="EG714" t="s">
        <v>1383</v>
      </c>
    </row>
    <row r="715" spans="1:158">
      <c r="A715" t="s">
        <v>506</v>
      </c>
      <c r="B715" t="s">
        <v>507</v>
      </c>
      <c r="C715" t="s">
        <v>267</v>
      </c>
      <c r="D715" t="s">
        <v>508</v>
      </c>
      <c r="E715" t="s">
        <v>15431</v>
      </c>
      <c r="F715" t="s">
        <v>15432</v>
      </c>
      <c r="G715">
        <v>8308009387</v>
      </c>
      <c r="H715" t="s">
        <v>164</v>
      </c>
      <c r="I715" t="s">
        <v>15433</v>
      </c>
      <c r="J715" t="s">
        <v>166</v>
      </c>
      <c r="K715" t="s">
        <v>361</v>
      </c>
      <c r="L715" t="s">
        <v>15434</v>
      </c>
      <c r="M715" t="s">
        <v>818</v>
      </c>
      <c r="N715" t="s">
        <v>170</v>
      </c>
      <c r="AI715" t="s">
        <v>15435</v>
      </c>
      <c r="AJ715" t="s">
        <v>15436</v>
      </c>
      <c r="AK715" t="s">
        <v>438</v>
      </c>
      <c r="AL715">
        <v>81</v>
      </c>
      <c r="AN715">
        <v>2002</v>
      </c>
      <c r="AO715" t="s">
        <v>174</v>
      </c>
      <c r="AP715" t="s">
        <v>15437</v>
      </c>
      <c r="AQ715" t="s">
        <v>15438</v>
      </c>
      <c r="AR715" t="s">
        <v>1515</v>
      </c>
      <c r="AS715">
        <v>78</v>
      </c>
      <c r="AU715">
        <v>2004</v>
      </c>
      <c r="AV715" t="s">
        <v>170</v>
      </c>
      <c r="BC715" t="s">
        <v>174</v>
      </c>
      <c r="BD715" t="s">
        <v>818</v>
      </c>
      <c r="BE715" t="s">
        <v>15439</v>
      </c>
      <c r="BF715" t="s">
        <v>15440</v>
      </c>
      <c r="BG715">
        <v>66</v>
      </c>
      <c r="BI715">
        <v>2008</v>
      </c>
      <c r="BJ715">
        <v>19</v>
      </c>
      <c r="BK715" t="s">
        <v>8847</v>
      </c>
      <c r="BL715">
        <v>11</v>
      </c>
      <c r="BN715" t="s">
        <v>174</v>
      </c>
      <c r="BO715" t="s">
        <v>818</v>
      </c>
      <c r="BP715" t="s">
        <v>15441</v>
      </c>
      <c r="BQ715" t="s">
        <v>527</v>
      </c>
      <c r="BR715">
        <v>62</v>
      </c>
      <c r="BT715">
        <v>2011</v>
      </c>
      <c r="BU715">
        <v>31</v>
      </c>
      <c r="BV715" t="s">
        <v>1565</v>
      </c>
      <c r="BW715">
        <v>23</v>
      </c>
      <c r="BY715" t="s">
        <v>170</v>
      </c>
      <c r="CF715" t="s">
        <v>174</v>
      </c>
      <c r="CG715" t="s">
        <v>2359</v>
      </c>
      <c r="CH715" t="s">
        <v>8658</v>
      </c>
      <c r="CI715" t="s">
        <v>193</v>
      </c>
      <c r="CJ715">
        <v>2021</v>
      </c>
      <c r="CL715" t="s">
        <v>174</v>
      </c>
      <c r="CM715" t="s">
        <v>15442</v>
      </c>
      <c r="CN715" t="s">
        <v>174</v>
      </c>
      <c r="CO715" t="s">
        <v>15443</v>
      </c>
      <c r="CP715" t="s">
        <v>721</v>
      </c>
      <c r="CQ715" t="s">
        <v>174</v>
      </c>
      <c r="CR715">
        <v>6</v>
      </c>
      <c r="CS715">
        <v>9</v>
      </c>
      <c r="CU715" t="s">
        <v>15444</v>
      </c>
      <c r="CV715" t="s">
        <v>170</v>
      </c>
      <c r="CZ715" t="s">
        <v>170</v>
      </c>
      <c r="DB715" t="s">
        <v>15445</v>
      </c>
      <c r="DC715" t="s">
        <v>15446</v>
      </c>
      <c r="DD715" t="s">
        <v>170</v>
      </c>
      <c r="DF715" t="s">
        <v>170</v>
      </c>
      <c r="DL715" t="s">
        <v>170</v>
      </c>
      <c r="DN715" t="s">
        <v>170</v>
      </c>
      <c r="DP715" t="s">
        <v>15447</v>
      </c>
      <c r="DQ715" t="s">
        <v>202</v>
      </c>
      <c r="DR715" t="str">
        <f>HYPERLINK("https://nconnect.nicmar.ac.in/pdf/756_resume_1772432086.pdf/Y2FyZWVy","View Resume")</f>
        <v>0</v>
      </c>
      <c r="DS715" t="s">
        <v>15448</v>
      </c>
      <c r="DT715" t="s">
        <v>15449</v>
      </c>
      <c r="DU715" t="s">
        <v>15450</v>
      </c>
      <c r="DV715" t="s">
        <v>5017</v>
      </c>
      <c r="DW715" t="s">
        <v>207</v>
      </c>
      <c r="DX715" t="s">
        <v>2203</v>
      </c>
      <c r="DY715" t="s">
        <v>578</v>
      </c>
      <c r="DZ715" t="s">
        <v>574</v>
      </c>
      <c r="EA715" t="s">
        <v>4911</v>
      </c>
      <c r="EB715" t="s">
        <v>507</v>
      </c>
      <c r="EC715" t="s">
        <v>818</v>
      </c>
      <c r="ED715" t="s">
        <v>246</v>
      </c>
      <c r="EE715" t="s">
        <v>824</v>
      </c>
      <c r="EF715" t="s">
        <v>209</v>
      </c>
      <c r="EG715" t="s">
        <v>816</v>
      </c>
      <c r="EH715" t="s">
        <v>15451</v>
      </c>
      <c r="EI715" t="s">
        <v>211</v>
      </c>
      <c r="EJ715" t="s">
        <v>818</v>
      </c>
      <c r="EK715" t="s">
        <v>246</v>
      </c>
      <c r="EL715" t="s">
        <v>3110</v>
      </c>
      <c r="EM715" t="s">
        <v>824</v>
      </c>
      <c r="EN715" t="s">
        <v>2126</v>
      </c>
    </row>
    <row r="716" spans="1:158">
      <c r="A716" t="s">
        <v>5429</v>
      </c>
      <c r="B716" t="s">
        <v>5430</v>
      </c>
      <c r="C716" t="s">
        <v>471</v>
      </c>
      <c r="D716" t="s">
        <v>472</v>
      </c>
      <c r="E716" t="s">
        <v>15452</v>
      </c>
      <c r="F716" t="s">
        <v>15453</v>
      </c>
      <c r="G716">
        <v>8762330599</v>
      </c>
      <c r="H716" t="s">
        <v>164</v>
      </c>
      <c r="I716" t="s">
        <v>7349</v>
      </c>
      <c r="J716" t="s">
        <v>166</v>
      </c>
      <c r="K716" t="s">
        <v>831</v>
      </c>
      <c r="L716" t="s">
        <v>15454</v>
      </c>
      <c r="M716" t="s">
        <v>15455</v>
      </c>
      <c r="N716" t="s">
        <v>170</v>
      </c>
      <c r="AI716" t="s">
        <v>15456</v>
      </c>
      <c r="AJ716" t="s">
        <v>15457</v>
      </c>
      <c r="AK716" t="s">
        <v>15458</v>
      </c>
      <c r="AL716">
        <v>87</v>
      </c>
      <c r="AN716">
        <v>2000</v>
      </c>
      <c r="AO716" t="s">
        <v>174</v>
      </c>
      <c r="AP716" t="s">
        <v>15459</v>
      </c>
      <c r="AQ716" t="s">
        <v>15460</v>
      </c>
      <c r="AR716" t="s">
        <v>15461</v>
      </c>
      <c r="AS716">
        <v>66</v>
      </c>
      <c r="AU716">
        <v>2002</v>
      </c>
      <c r="AV716" t="s">
        <v>170</v>
      </c>
      <c r="BC716" t="s">
        <v>174</v>
      </c>
      <c r="BD716" t="s">
        <v>10352</v>
      </c>
      <c r="BE716" t="s">
        <v>15462</v>
      </c>
      <c r="BF716" t="s">
        <v>485</v>
      </c>
      <c r="BG716">
        <v>74.7</v>
      </c>
      <c r="BI716">
        <v>2006</v>
      </c>
      <c r="BJ716">
        <v>2</v>
      </c>
      <c r="BL716">
        <v>9</v>
      </c>
      <c r="BN716" t="s">
        <v>174</v>
      </c>
      <c r="BO716" t="s">
        <v>5504</v>
      </c>
      <c r="BP716" t="s">
        <v>15463</v>
      </c>
      <c r="BQ716" t="s">
        <v>213</v>
      </c>
      <c r="BR716">
        <v>82</v>
      </c>
      <c r="BS716">
        <v>8.94</v>
      </c>
      <c r="BT716">
        <v>2012</v>
      </c>
      <c r="BU716">
        <v>14</v>
      </c>
      <c r="BW716">
        <v>47</v>
      </c>
      <c r="BY716" t="s">
        <v>170</v>
      </c>
      <c r="CF716" t="s">
        <v>170</v>
      </c>
      <c r="CL716" t="s">
        <v>174</v>
      </c>
      <c r="CN716" t="s">
        <v>174</v>
      </c>
      <c r="CO716" t="s">
        <v>15464</v>
      </c>
      <c r="CP716" t="s">
        <v>15173</v>
      </c>
      <c r="CQ716" t="s">
        <v>170</v>
      </c>
      <c r="CV716" t="s">
        <v>170</v>
      </c>
      <c r="CZ716" t="s">
        <v>170</v>
      </c>
      <c r="DC716" t="s">
        <v>2124</v>
      </c>
      <c r="DD716" t="s">
        <v>170</v>
      </c>
      <c r="DF716" t="s">
        <v>170</v>
      </c>
      <c r="DL716" t="s">
        <v>174</v>
      </c>
      <c r="DM716" t="s">
        <v>15464</v>
      </c>
      <c r="DN716" t="s">
        <v>170</v>
      </c>
      <c r="DP716" t="s">
        <v>15465</v>
      </c>
      <c r="DQ716" t="s">
        <v>202</v>
      </c>
      <c r="DR716" t="str">
        <f>HYPERLINK("https://nconnect.nicmar.ac.in/pdf/858_resume_1772432760.pdf/Y2FyZWVy","View Resume")</f>
        <v>0</v>
      </c>
      <c r="DS716" t="s">
        <v>8324</v>
      </c>
      <c r="DT716" t="s">
        <v>15466</v>
      </c>
      <c r="DU716" t="s">
        <v>15467</v>
      </c>
      <c r="DV716" t="s">
        <v>15468</v>
      </c>
      <c r="DW716" t="s">
        <v>207</v>
      </c>
      <c r="DX716" t="s">
        <v>4688</v>
      </c>
      <c r="DY716" t="s">
        <v>252</v>
      </c>
      <c r="DZ716" t="s">
        <v>8324</v>
      </c>
    </row>
    <row r="717" spans="1:158">
      <c r="A717" t="s">
        <v>5429</v>
      </c>
      <c r="B717" t="s">
        <v>5430</v>
      </c>
      <c r="C717" t="s">
        <v>471</v>
      </c>
      <c r="D717" t="s">
        <v>472</v>
      </c>
      <c r="E717" t="s">
        <v>15355</v>
      </c>
      <c r="F717" t="s">
        <v>15356</v>
      </c>
      <c r="G717">
        <v>7209904101</v>
      </c>
      <c r="H717" t="s">
        <v>271</v>
      </c>
      <c r="I717" t="s">
        <v>15357</v>
      </c>
      <c r="J717" t="s">
        <v>217</v>
      </c>
      <c r="K717" t="s">
        <v>797</v>
      </c>
      <c r="L717" t="s">
        <v>15358</v>
      </c>
      <c r="M717" t="s">
        <v>15359</v>
      </c>
      <c r="N717" t="s">
        <v>174</v>
      </c>
      <c r="O717" t="s">
        <v>15360</v>
      </c>
      <c r="P717" t="s">
        <v>15361</v>
      </c>
      <c r="AI717" t="s">
        <v>15362</v>
      </c>
      <c r="AJ717" t="s">
        <v>12726</v>
      </c>
      <c r="AK717" t="s">
        <v>15363</v>
      </c>
      <c r="AL717">
        <v>91.2</v>
      </c>
      <c r="AM717">
        <v>9.6</v>
      </c>
      <c r="AN717">
        <v>2011</v>
      </c>
      <c r="AO717" t="s">
        <v>174</v>
      </c>
      <c r="AP717" t="s">
        <v>15362</v>
      </c>
      <c r="AQ717" t="s">
        <v>12726</v>
      </c>
      <c r="AR717" t="s">
        <v>15364</v>
      </c>
      <c r="AS717">
        <v>73.4</v>
      </c>
      <c r="AU717">
        <v>2013</v>
      </c>
      <c r="AV717" t="s">
        <v>170</v>
      </c>
      <c r="BC717" t="s">
        <v>174</v>
      </c>
      <c r="BD717" t="s">
        <v>2226</v>
      </c>
      <c r="BE717" t="s">
        <v>15365</v>
      </c>
      <c r="BF717" t="s">
        <v>15366</v>
      </c>
      <c r="BG717">
        <v>75</v>
      </c>
      <c r="BH717">
        <v>7.5</v>
      </c>
      <c r="BI717">
        <v>2018</v>
      </c>
      <c r="BJ717">
        <v>8</v>
      </c>
      <c r="BL717">
        <v>2</v>
      </c>
      <c r="BN717" t="s">
        <v>174</v>
      </c>
      <c r="BO717" t="s">
        <v>15367</v>
      </c>
      <c r="BP717" t="s">
        <v>15367</v>
      </c>
      <c r="BQ717" t="s">
        <v>15368</v>
      </c>
      <c r="BR717">
        <v>84.9</v>
      </c>
      <c r="BS717">
        <v>8.49</v>
      </c>
      <c r="BT717">
        <v>2021</v>
      </c>
      <c r="BU717">
        <v>31</v>
      </c>
      <c r="BV717" t="s">
        <v>15369</v>
      </c>
      <c r="BW717">
        <v>13</v>
      </c>
      <c r="BY717" t="s">
        <v>170</v>
      </c>
      <c r="CF717" t="s">
        <v>174</v>
      </c>
      <c r="CG717" t="s">
        <v>15370</v>
      </c>
      <c r="CH717" t="s">
        <v>12609</v>
      </c>
      <c r="CI717" t="s">
        <v>373</v>
      </c>
      <c r="CK717" t="s">
        <v>170</v>
      </c>
      <c r="CL717" t="s">
        <v>174</v>
      </c>
      <c r="CM717" t="s">
        <v>15371</v>
      </c>
      <c r="CN717" t="s">
        <v>174</v>
      </c>
      <c r="CO717" t="s">
        <v>15372</v>
      </c>
      <c r="CP717" t="s">
        <v>15373</v>
      </c>
      <c r="CQ717" t="s">
        <v>174</v>
      </c>
      <c r="CR717">
        <v>2</v>
      </c>
      <c r="CS717">
        <v>1</v>
      </c>
      <c r="CT717">
        <v>5</v>
      </c>
      <c r="CU717" t="s">
        <v>15374</v>
      </c>
      <c r="CV717" t="s">
        <v>170</v>
      </c>
      <c r="CZ717" t="s">
        <v>170</v>
      </c>
      <c r="DB717" t="s">
        <v>15375</v>
      </c>
      <c r="DC717" t="s">
        <v>326</v>
      </c>
      <c r="DD717" t="s">
        <v>174</v>
      </c>
      <c r="DE717" t="s">
        <v>15376</v>
      </c>
      <c r="DF717" t="s">
        <v>174</v>
      </c>
      <c r="DG717" t="s">
        <v>15377</v>
      </c>
      <c r="DH717">
        <v>0</v>
      </c>
      <c r="DI717" t="s">
        <v>15378</v>
      </c>
      <c r="DJ717" t="s">
        <v>15379</v>
      </c>
      <c r="DK717">
        <v>0</v>
      </c>
      <c r="DL717" t="s">
        <v>174</v>
      </c>
      <c r="DM717" t="s">
        <v>15380</v>
      </c>
      <c r="DN717" t="s">
        <v>174</v>
      </c>
      <c r="DO717" t="s">
        <v>15381</v>
      </c>
      <c r="DP717" t="s">
        <v>15469</v>
      </c>
      <c r="DQ717" t="str">
        <f>HYPERLINK("https://nconnect.nicmar.ac.in/storage/profile/699d2953df19b.png","Download")</f>
        <v>0</v>
      </c>
      <c r="DR717" t="str">
        <f>HYPERLINK("https://nconnect.nicmar.ac.in/pdf/699_resume_1772431380.pdf/Y2FyZWVy","View Resume")</f>
        <v>0</v>
      </c>
      <c r="DS717" t="s">
        <v>355</v>
      </c>
      <c r="DT717" t="s">
        <v>15383</v>
      </c>
      <c r="DU717" t="s">
        <v>6241</v>
      </c>
      <c r="DV717" t="s">
        <v>15384</v>
      </c>
      <c r="DW717" t="s">
        <v>207</v>
      </c>
      <c r="DX717" t="s">
        <v>989</v>
      </c>
      <c r="DY717" t="s">
        <v>2319</v>
      </c>
      <c r="DZ717" t="s">
        <v>429</v>
      </c>
      <c r="EA717" t="s">
        <v>15385</v>
      </c>
      <c r="EB717" t="s">
        <v>950</v>
      </c>
      <c r="EC717" t="s">
        <v>1209</v>
      </c>
      <c r="ED717" t="s">
        <v>246</v>
      </c>
      <c r="EE717" t="s">
        <v>647</v>
      </c>
      <c r="EF717" t="s">
        <v>2854</v>
      </c>
      <c r="EG717" t="s">
        <v>908</v>
      </c>
      <c r="EH717" t="s">
        <v>15385</v>
      </c>
      <c r="EI717" t="s">
        <v>950</v>
      </c>
      <c r="EJ717" t="s">
        <v>1209</v>
      </c>
      <c r="EK717" t="s">
        <v>246</v>
      </c>
      <c r="EL717" t="s">
        <v>422</v>
      </c>
      <c r="EM717" t="s">
        <v>984</v>
      </c>
      <c r="EN717" t="s">
        <v>945</v>
      </c>
    </row>
    <row r="718" spans="1:158">
      <c r="A718" t="s">
        <v>584</v>
      </c>
      <c r="B718" t="s">
        <v>211</v>
      </c>
      <c r="C718" t="s">
        <v>471</v>
      </c>
      <c r="D718" t="s">
        <v>585</v>
      </c>
      <c r="E718" t="s">
        <v>15355</v>
      </c>
      <c r="F718" t="s">
        <v>15356</v>
      </c>
      <c r="G718">
        <v>7209904101</v>
      </c>
      <c r="H718" t="s">
        <v>271</v>
      </c>
      <c r="I718" t="s">
        <v>15357</v>
      </c>
      <c r="J718" t="s">
        <v>217</v>
      </c>
      <c r="K718" t="s">
        <v>797</v>
      </c>
      <c r="L718" t="s">
        <v>15358</v>
      </c>
      <c r="M718" t="s">
        <v>15359</v>
      </c>
      <c r="N718" t="s">
        <v>174</v>
      </c>
      <c r="O718" t="s">
        <v>15360</v>
      </c>
      <c r="P718" t="s">
        <v>15361</v>
      </c>
      <c r="AI718" t="s">
        <v>15362</v>
      </c>
      <c r="AJ718" t="s">
        <v>12726</v>
      </c>
      <c r="AK718" t="s">
        <v>15363</v>
      </c>
      <c r="AL718">
        <v>91.2</v>
      </c>
      <c r="AM718">
        <v>9.6</v>
      </c>
      <c r="AN718">
        <v>2011</v>
      </c>
      <c r="AO718" t="s">
        <v>174</v>
      </c>
      <c r="AP718" t="s">
        <v>15362</v>
      </c>
      <c r="AQ718" t="s">
        <v>12726</v>
      </c>
      <c r="AR718" t="s">
        <v>15364</v>
      </c>
      <c r="AS718">
        <v>73.4</v>
      </c>
      <c r="AU718">
        <v>2013</v>
      </c>
      <c r="AV718" t="s">
        <v>170</v>
      </c>
      <c r="BC718" t="s">
        <v>174</v>
      </c>
      <c r="BD718" t="s">
        <v>2226</v>
      </c>
      <c r="BE718" t="s">
        <v>15365</v>
      </c>
      <c r="BF718" t="s">
        <v>15366</v>
      </c>
      <c r="BG718">
        <v>75</v>
      </c>
      <c r="BH718">
        <v>7.5</v>
      </c>
      <c r="BI718">
        <v>2018</v>
      </c>
      <c r="BJ718">
        <v>8</v>
      </c>
      <c r="BL718">
        <v>2</v>
      </c>
      <c r="BN718" t="s">
        <v>174</v>
      </c>
      <c r="BO718" t="s">
        <v>15367</v>
      </c>
      <c r="BP718" t="s">
        <v>15367</v>
      </c>
      <c r="BQ718" t="s">
        <v>15368</v>
      </c>
      <c r="BR718">
        <v>84.9</v>
      </c>
      <c r="BS718">
        <v>8.49</v>
      </c>
      <c r="BT718">
        <v>2021</v>
      </c>
      <c r="BU718">
        <v>31</v>
      </c>
      <c r="BV718" t="s">
        <v>15369</v>
      </c>
      <c r="BW718">
        <v>13</v>
      </c>
      <c r="BY718" t="s">
        <v>170</v>
      </c>
      <c r="CF718" t="s">
        <v>174</v>
      </c>
      <c r="CG718" t="s">
        <v>15370</v>
      </c>
      <c r="CH718" t="s">
        <v>12609</v>
      </c>
      <c r="CI718" t="s">
        <v>373</v>
      </c>
      <c r="CK718" t="s">
        <v>170</v>
      </c>
      <c r="CL718" t="s">
        <v>174</v>
      </c>
      <c r="CM718" t="s">
        <v>15371</v>
      </c>
      <c r="CN718" t="s">
        <v>174</v>
      </c>
      <c r="CO718" t="s">
        <v>15372</v>
      </c>
      <c r="CP718" t="s">
        <v>15373</v>
      </c>
      <c r="CQ718" t="s">
        <v>174</v>
      </c>
      <c r="CR718">
        <v>2</v>
      </c>
      <c r="CS718">
        <v>1</v>
      </c>
      <c r="CT718">
        <v>5</v>
      </c>
      <c r="CU718" t="s">
        <v>15374</v>
      </c>
      <c r="CV718" t="s">
        <v>170</v>
      </c>
      <c r="CZ718" t="s">
        <v>170</v>
      </c>
      <c r="DB718" t="s">
        <v>15375</v>
      </c>
      <c r="DC718" t="s">
        <v>326</v>
      </c>
      <c r="DD718" t="s">
        <v>174</v>
      </c>
      <c r="DE718" t="s">
        <v>15376</v>
      </c>
      <c r="DF718" t="s">
        <v>174</v>
      </c>
      <c r="DG718" t="s">
        <v>15377</v>
      </c>
      <c r="DH718">
        <v>0</v>
      </c>
      <c r="DI718" t="s">
        <v>15378</v>
      </c>
      <c r="DJ718" t="s">
        <v>15379</v>
      </c>
      <c r="DK718">
        <v>0</v>
      </c>
      <c r="DL718" t="s">
        <v>174</v>
      </c>
      <c r="DM718" t="s">
        <v>15380</v>
      </c>
      <c r="DN718" t="s">
        <v>174</v>
      </c>
      <c r="DO718" t="s">
        <v>15381</v>
      </c>
      <c r="DP718" t="s">
        <v>15470</v>
      </c>
      <c r="DQ718" t="str">
        <f>HYPERLINK("https://nconnect.nicmar.ac.in/storage/profile/699d2953df19b.png","Download")</f>
        <v>0</v>
      </c>
      <c r="DR718" t="str">
        <f>HYPERLINK("https://nconnect.nicmar.ac.in/pdf/699_resume_1772431380.pdf/Y2FyZWVy","View Resume")</f>
        <v>0</v>
      </c>
      <c r="DS718" t="s">
        <v>355</v>
      </c>
      <c r="DT718" t="s">
        <v>15383</v>
      </c>
      <c r="DU718" t="s">
        <v>6241</v>
      </c>
      <c r="DV718" t="s">
        <v>15384</v>
      </c>
      <c r="DW718" t="s">
        <v>207</v>
      </c>
      <c r="DX718" t="s">
        <v>989</v>
      </c>
      <c r="DY718" t="s">
        <v>2319</v>
      </c>
      <c r="DZ718" t="s">
        <v>429</v>
      </c>
      <c r="EA718" t="s">
        <v>15385</v>
      </c>
      <c r="EB718" t="s">
        <v>950</v>
      </c>
      <c r="EC718" t="s">
        <v>1209</v>
      </c>
      <c r="ED718" t="s">
        <v>246</v>
      </c>
      <c r="EE718" t="s">
        <v>647</v>
      </c>
      <c r="EF718" t="s">
        <v>2854</v>
      </c>
      <c r="EG718" t="s">
        <v>908</v>
      </c>
      <c r="EH718" t="s">
        <v>15385</v>
      </c>
      <c r="EI718" t="s">
        <v>950</v>
      </c>
      <c r="EJ718" t="s">
        <v>1209</v>
      </c>
      <c r="EK718" t="s">
        <v>246</v>
      </c>
      <c r="EL718" t="s">
        <v>422</v>
      </c>
      <c r="EM718" t="s">
        <v>984</v>
      </c>
      <c r="EN718" t="s">
        <v>945</v>
      </c>
    </row>
    <row r="719" spans="1:158">
      <c r="A719" t="s">
        <v>581</v>
      </c>
      <c r="B719" t="s">
        <v>211</v>
      </c>
      <c r="C719" t="s">
        <v>471</v>
      </c>
      <c r="D719" t="s">
        <v>582</v>
      </c>
      <c r="E719" t="s">
        <v>15471</v>
      </c>
      <c r="F719" t="s">
        <v>15472</v>
      </c>
      <c r="G719">
        <v>7992306145</v>
      </c>
      <c r="H719" t="s">
        <v>164</v>
      </c>
      <c r="I719" t="s">
        <v>15473</v>
      </c>
      <c r="J719" t="s">
        <v>217</v>
      </c>
      <c r="K719" t="s">
        <v>1995</v>
      </c>
      <c r="L719" t="s">
        <v>15474</v>
      </c>
      <c r="M719" t="s">
        <v>15475</v>
      </c>
      <c r="N719" t="s">
        <v>170</v>
      </c>
      <c r="AI719" t="s">
        <v>15476</v>
      </c>
      <c r="AJ719" t="s">
        <v>15477</v>
      </c>
      <c r="AK719" t="s">
        <v>438</v>
      </c>
      <c r="AL719">
        <v>85.5</v>
      </c>
      <c r="AM719">
        <v>9</v>
      </c>
      <c r="AN719">
        <v>2010</v>
      </c>
      <c r="AO719" t="s">
        <v>174</v>
      </c>
      <c r="AP719" t="s">
        <v>2033</v>
      </c>
      <c r="AQ719" t="s">
        <v>15477</v>
      </c>
      <c r="AR719" t="s">
        <v>438</v>
      </c>
      <c r="AS719">
        <v>70.8</v>
      </c>
      <c r="AU719">
        <v>2012</v>
      </c>
      <c r="AV719" t="s">
        <v>170</v>
      </c>
      <c r="BC719" t="s">
        <v>174</v>
      </c>
      <c r="BD719" t="s">
        <v>15478</v>
      </c>
      <c r="BE719" t="s">
        <v>15478</v>
      </c>
      <c r="BF719" t="s">
        <v>1780</v>
      </c>
      <c r="BG719">
        <v>69.3</v>
      </c>
      <c r="BH719">
        <v>6.93</v>
      </c>
      <c r="BI719">
        <v>2018</v>
      </c>
      <c r="BJ719">
        <v>8</v>
      </c>
      <c r="BL719">
        <v>2</v>
      </c>
      <c r="BN719" t="s">
        <v>174</v>
      </c>
      <c r="BO719" t="s">
        <v>15479</v>
      </c>
      <c r="BP719" t="s">
        <v>15479</v>
      </c>
      <c r="BQ719" t="s">
        <v>15480</v>
      </c>
      <c r="BR719">
        <v>81</v>
      </c>
      <c r="BS719">
        <v>7.6</v>
      </c>
      <c r="BT719">
        <v>2021</v>
      </c>
      <c r="BU719">
        <v>31</v>
      </c>
      <c r="BV719" t="s">
        <v>8893</v>
      </c>
      <c r="BW719">
        <v>53</v>
      </c>
      <c r="BX719" t="s">
        <v>15481</v>
      </c>
      <c r="BY719" t="s">
        <v>174</v>
      </c>
      <c r="BZ719" t="s">
        <v>2898</v>
      </c>
      <c r="CA719" t="s">
        <v>7600</v>
      </c>
      <c r="CB719" t="s">
        <v>8370</v>
      </c>
      <c r="CC719">
        <v>56.6</v>
      </c>
      <c r="CE719">
        <v>2024</v>
      </c>
      <c r="CF719" t="s">
        <v>174</v>
      </c>
      <c r="CG719" t="s">
        <v>15482</v>
      </c>
      <c r="CH719" t="s">
        <v>15483</v>
      </c>
      <c r="CI719" t="s">
        <v>193</v>
      </c>
      <c r="CJ719">
        <v>2026</v>
      </c>
      <c r="CL719" t="s">
        <v>174</v>
      </c>
      <c r="CN719" t="s">
        <v>174</v>
      </c>
      <c r="CO719" t="s">
        <v>15484</v>
      </c>
      <c r="CP719" t="s">
        <v>15485</v>
      </c>
      <c r="CQ719" t="s">
        <v>174</v>
      </c>
      <c r="CR719">
        <v>9</v>
      </c>
      <c r="CS719">
        <v>0</v>
      </c>
      <c r="CT719">
        <v>3</v>
      </c>
      <c r="CU719" t="s">
        <v>15486</v>
      </c>
      <c r="CV719" t="s">
        <v>174</v>
      </c>
      <c r="CW719" t="s">
        <v>15487</v>
      </c>
      <c r="CX719" t="s">
        <v>193</v>
      </c>
      <c r="CY719">
        <v>2024</v>
      </c>
      <c r="CZ719" t="s">
        <v>170</v>
      </c>
      <c r="DC719" t="s">
        <v>15488</v>
      </c>
      <c r="DD719" t="s">
        <v>170</v>
      </c>
      <c r="DF719" t="s">
        <v>170</v>
      </c>
      <c r="DL719" t="s">
        <v>174</v>
      </c>
      <c r="DM719" t="s">
        <v>15484</v>
      </c>
      <c r="DN719" t="s">
        <v>174</v>
      </c>
      <c r="DO719" t="s">
        <v>15489</v>
      </c>
      <c r="DP719" t="s">
        <v>15490</v>
      </c>
      <c r="DQ719" t="str">
        <f>HYPERLINK("https://nconnect.nicmar.ac.in/storage/profile/69a5439dd991a.png","Download")</f>
        <v>0</v>
      </c>
      <c r="DR719" t="str">
        <f>HYPERLINK("https://nconnect.nicmar.ac.in/pdf/387_resume_1772438292.pdf/Y2FyZWVy","View Resume")</f>
        <v>0</v>
      </c>
      <c r="DS719" t="s">
        <v>1031</v>
      </c>
      <c r="DT719" t="s">
        <v>10181</v>
      </c>
      <c r="DU719" t="s">
        <v>211</v>
      </c>
      <c r="DV719" t="s">
        <v>4475</v>
      </c>
      <c r="DW719" t="s">
        <v>246</v>
      </c>
      <c r="DX719" t="s">
        <v>1718</v>
      </c>
      <c r="DY719" t="s">
        <v>2854</v>
      </c>
      <c r="DZ719" t="s">
        <v>248</v>
      </c>
      <c r="EA719" t="s">
        <v>15491</v>
      </c>
      <c r="EB719" t="s">
        <v>6236</v>
      </c>
      <c r="EC719" t="s">
        <v>15492</v>
      </c>
      <c r="ED719" t="s">
        <v>207</v>
      </c>
      <c r="EE719" t="s">
        <v>1726</v>
      </c>
      <c r="EF719" t="s">
        <v>383</v>
      </c>
      <c r="EG719" t="s">
        <v>248</v>
      </c>
      <c r="EH719" t="s">
        <v>15493</v>
      </c>
      <c r="EI719" t="s">
        <v>15494</v>
      </c>
      <c r="EJ719" t="s">
        <v>15495</v>
      </c>
      <c r="EK719" t="s">
        <v>207</v>
      </c>
      <c r="EL719" t="s">
        <v>3626</v>
      </c>
      <c r="EM719" t="s">
        <v>4271</v>
      </c>
      <c r="EN719" t="s">
        <v>465</v>
      </c>
    </row>
    <row r="720" spans="1:158">
      <c r="A720" t="s">
        <v>1779</v>
      </c>
      <c r="B720" t="s">
        <v>159</v>
      </c>
      <c r="C720" t="s">
        <v>160</v>
      </c>
      <c r="D720" t="s">
        <v>1780</v>
      </c>
      <c r="E720" t="s">
        <v>15496</v>
      </c>
      <c r="F720" t="s">
        <v>15497</v>
      </c>
      <c r="G720">
        <v>8983658265</v>
      </c>
      <c r="H720" t="s">
        <v>271</v>
      </c>
      <c r="I720" t="s">
        <v>15498</v>
      </c>
      <c r="J720" t="s">
        <v>166</v>
      </c>
      <c r="K720" t="s">
        <v>701</v>
      </c>
      <c r="L720" t="s">
        <v>15499</v>
      </c>
      <c r="M720" t="s">
        <v>15500</v>
      </c>
      <c r="N720" t="s">
        <v>170</v>
      </c>
      <c r="AI720" t="s">
        <v>15501</v>
      </c>
      <c r="AJ720" t="s">
        <v>15502</v>
      </c>
      <c r="AK720" t="s">
        <v>15503</v>
      </c>
      <c r="AL720">
        <v>84.71</v>
      </c>
      <c r="AN720">
        <v>2011</v>
      </c>
      <c r="AO720" t="s">
        <v>174</v>
      </c>
      <c r="AP720" t="s">
        <v>15504</v>
      </c>
      <c r="AQ720" t="s">
        <v>15266</v>
      </c>
      <c r="AR720" t="s">
        <v>15505</v>
      </c>
      <c r="AS720">
        <v>72.83</v>
      </c>
      <c r="AU720">
        <v>2013</v>
      </c>
      <c r="AV720" t="s">
        <v>170</v>
      </c>
      <c r="BC720" t="s">
        <v>174</v>
      </c>
      <c r="BD720" t="s">
        <v>440</v>
      </c>
      <c r="BE720" t="s">
        <v>15506</v>
      </c>
      <c r="BF720" t="s">
        <v>4820</v>
      </c>
      <c r="BG720">
        <v>57.73</v>
      </c>
      <c r="BI720">
        <v>2018</v>
      </c>
      <c r="BJ720">
        <v>8</v>
      </c>
      <c r="BL720">
        <v>3</v>
      </c>
      <c r="BN720" t="s">
        <v>174</v>
      </c>
      <c r="BO720" t="s">
        <v>440</v>
      </c>
      <c r="BP720" t="s">
        <v>15507</v>
      </c>
      <c r="BQ720" t="s">
        <v>15508</v>
      </c>
      <c r="BR720">
        <v>84.9</v>
      </c>
      <c r="BS720">
        <v>8.49</v>
      </c>
      <c r="BT720">
        <v>2024</v>
      </c>
      <c r="BU720">
        <v>31</v>
      </c>
      <c r="BV720" t="s">
        <v>15509</v>
      </c>
      <c r="BW720">
        <v>53</v>
      </c>
      <c r="BY720" t="s">
        <v>170</v>
      </c>
      <c r="CF720" t="s">
        <v>170</v>
      </c>
      <c r="CJ720">
        <v>2026</v>
      </c>
      <c r="CL720" t="s">
        <v>170</v>
      </c>
      <c r="CN720" t="s">
        <v>174</v>
      </c>
      <c r="CO720" t="s">
        <v>15510</v>
      </c>
      <c r="CP720" t="s">
        <v>15511</v>
      </c>
      <c r="CQ720" t="s">
        <v>170</v>
      </c>
      <c r="CV720" t="s">
        <v>170</v>
      </c>
      <c r="CZ720" t="s">
        <v>170</v>
      </c>
      <c r="DB720" t="s">
        <v>378</v>
      </c>
      <c r="DC720" t="s">
        <v>326</v>
      </c>
      <c r="DD720" t="s">
        <v>174</v>
      </c>
      <c r="DE720" t="s">
        <v>15512</v>
      </c>
      <c r="DF720" t="s">
        <v>170</v>
      </c>
      <c r="DL720" t="s">
        <v>170</v>
      </c>
      <c r="DN720" t="s">
        <v>174</v>
      </c>
      <c r="DO720" t="s">
        <v>15513</v>
      </c>
      <c r="DP720" t="s">
        <v>15514</v>
      </c>
      <c r="DQ720" t="s">
        <v>202</v>
      </c>
      <c r="DR720" t="str">
        <f>HYPERLINK("https://nconnect.nicmar.ac.in/pdf/859_resume_1772439544.pdf/Y2FyZWVy","View Resume")</f>
        <v>0</v>
      </c>
      <c r="DS720" t="s">
        <v>1596</v>
      </c>
      <c r="DT720" t="s">
        <v>15515</v>
      </c>
      <c r="DU720" t="s">
        <v>15516</v>
      </c>
      <c r="DV720" t="s">
        <v>14978</v>
      </c>
      <c r="DW720" t="s">
        <v>207</v>
      </c>
      <c r="DX720" t="s">
        <v>824</v>
      </c>
      <c r="DY720" t="s">
        <v>209</v>
      </c>
      <c r="DZ720" t="s">
        <v>816</v>
      </c>
      <c r="EA720" t="s">
        <v>15517</v>
      </c>
      <c r="EB720" t="s">
        <v>6241</v>
      </c>
      <c r="EC720" t="s">
        <v>818</v>
      </c>
      <c r="ED720" t="s">
        <v>207</v>
      </c>
      <c r="EE720" t="s">
        <v>258</v>
      </c>
      <c r="EF720" t="s">
        <v>1396</v>
      </c>
      <c r="EG720" t="s">
        <v>821</v>
      </c>
    </row>
    <row r="721" spans="1:158">
      <c r="A721" t="s">
        <v>1872</v>
      </c>
      <c r="B721" t="s">
        <v>507</v>
      </c>
      <c r="C721" t="s">
        <v>160</v>
      </c>
      <c r="D721" t="s">
        <v>1873</v>
      </c>
      <c r="E721" t="s">
        <v>15496</v>
      </c>
      <c r="F721" t="s">
        <v>15497</v>
      </c>
      <c r="G721">
        <v>8983658265</v>
      </c>
      <c r="H721" t="s">
        <v>271</v>
      </c>
      <c r="I721" t="s">
        <v>15498</v>
      </c>
      <c r="J721" t="s">
        <v>166</v>
      </c>
      <c r="K721" t="s">
        <v>701</v>
      </c>
      <c r="L721" t="s">
        <v>15499</v>
      </c>
      <c r="M721" t="s">
        <v>15500</v>
      </c>
      <c r="N721" t="s">
        <v>170</v>
      </c>
      <c r="AI721" t="s">
        <v>15501</v>
      </c>
      <c r="AJ721" t="s">
        <v>15502</v>
      </c>
      <c r="AK721" t="s">
        <v>15503</v>
      </c>
      <c r="AL721">
        <v>84.71</v>
      </c>
      <c r="AN721">
        <v>2011</v>
      </c>
      <c r="AO721" t="s">
        <v>174</v>
      </c>
      <c r="AP721" t="s">
        <v>15504</v>
      </c>
      <c r="AQ721" t="s">
        <v>15266</v>
      </c>
      <c r="AR721" t="s">
        <v>15505</v>
      </c>
      <c r="AS721">
        <v>72.83</v>
      </c>
      <c r="AU721">
        <v>2013</v>
      </c>
      <c r="AV721" t="s">
        <v>170</v>
      </c>
      <c r="BC721" t="s">
        <v>174</v>
      </c>
      <c r="BD721" t="s">
        <v>440</v>
      </c>
      <c r="BE721" t="s">
        <v>15506</v>
      </c>
      <c r="BF721" t="s">
        <v>4820</v>
      </c>
      <c r="BG721">
        <v>57.73</v>
      </c>
      <c r="BI721">
        <v>2018</v>
      </c>
      <c r="BJ721">
        <v>8</v>
      </c>
      <c r="BL721">
        <v>3</v>
      </c>
      <c r="BN721" t="s">
        <v>174</v>
      </c>
      <c r="BO721" t="s">
        <v>440</v>
      </c>
      <c r="BP721" t="s">
        <v>15507</v>
      </c>
      <c r="BQ721" t="s">
        <v>15508</v>
      </c>
      <c r="BR721">
        <v>84.9</v>
      </c>
      <c r="BS721">
        <v>8.49</v>
      </c>
      <c r="BT721">
        <v>2024</v>
      </c>
      <c r="BU721">
        <v>31</v>
      </c>
      <c r="BV721" t="s">
        <v>15509</v>
      </c>
      <c r="BW721">
        <v>53</v>
      </c>
      <c r="BY721" t="s">
        <v>170</v>
      </c>
      <c r="CF721" t="s">
        <v>170</v>
      </c>
      <c r="CJ721">
        <v>2026</v>
      </c>
      <c r="CL721" t="s">
        <v>170</v>
      </c>
      <c r="CN721" t="s">
        <v>174</v>
      </c>
      <c r="CO721" t="s">
        <v>15510</v>
      </c>
      <c r="CP721" t="s">
        <v>15511</v>
      </c>
      <c r="CQ721" t="s">
        <v>170</v>
      </c>
      <c r="CV721" t="s">
        <v>170</v>
      </c>
      <c r="CZ721" t="s">
        <v>170</v>
      </c>
      <c r="DB721" t="s">
        <v>378</v>
      </c>
      <c r="DC721" t="s">
        <v>326</v>
      </c>
      <c r="DD721" t="s">
        <v>174</v>
      </c>
      <c r="DE721" t="s">
        <v>15512</v>
      </c>
      <c r="DF721" t="s">
        <v>170</v>
      </c>
      <c r="DL721" t="s">
        <v>170</v>
      </c>
      <c r="DN721" t="s">
        <v>174</v>
      </c>
      <c r="DO721" t="s">
        <v>15513</v>
      </c>
      <c r="DP721" t="s">
        <v>15514</v>
      </c>
      <c r="DQ721" t="s">
        <v>202</v>
      </c>
      <c r="DR721" t="str">
        <f>HYPERLINK("https://nconnect.nicmar.ac.in/pdf/859_resume_1772439544.pdf/Y2FyZWVy","View Resume")</f>
        <v>0</v>
      </c>
      <c r="DS721" t="s">
        <v>1596</v>
      </c>
      <c r="DT721" t="s">
        <v>15515</v>
      </c>
      <c r="DU721" t="s">
        <v>15516</v>
      </c>
      <c r="DV721" t="s">
        <v>14978</v>
      </c>
      <c r="DW721" t="s">
        <v>207</v>
      </c>
      <c r="DX721" t="s">
        <v>824</v>
      </c>
      <c r="DY721" t="s">
        <v>209</v>
      </c>
      <c r="DZ721" t="s">
        <v>816</v>
      </c>
      <c r="EA721" t="s">
        <v>15517</v>
      </c>
      <c r="EB721" t="s">
        <v>6241</v>
      </c>
      <c r="EC721" t="s">
        <v>818</v>
      </c>
      <c r="ED721" t="s">
        <v>207</v>
      </c>
      <c r="EE721" t="s">
        <v>258</v>
      </c>
      <c r="EF721" t="s">
        <v>1396</v>
      </c>
      <c r="EG721" t="s">
        <v>821</v>
      </c>
    </row>
    <row r="722" spans="1:158">
      <c r="A722" t="s">
        <v>2494</v>
      </c>
      <c r="B722" t="s">
        <v>507</v>
      </c>
      <c r="C722" t="s">
        <v>160</v>
      </c>
      <c r="D722" t="s">
        <v>2495</v>
      </c>
      <c r="E722" t="s">
        <v>15496</v>
      </c>
      <c r="F722" t="s">
        <v>15497</v>
      </c>
      <c r="G722">
        <v>8983658265</v>
      </c>
      <c r="H722" t="s">
        <v>271</v>
      </c>
      <c r="I722" t="s">
        <v>15498</v>
      </c>
      <c r="J722" t="s">
        <v>166</v>
      </c>
      <c r="K722" t="s">
        <v>701</v>
      </c>
      <c r="L722" t="s">
        <v>15499</v>
      </c>
      <c r="M722" t="s">
        <v>15500</v>
      </c>
      <c r="N722" t="s">
        <v>170</v>
      </c>
      <c r="AI722" t="s">
        <v>15501</v>
      </c>
      <c r="AJ722" t="s">
        <v>15502</v>
      </c>
      <c r="AK722" t="s">
        <v>15503</v>
      </c>
      <c r="AL722">
        <v>84.71</v>
      </c>
      <c r="AN722">
        <v>2011</v>
      </c>
      <c r="AO722" t="s">
        <v>174</v>
      </c>
      <c r="AP722" t="s">
        <v>15504</v>
      </c>
      <c r="AQ722" t="s">
        <v>15266</v>
      </c>
      <c r="AR722" t="s">
        <v>15505</v>
      </c>
      <c r="AS722">
        <v>72.83</v>
      </c>
      <c r="AU722">
        <v>2013</v>
      </c>
      <c r="AV722" t="s">
        <v>170</v>
      </c>
      <c r="BC722" t="s">
        <v>174</v>
      </c>
      <c r="BD722" t="s">
        <v>440</v>
      </c>
      <c r="BE722" t="s">
        <v>15506</v>
      </c>
      <c r="BF722" t="s">
        <v>4820</v>
      </c>
      <c r="BG722">
        <v>57.73</v>
      </c>
      <c r="BI722">
        <v>2018</v>
      </c>
      <c r="BJ722">
        <v>8</v>
      </c>
      <c r="BL722">
        <v>3</v>
      </c>
      <c r="BN722" t="s">
        <v>174</v>
      </c>
      <c r="BO722" t="s">
        <v>440</v>
      </c>
      <c r="BP722" t="s">
        <v>15507</v>
      </c>
      <c r="BQ722" t="s">
        <v>15508</v>
      </c>
      <c r="BR722">
        <v>84.9</v>
      </c>
      <c r="BS722">
        <v>8.49</v>
      </c>
      <c r="BT722">
        <v>2024</v>
      </c>
      <c r="BU722">
        <v>31</v>
      </c>
      <c r="BV722" t="s">
        <v>15509</v>
      </c>
      <c r="BW722">
        <v>53</v>
      </c>
      <c r="BY722" t="s">
        <v>170</v>
      </c>
      <c r="CF722" t="s">
        <v>170</v>
      </c>
      <c r="CJ722">
        <v>2026</v>
      </c>
      <c r="CL722" t="s">
        <v>170</v>
      </c>
      <c r="CN722" t="s">
        <v>174</v>
      </c>
      <c r="CO722" t="s">
        <v>15510</v>
      </c>
      <c r="CP722" t="s">
        <v>15511</v>
      </c>
      <c r="CQ722" t="s">
        <v>170</v>
      </c>
      <c r="CV722" t="s">
        <v>170</v>
      </c>
      <c r="CZ722" t="s">
        <v>170</v>
      </c>
      <c r="DB722" t="s">
        <v>378</v>
      </c>
      <c r="DC722" t="s">
        <v>326</v>
      </c>
      <c r="DD722" t="s">
        <v>174</v>
      </c>
      <c r="DE722" t="s">
        <v>15512</v>
      </c>
      <c r="DF722" t="s">
        <v>170</v>
      </c>
      <c r="DL722" t="s">
        <v>170</v>
      </c>
      <c r="DN722" t="s">
        <v>174</v>
      </c>
      <c r="DO722" t="s">
        <v>15513</v>
      </c>
      <c r="DP722" t="s">
        <v>15518</v>
      </c>
      <c r="DQ722" t="s">
        <v>202</v>
      </c>
      <c r="DR722" t="str">
        <f>HYPERLINK("https://nconnect.nicmar.ac.in/pdf/859_resume_1772439544.pdf/Y2FyZWVy","View Resume")</f>
        <v>0</v>
      </c>
      <c r="DS722" t="s">
        <v>1596</v>
      </c>
      <c r="DT722" t="s">
        <v>15515</v>
      </c>
      <c r="DU722" t="s">
        <v>15516</v>
      </c>
      <c r="DV722" t="s">
        <v>14978</v>
      </c>
      <c r="DW722" t="s">
        <v>207</v>
      </c>
      <c r="DX722" t="s">
        <v>824</v>
      </c>
      <c r="DY722" t="s">
        <v>209</v>
      </c>
      <c r="DZ722" t="s">
        <v>816</v>
      </c>
      <c r="EA722" t="s">
        <v>15517</v>
      </c>
      <c r="EB722" t="s">
        <v>6241</v>
      </c>
      <c r="EC722" t="s">
        <v>818</v>
      </c>
      <c r="ED722" t="s">
        <v>207</v>
      </c>
      <c r="EE722" t="s">
        <v>258</v>
      </c>
      <c r="EF722" t="s">
        <v>1396</v>
      </c>
      <c r="EG722" t="s">
        <v>821</v>
      </c>
    </row>
    <row r="723" spans="1:158">
      <c r="A723" t="s">
        <v>5303</v>
      </c>
      <c r="B723" t="s">
        <v>507</v>
      </c>
      <c r="C723" t="s">
        <v>160</v>
      </c>
      <c r="D723" t="s">
        <v>5304</v>
      </c>
      <c r="E723" t="s">
        <v>15496</v>
      </c>
      <c r="F723" t="s">
        <v>15497</v>
      </c>
      <c r="G723">
        <v>8983658265</v>
      </c>
      <c r="H723" t="s">
        <v>271</v>
      </c>
      <c r="I723" t="s">
        <v>15498</v>
      </c>
      <c r="J723" t="s">
        <v>166</v>
      </c>
      <c r="K723" t="s">
        <v>701</v>
      </c>
      <c r="L723" t="s">
        <v>15499</v>
      </c>
      <c r="M723" t="s">
        <v>15500</v>
      </c>
      <c r="N723" t="s">
        <v>170</v>
      </c>
      <c r="AI723" t="s">
        <v>15501</v>
      </c>
      <c r="AJ723" t="s">
        <v>15502</v>
      </c>
      <c r="AK723" t="s">
        <v>15503</v>
      </c>
      <c r="AL723">
        <v>84.71</v>
      </c>
      <c r="AN723">
        <v>2011</v>
      </c>
      <c r="AO723" t="s">
        <v>174</v>
      </c>
      <c r="AP723" t="s">
        <v>15504</v>
      </c>
      <c r="AQ723" t="s">
        <v>15266</v>
      </c>
      <c r="AR723" t="s">
        <v>15505</v>
      </c>
      <c r="AS723">
        <v>72.83</v>
      </c>
      <c r="AU723">
        <v>2013</v>
      </c>
      <c r="AV723" t="s">
        <v>170</v>
      </c>
      <c r="BC723" t="s">
        <v>174</v>
      </c>
      <c r="BD723" t="s">
        <v>440</v>
      </c>
      <c r="BE723" t="s">
        <v>15506</v>
      </c>
      <c r="BF723" t="s">
        <v>4820</v>
      </c>
      <c r="BG723">
        <v>57.73</v>
      </c>
      <c r="BI723">
        <v>2018</v>
      </c>
      <c r="BJ723">
        <v>8</v>
      </c>
      <c r="BL723">
        <v>3</v>
      </c>
      <c r="BN723" t="s">
        <v>174</v>
      </c>
      <c r="BO723" t="s">
        <v>440</v>
      </c>
      <c r="BP723" t="s">
        <v>15507</v>
      </c>
      <c r="BQ723" t="s">
        <v>15508</v>
      </c>
      <c r="BR723">
        <v>84.9</v>
      </c>
      <c r="BS723">
        <v>8.49</v>
      </c>
      <c r="BT723">
        <v>2024</v>
      </c>
      <c r="BU723">
        <v>31</v>
      </c>
      <c r="BV723" t="s">
        <v>15509</v>
      </c>
      <c r="BW723">
        <v>53</v>
      </c>
      <c r="BY723" t="s">
        <v>170</v>
      </c>
      <c r="CF723" t="s">
        <v>170</v>
      </c>
      <c r="CJ723">
        <v>2026</v>
      </c>
      <c r="CL723" t="s">
        <v>170</v>
      </c>
      <c r="CN723" t="s">
        <v>174</v>
      </c>
      <c r="CO723" t="s">
        <v>15510</v>
      </c>
      <c r="CP723" t="s">
        <v>15511</v>
      </c>
      <c r="CQ723" t="s">
        <v>170</v>
      </c>
      <c r="CV723" t="s">
        <v>170</v>
      </c>
      <c r="CZ723" t="s">
        <v>170</v>
      </c>
      <c r="DB723" t="s">
        <v>378</v>
      </c>
      <c r="DC723" t="s">
        <v>326</v>
      </c>
      <c r="DD723" t="s">
        <v>174</v>
      </c>
      <c r="DE723" t="s">
        <v>15512</v>
      </c>
      <c r="DF723" t="s">
        <v>170</v>
      </c>
      <c r="DL723" t="s">
        <v>170</v>
      </c>
      <c r="DN723" t="s">
        <v>174</v>
      </c>
      <c r="DO723" t="s">
        <v>15513</v>
      </c>
      <c r="DP723" t="s">
        <v>15519</v>
      </c>
      <c r="DQ723" t="s">
        <v>202</v>
      </c>
      <c r="DR723" t="str">
        <f>HYPERLINK("https://nconnect.nicmar.ac.in/pdf/859_resume_1772439544.pdf/Y2FyZWVy","View Resume")</f>
        <v>0</v>
      </c>
      <c r="DS723" t="s">
        <v>1596</v>
      </c>
      <c r="DT723" t="s">
        <v>15515</v>
      </c>
      <c r="DU723" t="s">
        <v>15516</v>
      </c>
      <c r="DV723" t="s">
        <v>14978</v>
      </c>
      <c r="DW723" t="s">
        <v>207</v>
      </c>
      <c r="DX723" t="s">
        <v>824</v>
      </c>
      <c r="DY723" t="s">
        <v>209</v>
      </c>
      <c r="DZ723" t="s">
        <v>816</v>
      </c>
      <c r="EA723" t="s">
        <v>15517</v>
      </c>
      <c r="EB723" t="s">
        <v>6241</v>
      </c>
      <c r="EC723" t="s">
        <v>818</v>
      </c>
      <c r="ED723" t="s">
        <v>207</v>
      </c>
      <c r="EE723" t="s">
        <v>258</v>
      </c>
      <c r="EF723" t="s">
        <v>1396</v>
      </c>
      <c r="EG723" t="s">
        <v>821</v>
      </c>
    </row>
    <row r="724" spans="1:158">
      <c r="A724" t="s">
        <v>470</v>
      </c>
      <c r="B724" t="s">
        <v>211</v>
      </c>
      <c r="C724" t="s">
        <v>471</v>
      </c>
      <c r="D724" t="s">
        <v>472</v>
      </c>
      <c r="E724" t="s">
        <v>15520</v>
      </c>
      <c r="F724" t="s">
        <v>15521</v>
      </c>
      <c r="G724">
        <v>7036125207</v>
      </c>
      <c r="H724" t="s">
        <v>271</v>
      </c>
      <c r="I724" t="s">
        <v>15522</v>
      </c>
      <c r="J724" t="s">
        <v>166</v>
      </c>
      <c r="K724" t="s">
        <v>15523</v>
      </c>
      <c r="L724" t="s">
        <v>15524</v>
      </c>
      <c r="M724" t="s">
        <v>15525</v>
      </c>
      <c r="N724" t="s">
        <v>170</v>
      </c>
      <c r="AI724" t="s">
        <v>15526</v>
      </c>
      <c r="AJ724" t="s">
        <v>15527</v>
      </c>
      <c r="AK724" t="s">
        <v>15528</v>
      </c>
      <c r="AL724">
        <v>83.6</v>
      </c>
      <c r="AM724">
        <v>8.8</v>
      </c>
      <c r="AN724">
        <v>2013</v>
      </c>
      <c r="AO724" t="s">
        <v>174</v>
      </c>
      <c r="AP724" t="s">
        <v>15529</v>
      </c>
      <c r="AQ724" t="s">
        <v>15530</v>
      </c>
      <c r="AR724" t="s">
        <v>15531</v>
      </c>
      <c r="AS724">
        <v>76</v>
      </c>
      <c r="AU724">
        <v>2015</v>
      </c>
      <c r="AV724" t="s">
        <v>170</v>
      </c>
      <c r="BC724" t="s">
        <v>170</v>
      </c>
      <c r="BK724" t="s">
        <v>15532</v>
      </c>
      <c r="BM724" t="s">
        <v>229</v>
      </c>
      <c r="BN724" t="s">
        <v>174</v>
      </c>
      <c r="BO724" t="s">
        <v>12489</v>
      </c>
      <c r="BP724" t="s">
        <v>15128</v>
      </c>
      <c r="BQ724" t="s">
        <v>15533</v>
      </c>
      <c r="BR724">
        <v>91.01</v>
      </c>
      <c r="BT724">
        <v>2023</v>
      </c>
      <c r="BU724">
        <v>12</v>
      </c>
      <c r="BW724">
        <v>15</v>
      </c>
      <c r="BY724" t="s">
        <v>170</v>
      </c>
      <c r="CF724" t="s">
        <v>170</v>
      </c>
      <c r="CI724" t="s">
        <v>193</v>
      </c>
      <c r="CJ724">
        <v>2023</v>
      </c>
      <c r="CL724" t="s">
        <v>174</v>
      </c>
      <c r="CM724" t="s">
        <v>15534</v>
      </c>
      <c r="CN724" t="s">
        <v>174</v>
      </c>
      <c r="CO724" t="s">
        <v>15535</v>
      </c>
      <c r="CP724" t="s">
        <v>15536</v>
      </c>
      <c r="CQ724" t="s">
        <v>174</v>
      </c>
      <c r="CR724">
        <v>0</v>
      </c>
      <c r="CS724">
        <v>2</v>
      </c>
      <c r="CT724">
        <v>0</v>
      </c>
      <c r="CU724" t="s">
        <v>15537</v>
      </c>
      <c r="CV724" t="s">
        <v>170</v>
      </c>
      <c r="CZ724" t="s">
        <v>170</v>
      </c>
      <c r="DB724" t="s">
        <v>378</v>
      </c>
      <c r="DC724" t="s">
        <v>15538</v>
      </c>
      <c r="DD724" t="s">
        <v>170</v>
      </c>
      <c r="DF724" t="s">
        <v>170</v>
      </c>
      <c r="DL724" t="s">
        <v>170</v>
      </c>
      <c r="DN724" t="s">
        <v>170</v>
      </c>
      <c r="DP724" t="s">
        <v>15539</v>
      </c>
      <c r="DQ724" t="s">
        <v>202</v>
      </c>
      <c r="DR724" t="str">
        <f>HYPERLINK("https://nconnect.nicmar.ac.in/pdf/856_resume_1772439907.pdf/Y2FyZWVy","View Resume")</f>
        <v>0</v>
      </c>
      <c r="DS724" t="s">
        <v>4015</v>
      </c>
      <c r="DT724" t="s">
        <v>15540</v>
      </c>
      <c r="DU724" t="s">
        <v>2316</v>
      </c>
      <c r="DV724" t="s">
        <v>1630</v>
      </c>
      <c r="DW724" t="s">
        <v>246</v>
      </c>
      <c r="DX724" t="s">
        <v>1813</v>
      </c>
      <c r="DY724" t="s">
        <v>209</v>
      </c>
      <c r="DZ724" t="s">
        <v>4015</v>
      </c>
    </row>
    <row r="725" spans="1:158">
      <c r="A725" t="s">
        <v>5429</v>
      </c>
      <c r="B725" t="s">
        <v>5430</v>
      </c>
      <c r="C725" t="s">
        <v>471</v>
      </c>
      <c r="D725" t="s">
        <v>472</v>
      </c>
      <c r="E725" t="s">
        <v>15520</v>
      </c>
      <c r="F725" t="s">
        <v>15521</v>
      </c>
      <c r="G725">
        <v>7036125207</v>
      </c>
      <c r="H725" t="s">
        <v>271</v>
      </c>
      <c r="I725" t="s">
        <v>15522</v>
      </c>
      <c r="J725" t="s">
        <v>166</v>
      </c>
      <c r="K725" t="s">
        <v>15523</v>
      </c>
      <c r="L725" t="s">
        <v>15524</v>
      </c>
      <c r="M725" t="s">
        <v>15525</v>
      </c>
      <c r="N725" t="s">
        <v>170</v>
      </c>
      <c r="AI725" t="s">
        <v>15526</v>
      </c>
      <c r="AJ725" t="s">
        <v>15527</v>
      </c>
      <c r="AK725" t="s">
        <v>15528</v>
      </c>
      <c r="AL725">
        <v>83.6</v>
      </c>
      <c r="AM725">
        <v>8.8</v>
      </c>
      <c r="AN725">
        <v>2013</v>
      </c>
      <c r="AO725" t="s">
        <v>174</v>
      </c>
      <c r="AP725" t="s">
        <v>15529</v>
      </c>
      <c r="AQ725" t="s">
        <v>15530</v>
      </c>
      <c r="AR725" t="s">
        <v>15531</v>
      </c>
      <c r="AS725">
        <v>76</v>
      </c>
      <c r="AU725">
        <v>2015</v>
      </c>
      <c r="AV725" t="s">
        <v>170</v>
      </c>
      <c r="BC725" t="s">
        <v>170</v>
      </c>
      <c r="BK725" t="s">
        <v>15532</v>
      </c>
      <c r="BM725" t="s">
        <v>229</v>
      </c>
      <c r="BN725" t="s">
        <v>174</v>
      </c>
      <c r="BO725" t="s">
        <v>12489</v>
      </c>
      <c r="BP725" t="s">
        <v>15128</v>
      </c>
      <c r="BQ725" t="s">
        <v>15533</v>
      </c>
      <c r="BR725">
        <v>91.01</v>
      </c>
      <c r="BT725">
        <v>2023</v>
      </c>
      <c r="BU725">
        <v>12</v>
      </c>
      <c r="BW725">
        <v>15</v>
      </c>
      <c r="BY725" t="s">
        <v>170</v>
      </c>
      <c r="CF725" t="s">
        <v>170</v>
      </c>
      <c r="CI725" t="s">
        <v>193</v>
      </c>
      <c r="CJ725">
        <v>2023</v>
      </c>
      <c r="CL725" t="s">
        <v>174</v>
      </c>
      <c r="CM725" t="s">
        <v>15534</v>
      </c>
      <c r="CN725" t="s">
        <v>174</v>
      </c>
      <c r="CO725" t="s">
        <v>15535</v>
      </c>
      <c r="CP725" t="s">
        <v>15536</v>
      </c>
      <c r="CQ725" t="s">
        <v>174</v>
      </c>
      <c r="CR725">
        <v>0</v>
      </c>
      <c r="CS725">
        <v>2</v>
      </c>
      <c r="CT725">
        <v>0</v>
      </c>
      <c r="CU725" t="s">
        <v>15537</v>
      </c>
      <c r="CV725" t="s">
        <v>170</v>
      </c>
      <c r="CZ725" t="s">
        <v>170</v>
      </c>
      <c r="DB725" t="s">
        <v>378</v>
      </c>
      <c r="DC725" t="s">
        <v>15538</v>
      </c>
      <c r="DD725" t="s">
        <v>170</v>
      </c>
      <c r="DF725" t="s">
        <v>170</v>
      </c>
      <c r="DL725" t="s">
        <v>170</v>
      </c>
      <c r="DN725" t="s">
        <v>170</v>
      </c>
      <c r="DP725" t="s">
        <v>15541</v>
      </c>
      <c r="DQ725" t="s">
        <v>202</v>
      </c>
      <c r="DR725" t="str">
        <f>HYPERLINK("https://nconnect.nicmar.ac.in/pdf/856_resume_1772439907.pdf/Y2FyZWVy","View Resume")</f>
        <v>0</v>
      </c>
      <c r="DS725" t="s">
        <v>4015</v>
      </c>
      <c r="DT725" t="s">
        <v>15540</v>
      </c>
      <c r="DU725" t="s">
        <v>2316</v>
      </c>
      <c r="DV725" t="s">
        <v>1630</v>
      </c>
      <c r="DW725" t="s">
        <v>246</v>
      </c>
      <c r="DX725" t="s">
        <v>1813</v>
      </c>
      <c r="DY725" t="s">
        <v>209</v>
      </c>
      <c r="DZ725" t="s">
        <v>4015</v>
      </c>
    </row>
    <row r="726" spans="1:158">
      <c r="A726" t="s">
        <v>1137</v>
      </c>
      <c r="B726" t="s">
        <v>211</v>
      </c>
      <c r="C726" t="s">
        <v>1138</v>
      </c>
      <c r="D726" t="s">
        <v>1139</v>
      </c>
      <c r="E726" t="s">
        <v>15471</v>
      </c>
      <c r="F726" t="s">
        <v>15472</v>
      </c>
      <c r="G726">
        <v>7992306145</v>
      </c>
      <c r="H726" t="s">
        <v>164</v>
      </c>
      <c r="I726" t="s">
        <v>15473</v>
      </c>
      <c r="J726" t="s">
        <v>217</v>
      </c>
      <c r="K726" t="s">
        <v>1995</v>
      </c>
      <c r="L726" t="s">
        <v>15474</v>
      </c>
      <c r="M726" t="s">
        <v>15475</v>
      </c>
      <c r="N726" t="s">
        <v>170</v>
      </c>
      <c r="AI726" t="s">
        <v>15476</v>
      </c>
      <c r="AJ726" t="s">
        <v>15477</v>
      </c>
      <c r="AK726" t="s">
        <v>438</v>
      </c>
      <c r="AL726">
        <v>85.5</v>
      </c>
      <c r="AM726">
        <v>9</v>
      </c>
      <c r="AN726">
        <v>2010</v>
      </c>
      <c r="AO726" t="s">
        <v>174</v>
      </c>
      <c r="AP726" t="s">
        <v>2033</v>
      </c>
      <c r="AQ726" t="s">
        <v>15477</v>
      </c>
      <c r="AR726" t="s">
        <v>438</v>
      </c>
      <c r="AS726">
        <v>70.8</v>
      </c>
      <c r="AU726">
        <v>2012</v>
      </c>
      <c r="AV726" t="s">
        <v>170</v>
      </c>
      <c r="BC726" t="s">
        <v>174</v>
      </c>
      <c r="BD726" t="s">
        <v>15478</v>
      </c>
      <c r="BE726" t="s">
        <v>15478</v>
      </c>
      <c r="BF726" t="s">
        <v>1780</v>
      </c>
      <c r="BG726">
        <v>69.3</v>
      </c>
      <c r="BH726">
        <v>6.93</v>
      </c>
      <c r="BI726">
        <v>2018</v>
      </c>
      <c r="BJ726">
        <v>8</v>
      </c>
      <c r="BL726">
        <v>2</v>
      </c>
      <c r="BN726" t="s">
        <v>174</v>
      </c>
      <c r="BO726" t="s">
        <v>15479</v>
      </c>
      <c r="BP726" t="s">
        <v>15479</v>
      </c>
      <c r="BQ726" t="s">
        <v>15480</v>
      </c>
      <c r="BR726">
        <v>81</v>
      </c>
      <c r="BS726">
        <v>7.6</v>
      </c>
      <c r="BT726">
        <v>2021</v>
      </c>
      <c r="BU726">
        <v>31</v>
      </c>
      <c r="BV726" t="s">
        <v>8893</v>
      </c>
      <c r="BW726">
        <v>53</v>
      </c>
      <c r="BX726" t="s">
        <v>15481</v>
      </c>
      <c r="BY726" t="s">
        <v>174</v>
      </c>
      <c r="BZ726" t="s">
        <v>2898</v>
      </c>
      <c r="CA726" t="s">
        <v>7600</v>
      </c>
      <c r="CB726" t="s">
        <v>8370</v>
      </c>
      <c r="CC726">
        <v>56.6</v>
      </c>
      <c r="CE726">
        <v>2024</v>
      </c>
      <c r="CF726" t="s">
        <v>174</v>
      </c>
      <c r="CG726" t="s">
        <v>15482</v>
      </c>
      <c r="CH726" t="s">
        <v>15483</v>
      </c>
      <c r="CI726" t="s">
        <v>193</v>
      </c>
      <c r="CJ726">
        <v>2026</v>
      </c>
      <c r="CL726" t="s">
        <v>174</v>
      </c>
      <c r="CN726" t="s">
        <v>174</v>
      </c>
      <c r="CO726" t="s">
        <v>15484</v>
      </c>
      <c r="CP726" t="s">
        <v>15485</v>
      </c>
      <c r="CQ726" t="s">
        <v>174</v>
      </c>
      <c r="CR726">
        <v>9</v>
      </c>
      <c r="CS726">
        <v>0</v>
      </c>
      <c r="CT726">
        <v>3</v>
      </c>
      <c r="CU726" t="s">
        <v>15486</v>
      </c>
      <c r="CV726" t="s">
        <v>174</v>
      </c>
      <c r="CW726" t="s">
        <v>15487</v>
      </c>
      <c r="CX726" t="s">
        <v>193</v>
      </c>
      <c r="CY726">
        <v>2024</v>
      </c>
      <c r="CZ726" t="s">
        <v>170</v>
      </c>
      <c r="DC726" t="s">
        <v>15488</v>
      </c>
      <c r="DD726" t="s">
        <v>170</v>
      </c>
      <c r="DF726" t="s">
        <v>170</v>
      </c>
      <c r="DL726" t="s">
        <v>174</v>
      </c>
      <c r="DM726" t="s">
        <v>15484</v>
      </c>
      <c r="DN726" t="s">
        <v>174</v>
      </c>
      <c r="DO726" t="s">
        <v>15489</v>
      </c>
      <c r="DP726" t="s">
        <v>15542</v>
      </c>
      <c r="DQ726" t="str">
        <f>HYPERLINK("https://nconnect.nicmar.ac.in/storage/profile/69a5439dd991a.png","Download")</f>
        <v>0</v>
      </c>
      <c r="DR726" t="str">
        <f>HYPERLINK("https://nconnect.nicmar.ac.in/pdf/387_resume_1772438292.pdf/Y2FyZWVy","View Resume")</f>
        <v>0</v>
      </c>
      <c r="DS726" t="s">
        <v>1031</v>
      </c>
      <c r="DT726" t="s">
        <v>10181</v>
      </c>
      <c r="DU726" t="s">
        <v>211</v>
      </c>
      <c r="DV726" t="s">
        <v>4475</v>
      </c>
      <c r="DW726" t="s">
        <v>246</v>
      </c>
      <c r="DX726" t="s">
        <v>1718</v>
      </c>
      <c r="DY726" t="s">
        <v>2854</v>
      </c>
      <c r="DZ726" t="s">
        <v>248</v>
      </c>
      <c r="EA726" t="s">
        <v>15491</v>
      </c>
      <c r="EB726" t="s">
        <v>6236</v>
      </c>
      <c r="EC726" t="s">
        <v>15492</v>
      </c>
      <c r="ED726" t="s">
        <v>207</v>
      </c>
      <c r="EE726" t="s">
        <v>1726</v>
      </c>
      <c r="EF726" t="s">
        <v>383</v>
      </c>
      <c r="EG726" t="s">
        <v>248</v>
      </c>
      <c r="EH726" t="s">
        <v>15493</v>
      </c>
      <c r="EI726" t="s">
        <v>15494</v>
      </c>
      <c r="EJ726" t="s">
        <v>15495</v>
      </c>
      <c r="EK726" t="s">
        <v>207</v>
      </c>
      <c r="EL726" t="s">
        <v>3626</v>
      </c>
      <c r="EM726" t="s">
        <v>4271</v>
      </c>
      <c r="EN726" t="s">
        <v>465</v>
      </c>
    </row>
    <row r="727" spans="1:158">
      <c r="A727" t="s">
        <v>210</v>
      </c>
      <c r="B727" t="s">
        <v>211</v>
      </c>
      <c r="C727" t="s">
        <v>212</v>
      </c>
      <c r="D727" t="s">
        <v>213</v>
      </c>
      <c r="E727" t="s">
        <v>15543</v>
      </c>
      <c r="F727" t="s">
        <v>15544</v>
      </c>
      <c r="G727">
        <v>9016150752</v>
      </c>
      <c r="H727" t="s">
        <v>164</v>
      </c>
      <c r="I727" t="s">
        <v>15545</v>
      </c>
      <c r="J727" t="s">
        <v>217</v>
      </c>
      <c r="K727" t="s">
        <v>15546</v>
      </c>
      <c r="L727" t="s">
        <v>15547</v>
      </c>
      <c r="M727" t="s">
        <v>15548</v>
      </c>
      <c r="N727" t="s">
        <v>170</v>
      </c>
      <c r="AI727" t="s">
        <v>15549</v>
      </c>
      <c r="AJ727" t="s">
        <v>10165</v>
      </c>
      <c r="AK727" t="s">
        <v>15550</v>
      </c>
      <c r="AL727">
        <v>81.14</v>
      </c>
      <c r="AN727">
        <v>2005</v>
      </c>
      <c r="AO727" t="s">
        <v>174</v>
      </c>
      <c r="AP727" t="s">
        <v>15549</v>
      </c>
      <c r="AQ727" t="s">
        <v>10165</v>
      </c>
      <c r="AR727" t="s">
        <v>15550</v>
      </c>
      <c r="AS727">
        <v>74</v>
      </c>
      <c r="AU727">
        <v>2008</v>
      </c>
      <c r="AV727" t="s">
        <v>170</v>
      </c>
      <c r="BC727" t="s">
        <v>174</v>
      </c>
      <c r="BD727" t="s">
        <v>10000</v>
      </c>
      <c r="BE727" t="s">
        <v>15551</v>
      </c>
      <c r="BF727" t="s">
        <v>485</v>
      </c>
      <c r="BG727">
        <v>67.3</v>
      </c>
      <c r="BH727">
        <v>7.23</v>
      </c>
      <c r="BI727">
        <v>2012</v>
      </c>
      <c r="BJ727">
        <v>2</v>
      </c>
      <c r="BL727">
        <v>9</v>
      </c>
      <c r="BN727" t="s">
        <v>174</v>
      </c>
      <c r="BO727" t="s">
        <v>10000</v>
      </c>
      <c r="BP727" t="s">
        <v>15552</v>
      </c>
      <c r="BQ727" t="s">
        <v>15553</v>
      </c>
      <c r="BR727">
        <v>76.6</v>
      </c>
      <c r="BS727">
        <v>8.16</v>
      </c>
      <c r="BT727">
        <v>2015</v>
      </c>
      <c r="BU727">
        <v>31</v>
      </c>
      <c r="BV727" t="s">
        <v>15554</v>
      </c>
      <c r="BW727">
        <v>47</v>
      </c>
      <c r="BY727" t="s">
        <v>170</v>
      </c>
      <c r="CF727" t="s">
        <v>174</v>
      </c>
      <c r="CG727" t="s">
        <v>12341</v>
      </c>
      <c r="CH727" t="s">
        <v>3617</v>
      </c>
      <c r="CI727" t="s">
        <v>373</v>
      </c>
      <c r="CK727" t="s">
        <v>170</v>
      </c>
      <c r="CL727" t="s">
        <v>170</v>
      </c>
      <c r="CN727" t="s">
        <v>174</v>
      </c>
      <c r="CO727" t="s">
        <v>15555</v>
      </c>
      <c r="CP727" t="s">
        <v>15556</v>
      </c>
      <c r="CQ727" t="s">
        <v>174</v>
      </c>
      <c r="CR727">
        <v>2</v>
      </c>
      <c r="CS727">
        <v>0</v>
      </c>
      <c r="CT727">
        <v>2</v>
      </c>
      <c r="CU727" t="s">
        <v>15557</v>
      </c>
      <c r="CV727" t="s">
        <v>170</v>
      </c>
      <c r="CZ727" t="s">
        <v>170</v>
      </c>
      <c r="DB727" t="s">
        <v>378</v>
      </c>
      <c r="DC727" t="s">
        <v>6427</v>
      </c>
      <c r="DD727" t="s">
        <v>170</v>
      </c>
      <c r="DF727" t="s">
        <v>170</v>
      </c>
      <c r="DL727" t="s">
        <v>170</v>
      </c>
      <c r="DN727" t="s">
        <v>170</v>
      </c>
      <c r="DP727" t="s">
        <v>15558</v>
      </c>
      <c r="DQ727" t="s">
        <v>202</v>
      </c>
      <c r="DR727" t="str">
        <f>HYPERLINK("https://nconnect.nicmar.ac.in/pdf/267_resume_1772440585.pdf/Y2FyZWVy","View Resume")</f>
        <v>0</v>
      </c>
      <c r="DS727" t="s">
        <v>3512</v>
      </c>
      <c r="DT727" t="s">
        <v>12880</v>
      </c>
      <c r="DU727" t="s">
        <v>211</v>
      </c>
      <c r="DV727" t="s">
        <v>4681</v>
      </c>
      <c r="DW727" t="s">
        <v>246</v>
      </c>
      <c r="DX727" t="s">
        <v>1025</v>
      </c>
      <c r="DY727" t="s">
        <v>1983</v>
      </c>
      <c r="DZ727" t="s">
        <v>9401</v>
      </c>
      <c r="EA727" t="s">
        <v>10545</v>
      </c>
      <c r="EB727" t="s">
        <v>15559</v>
      </c>
      <c r="EC727" t="s">
        <v>646</v>
      </c>
      <c r="ED727" t="s">
        <v>246</v>
      </c>
      <c r="EE727" t="s">
        <v>1983</v>
      </c>
      <c r="EF727" t="s">
        <v>209</v>
      </c>
      <c r="EG727" t="s">
        <v>1216</v>
      </c>
    </row>
    <row r="728" spans="1:158">
      <c r="A728" t="s">
        <v>1348</v>
      </c>
      <c r="B728" t="s">
        <v>211</v>
      </c>
      <c r="C728" t="s">
        <v>267</v>
      </c>
      <c r="D728" t="s">
        <v>1349</v>
      </c>
      <c r="E728" t="s">
        <v>15560</v>
      </c>
      <c r="F728" t="s">
        <v>15561</v>
      </c>
      <c r="G728">
        <v>9106170726</v>
      </c>
      <c r="H728" t="s">
        <v>271</v>
      </c>
      <c r="I728" t="s">
        <v>15562</v>
      </c>
      <c r="J728" t="s">
        <v>217</v>
      </c>
      <c r="K728" t="s">
        <v>3286</v>
      </c>
      <c r="L728" t="s">
        <v>15563</v>
      </c>
      <c r="M728" t="s">
        <v>15564</v>
      </c>
      <c r="N728" t="s">
        <v>170</v>
      </c>
      <c r="AI728" t="s">
        <v>15565</v>
      </c>
      <c r="AJ728" t="s">
        <v>15566</v>
      </c>
      <c r="AK728" t="s">
        <v>15567</v>
      </c>
      <c r="AL728">
        <v>63</v>
      </c>
      <c r="AM728">
        <v>6.6</v>
      </c>
      <c r="AN728">
        <v>2015</v>
      </c>
      <c r="AO728" t="s">
        <v>174</v>
      </c>
      <c r="AP728" t="s">
        <v>15568</v>
      </c>
      <c r="AQ728" t="s">
        <v>15566</v>
      </c>
      <c r="AR728" t="s">
        <v>15569</v>
      </c>
      <c r="AS728">
        <v>76</v>
      </c>
      <c r="AT728">
        <v>7.9</v>
      </c>
      <c r="AU728">
        <v>2017</v>
      </c>
      <c r="AV728" t="s">
        <v>170</v>
      </c>
      <c r="BC728" t="s">
        <v>174</v>
      </c>
      <c r="BD728" t="s">
        <v>15570</v>
      </c>
      <c r="BE728" t="s">
        <v>15571</v>
      </c>
      <c r="BF728" t="s">
        <v>15572</v>
      </c>
      <c r="BG728">
        <v>60.7</v>
      </c>
      <c r="BH728">
        <v>6.07</v>
      </c>
      <c r="BI728">
        <v>2020</v>
      </c>
      <c r="BJ728">
        <v>19</v>
      </c>
      <c r="BK728" t="s">
        <v>15573</v>
      </c>
      <c r="BL728">
        <v>53</v>
      </c>
      <c r="BM728" t="s">
        <v>4625</v>
      </c>
      <c r="BN728" t="s">
        <v>174</v>
      </c>
      <c r="BO728" t="s">
        <v>15574</v>
      </c>
      <c r="BP728" t="s">
        <v>15575</v>
      </c>
      <c r="BQ728" t="s">
        <v>15576</v>
      </c>
      <c r="BR728">
        <v>82.65</v>
      </c>
      <c r="BS728">
        <v>8.7</v>
      </c>
      <c r="BT728">
        <v>2022</v>
      </c>
      <c r="BU728">
        <v>31</v>
      </c>
      <c r="BV728" t="s">
        <v>15577</v>
      </c>
      <c r="BW728">
        <v>53</v>
      </c>
      <c r="BX728" t="s">
        <v>4625</v>
      </c>
      <c r="BY728" t="s">
        <v>170</v>
      </c>
      <c r="CF728" t="s">
        <v>174</v>
      </c>
      <c r="CG728" t="s">
        <v>15578</v>
      </c>
      <c r="CH728" t="s">
        <v>15579</v>
      </c>
      <c r="CI728" t="s">
        <v>373</v>
      </c>
      <c r="CK728" t="s">
        <v>170</v>
      </c>
      <c r="CL728" t="s">
        <v>170</v>
      </c>
      <c r="CN728" t="s">
        <v>174</v>
      </c>
      <c r="CO728" t="s">
        <v>15580</v>
      </c>
      <c r="CP728" t="s">
        <v>378</v>
      </c>
      <c r="CQ728" t="s">
        <v>170</v>
      </c>
      <c r="CV728" t="s">
        <v>170</v>
      </c>
      <c r="CZ728" t="s">
        <v>170</v>
      </c>
      <c r="DC728" t="s">
        <v>15581</v>
      </c>
      <c r="DD728" t="s">
        <v>174</v>
      </c>
      <c r="DE728" t="s">
        <v>15582</v>
      </c>
      <c r="DF728" t="s">
        <v>170</v>
      </c>
      <c r="DL728" t="s">
        <v>170</v>
      </c>
      <c r="DN728" t="s">
        <v>170</v>
      </c>
      <c r="DP728" t="s">
        <v>15583</v>
      </c>
      <c r="DQ728" t="str">
        <f>HYPERLINK("https://nconnect.nicmar.ac.in/storage/profile/69a533df92115.png","Download")</f>
        <v>0</v>
      </c>
      <c r="DR728" t="str">
        <f>HYPERLINK("https://nconnect.nicmar.ac.in/pdf/860_resume_1772441241.pdf/Y2FyZWVy","View Resume")</f>
        <v>0</v>
      </c>
      <c r="DS728" t="s">
        <v>1027</v>
      </c>
      <c r="DT728" t="s">
        <v>15584</v>
      </c>
      <c r="DU728" t="s">
        <v>1283</v>
      </c>
      <c r="DV728" t="s">
        <v>818</v>
      </c>
      <c r="DW728" t="s">
        <v>246</v>
      </c>
      <c r="DX728" t="s">
        <v>996</v>
      </c>
      <c r="DY728" t="s">
        <v>209</v>
      </c>
      <c r="DZ728" t="s">
        <v>2054</v>
      </c>
      <c r="EA728" t="s">
        <v>15585</v>
      </c>
      <c r="EB728" t="s">
        <v>693</v>
      </c>
      <c r="EC728" t="s">
        <v>4681</v>
      </c>
      <c r="ED728" t="s">
        <v>246</v>
      </c>
      <c r="EE728" t="s">
        <v>951</v>
      </c>
      <c r="EF728" t="s">
        <v>1030</v>
      </c>
      <c r="EG728" t="s">
        <v>821</v>
      </c>
    </row>
    <row r="729" spans="1:158">
      <c r="A729" t="s">
        <v>210</v>
      </c>
      <c r="B729" t="s">
        <v>211</v>
      </c>
      <c r="C729" t="s">
        <v>212</v>
      </c>
      <c r="D729" t="s">
        <v>213</v>
      </c>
      <c r="E729" t="s">
        <v>15586</v>
      </c>
      <c r="F729" t="s">
        <v>15587</v>
      </c>
      <c r="G729">
        <v>9642199575</v>
      </c>
      <c r="H729" t="s">
        <v>164</v>
      </c>
      <c r="I729" t="s">
        <v>15588</v>
      </c>
      <c r="J729" t="s">
        <v>166</v>
      </c>
      <c r="K729" t="s">
        <v>15589</v>
      </c>
      <c r="L729" t="s">
        <v>15590</v>
      </c>
      <c r="M729" t="s">
        <v>15591</v>
      </c>
      <c r="N729" t="s">
        <v>170</v>
      </c>
      <c r="AI729" t="s">
        <v>15592</v>
      </c>
      <c r="AJ729" t="s">
        <v>15593</v>
      </c>
      <c r="AK729" t="s">
        <v>1515</v>
      </c>
      <c r="AL729">
        <v>83.66</v>
      </c>
      <c r="AN729">
        <v>2006</v>
      </c>
      <c r="AO729" t="s">
        <v>174</v>
      </c>
      <c r="AP729" t="s">
        <v>15594</v>
      </c>
      <c r="AQ729" t="s">
        <v>15595</v>
      </c>
      <c r="AR729" t="s">
        <v>1515</v>
      </c>
      <c r="AS729">
        <v>77.2</v>
      </c>
      <c r="AU729">
        <v>2008</v>
      </c>
      <c r="AV729" t="s">
        <v>170</v>
      </c>
      <c r="BC729" t="s">
        <v>174</v>
      </c>
      <c r="BD729" t="s">
        <v>5627</v>
      </c>
      <c r="BE729" t="s">
        <v>15596</v>
      </c>
      <c r="BF729" t="s">
        <v>1518</v>
      </c>
      <c r="BG729">
        <v>0</v>
      </c>
      <c r="BH729">
        <v>7.52</v>
      </c>
      <c r="BI729">
        <v>2012</v>
      </c>
      <c r="BJ729">
        <v>1</v>
      </c>
      <c r="BL729">
        <v>9</v>
      </c>
      <c r="BN729" t="s">
        <v>174</v>
      </c>
      <c r="BO729" t="s">
        <v>15597</v>
      </c>
      <c r="BP729" t="s">
        <v>15598</v>
      </c>
      <c r="BQ729" t="s">
        <v>15599</v>
      </c>
      <c r="BR729">
        <v>0</v>
      </c>
      <c r="BS729">
        <v>6.73</v>
      </c>
      <c r="BT729">
        <v>2014</v>
      </c>
      <c r="BU729">
        <v>14</v>
      </c>
      <c r="BW729">
        <v>47</v>
      </c>
      <c r="BY729" t="s">
        <v>170</v>
      </c>
      <c r="CF729" t="s">
        <v>174</v>
      </c>
      <c r="CG729" t="s">
        <v>15600</v>
      </c>
      <c r="CH729" t="s">
        <v>15601</v>
      </c>
      <c r="CI729" t="s">
        <v>193</v>
      </c>
      <c r="CJ729">
        <v>2019</v>
      </c>
      <c r="CL729" t="s">
        <v>170</v>
      </c>
      <c r="CN729" t="s">
        <v>174</v>
      </c>
      <c r="CO729" t="s">
        <v>15602</v>
      </c>
      <c r="CP729" t="s">
        <v>15603</v>
      </c>
      <c r="CQ729" t="s">
        <v>174</v>
      </c>
      <c r="CR729">
        <v>10</v>
      </c>
      <c r="CS729">
        <v>5</v>
      </c>
      <c r="CU729" t="s">
        <v>15604</v>
      </c>
      <c r="CV729" t="s">
        <v>170</v>
      </c>
      <c r="CZ729" t="s">
        <v>170</v>
      </c>
      <c r="DB729" t="s">
        <v>1518</v>
      </c>
      <c r="DC729" t="s">
        <v>15605</v>
      </c>
      <c r="DD729" t="s">
        <v>174</v>
      </c>
      <c r="DE729" t="s">
        <v>15606</v>
      </c>
      <c r="DF729" t="s">
        <v>170</v>
      </c>
      <c r="DL729" t="s">
        <v>170</v>
      </c>
      <c r="DN729" t="s">
        <v>170</v>
      </c>
      <c r="DP729" t="s">
        <v>15607</v>
      </c>
      <c r="DQ729" t="s">
        <v>202</v>
      </c>
      <c r="DR729" t="str">
        <f>HYPERLINK("https://nconnect.nicmar.ac.in/pdf/863_resume_1772442966.pdf/Y2FyZWVy","View Resume")</f>
        <v>0</v>
      </c>
      <c r="DS729" t="s">
        <v>4265</v>
      </c>
      <c r="DT729" t="s">
        <v>15608</v>
      </c>
      <c r="DU729" t="s">
        <v>15609</v>
      </c>
      <c r="DV729" t="s">
        <v>3198</v>
      </c>
      <c r="DW729" t="s">
        <v>246</v>
      </c>
      <c r="DX729" t="s">
        <v>1718</v>
      </c>
      <c r="DY729" t="s">
        <v>209</v>
      </c>
      <c r="DZ729" t="s">
        <v>414</v>
      </c>
      <c r="EA729" t="s">
        <v>15610</v>
      </c>
      <c r="EB729" t="s">
        <v>211</v>
      </c>
      <c r="EC729" t="s">
        <v>3944</v>
      </c>
      <c r="ED729" t="s">
        <v>246</v>
      </c>
      <c r="EE729" t="s">
        <v>2981</v>
      </c>
      <c r="EF729" t="s">
        <v>1718</v>
      </c>
      <c r="EG729" t="s">
        <v>1683</v>
      </c>
    </row>
    <row r="730" spans="1:158">
      <c r="A730" t="s">
        <v>3911</v>
      </c>
      <c r="B730" t="s">
        <v>211</v>
      </c>
      <c r="C730" t="s">
        <v>471</v>
      </c>
      <c r="D730" t="s">
        <v>3912</v>
      </c>
      <c r="E730" t="s">
        <v>15611</v>
      </c>
      <c r="F730" t="s">
        <v>15612</v>
      </c>
      <c r="G730">
        <v>7588559533</v>
      </c>
      <c r="H730" t="s">
        <v>164</v>
      </c>
      <c r="I730" t="s">
        <v>15613</v>
      </c>
      <c r="J730" t="s">
        <v>166</v>
      </c>
      <c r="K730" t="s">
        <v>831</v>
      </c>
      <c r="L730" t="s">
        <v>15614</v>
      </c>
      <c r="M730" t="s">
        <v>15615</v>
      </c>
      <c r="N730" t="s">
        <v>174</v>
      </c>
      <c r="O730" t="s">
        <v>15616</v>
      </c>
      <c r="P730" t="s">
        <v>471</v>
      </c>
      <c r="AI730" t="s">
        <v>15617</v>
      </c>
      <c r="AJ730" t="s">
        <v>916</v>
      </c>
      <c r="AK730" t="s">
        <v>15618</v>
      </c>
      <c r="AL730">
        <v>73.33</v>
      </c>
      <c r="AN730">
        <v>2004</v>
      </c>
      <c r="AO730" t="s">
        <v>174</v>
      </c>
      <c r="AP730" t="s">
        <v>15619</v>
      </c>
      <c r="AQ730" t="s">
        <v>916</v>
      </c>
      <c r="AR730" t="s">
        <v>15620</v>
      </c>
      <c r="AS730">
        <v>53.83</v>
      </c>
      <c r="AU730">
        <v>2006</v>
      </c>
      <c r="AV730" t="s">
        <v>170</v>
      </c>
      <c r="BC730" t="s">
        <v>174</v>
      </c>
      <c r="BD730" t="s">
        <v>1909</v>
      </c>
      <c r="BE730" t="s">
        <v>15621</v>
      </c>
      <c r="BF730" t="s">
        <v>15622</v>
      </c>
      <c r="BG730">
        <v>62.33</v>
      </c>
      <c r="BI730">
        <v>2010</v>
      </c>
      <c r="BJ730">
        <v>2</v>
      </c>
      <c r="BL730">
        <v>9</v>
      </c>
      <c r="BN730" t="s">
        <v>174</v>
      </c>
      <c r="BO730" t="s">
        <v>1909</v>
      </c>
      <c r="BP730" t="s">
        <v>15623</v>
      </c>
      <c r="BQ730" t="s">
        <v>15624</v>
      </c>
      <c r="BR730">
        <v>66.7</v>
      </c>
      <c r="BS730">
        <v>7.58</v>
      </c>
      <c r="BT730">
        <v>2013</v>
      </c>
      <c r="BU730">
        <v>17</v>
      </c>
      <c r="BW730">
        <v>13</v>
      </c>
      <c r="BY730" t="s">
        <v>170</v>
      </c>
      <c r="CF730" t="s">
        <v>174</v>
      </c>
      <c r="CG730" t="s">
        <v>15625</v>
      </c>
      <c r="CH730" t="s">
        <v>15367</v>
      </c>
      <c r="CI730" t="s">
        <v>373</v>
      </c>
      <c r="CK730" t="s">
        <v>170</v>
      </c>
      <c r="CL730" t="s">
        <v>170</v>
      </c>
      <c r="CN730" t="s">
        <v>170</v>
      </c>
      <c r="CP730" t="s">
        <v>15626</v>
      </c>
      <c r="CQ730" t="s">
        <v>174</v>
      </c>
      <c r="CR730">
        <v>1</v>
      </c>
      <c r="CS730">
        <v>0</v>
      </c>
      <c r="CT730">
        <v>8</v>
      </c>
      <c r="CV730" t="s">
        <v>170</v>
      </c>
      <c r="CZ730" t="s">
        <v>170</v>
      </c>
      <c r="DB730" t="s">
        <v>15627</v>
      </c>
      <c r="DC730" t="s">
        <v>15628</v>
      </c>
      <c r="DD730" t="s">
        <v>170</v>
      </c>
      <c r="DF730" t="s">
        <v>170</v>
      </c>
      <c r="DL730" t="s">
        <v>170</v>
      </c>
      <c r="DN730" t="s">
        <v>170</v>
      </c>
      <c r="DP730" t="s">
        <v>15629</v>
      </c>
      <c r="DQ730" t="str">
        <f>HYPERLINK("https://nconnect.nicmar.ac.in/storage/profile/69a4414f8824f.png","Download")</f>
        <v>0</v>
      </c>
      <c r="DR730" t="str">
        <f>HYPERLINK("https://nconnect.nicmar.ac.in/pdf/852_resume_1772457317.pdf/Y2FyZWVy","View Resume")</f>
        <v>0</v>
      </c>
      <c r="DS730" t="s">
        <v>15630</v>
      </c>
      <c r="DT730" t="s">
        <v>15631</v>
      </c>
      <c r="DU730" t="s">
        <v>1985</v>
      </c>
      <c r="DV730" t="s">
        <v>818</v>
      </c>
      <c r="DW730" t="s">
        <v>246</v>
      </c>
      <c r="DX730" t="s">
        <v>984</v>
      </c>
      <c r="DY730" t="s">
        <v>209</v>
      </c>
      <c r="DZ730" t="s">
        <v>1683</v>
      </c>
      <c r="EA730" t="s">
        <v>10364</v>
      </c>
      <c r="EB730" t="s">
        <v>211</v>
      </c>
      <c r="EC730" t="s">
        <v>818</v>
      </c>
      <c r="ED730" t="s">
        <v>246</v>
      </c>
      <c r="EE730" t="s">
        <v>907</v>
      </c>
      <c r="EF730" t="s">
        <v>984</v>
      </c>
      <c r="EG730" t="s">
        <v>906</v>
      </c>
      <c r="EH730" t="s">
        <v>15632</v>
      </c>
      <c r="EI730" t="s">
        <v>211</v>
      </c>
      <c r="EJ730" t="s">
        <v>818</v>
      </c>
      <c r="EK730" t="s">
        <v>246</v>
      </c>
      <c r="EL730" t="s">
        <v>1470</v>
      </c>
      <c r="EM730" t="s">
        <v>907</v>
      </c>
      <c r="EN730" t="s">
        <v>816</v>
      </c>
      <c r="EO730" t="s">
        <v>15633</v>
      </c>
      <c r="EP730" t="s">
        <v>211</v>
      </c>
      <c r="EQ730" t="s">
        <v>818</v>
      </c>
      <c r="ER730" t="s">
        <v>246</v>
      </c>
      <c r="ES730" t="s">
        <v>573</v>
      </c>
      <c r="ET730" t="s">
        <v>1725</v>
      </c>
      <c r="EU730" t="s">
        <v>821</v>
      </c>
      <c r="EV730" t="s">
        <v>15634</v>
      </c>
      <c r="EW730" t="s">
        <v>211</v>
      </c>
      <c r="EX730" t="s">
        <v>818</v>
      </c>
      <c r="EY730" t="s">
        <v>246</v>
      </c>
      <c r="EZ730" t="s">
        <v>427</v>
      </c>
      <c r="FA730" t="s">
        <v>573</v>
      </c>
      <c r="FB730" t="s">
        <v>248</v>
      </c>
    </row>
    <row r="731" spans="1:158">
      <c r="A731" t="s">
        <v>5303</v>
      </c>
      <c r="B731" t="s">
        <v>507</v>
      </c>
      <c r="C731" t="s">
        <v>160</v>
      </c>
      <c r="D731" t="s">
        <v>5304</v>
      </c>
      <c r="E731" t="s">
        <v>15635</v>
      </c>
      <c r="F731" t="s">
        <v>15636</v>
      </c>
      <c r="G731">
        <v>7741967221</v>
      </c>
      <c r="H731" t="s">
        <v>271</v>
      </c>
      <c r="I731" t="s">
        <v>15637</v>
      </c>
      <c r="J731" t="s">
        <v>166</v>
      </c>
      <c r="K731" t="s">
        <v>14721</v>
      </c>
      <c r="L731" t="s">
        <v>15638</v>
      </c>
      <c r="M731" t="s">
        <v>15639</v>
      </c>
      <c r="N731" t="s">
        <v>170</v>
      </c>
      <c r="AI731" t="s">
        <v>15640</v>
      </c>
      <c r="AJ731" t="s">
        <v>15641</v>
      </c>
      <c r="AK731" t="s">
        <v>15642</v>
      </c>
      <c r="AL731">
        <v>86</v>
      </c>
      <c r="AN731">
        <v>2002</v>
      </c>
      <c r="AO731" t="s">
        <v>174</v>
      </c>
      <c r="AP731" t="s">
        <v>15640</v>
      </c>
      <c r="AQ731" t="s">
        <v>15641</v>
      </c>
      <c r="AR731" t="s">
        <v>15643</v>
      </c>
      <c r="AS731">
        <v>76</v>
      </c>
      <c r="AU731">
        <v>2004</v>
      </c>
      <c r="AV731" t="s">
        <v>170</v>
      </c>
      <c r="BC731" t="s">
        <v>174</v>
      </c>
      <c r="BD731" t="s">
        <v>8587</v>
      </c>
      <c r="BE731" t="s">
        <v>15644</v>
      </c>
      <c r="BF731" t="s">
        <v>15645</v>
      </c>
      <c r="BG731">
        <v>65</v>
      </c>
      <c r="BI731">
        <v>2009</v>
      </c>
      <c r="BJ731">
        <v>8</v>
      </c>
      <c r="BL731">
        <v>2</v>
      </c>
      <c r="BN731" t="s">
        <v>174</v>
      </c>
      <c r="BO731" t="s">
        <v>1795</v>
      </c>
      <c r="BP731" t="s">
        <v>1884</v>
      </c>
      <c r="BQ731" t="s">
        <v>15646</v>
      </c>
      <c r="BR731">
        <v>69</v>
      </c>
      <c r="BT731">
        <v>2012</v>
      </c>
      <c r="BU731">
        <v>24</v>
      </c>
      <c r="BW731">
        <v>50</v>
      </c>
      <c r="BY731" t="s">
        <v>170</v>
      </c>
      <c r="CF731" t="s">
        <v>174</v>
      </c>
      <c r="CG731" t="s">
        <v>15647</v>
      </c>
      <c r="CH731" t="s">
        <v>15648</v>
      </c>
      <c r="CI731" t="s">
        <v>193</v>
      </c>
      <c r="CJ731">
        <v>2025</v>
      </c>
      <c r="CL731" t="s">
        <v>174</v>
      </c>
      <c r="CN731" t="s">
        <v>174</v>
      </c>
      <c r="CO731" t="s">
        <v>15649</v>
      </c>
      <c r="CP731" t="s">
        <v>15650</v>
      </c>
      <c r="CQ731" t="s">
        <v>174</v>
      </c>
      <c r="CR731">
        <v>1</v>
      </c>
      <c r="CS731">
        <v>2</v>
      </c>
      <c r="CT731">
        <v>6</v>
      </c>
      <c r="CU731" t="s">
        <v>15651</v>
      </c>
      <c r="CV731" t="s">
        <v>170</v>
      </c>
      <c r="CZ731" t="s">
        <v>170</v>
      </c>
      <c r="DB731" t="s">
        <v>15652</v>
      </c>
      <c r="DC731" t="s">
        <v>15653</v>
      </c>
      <c r="DD731" t="s">
        <v>174</v>
      </c>
      <c r="DE731" t="s">
        <v>15654</v>
      </c>
      <c r="DF731" t="s">
        <v>174</v>
      </c>
      <c r="DG731" t="s">
        <v>15655</v>
      </c>
      <c r="DH731" t="s">
        <v>378</v>
      </c>
      <c r="DI731" t="s">
        <v>378</v>
      </c>
      <c r="DJ731" t="s">
        <v>378</v>
      </c>
      <c r="DK731">
        <v>7</v>
      </c>
      <c r="DL731" t="s">
        <v>174</v>
      </c>
      <c r="DM731" t="s">
        <v>15649</v>
      </c>
      <c r="DN731" t="s">
        <v>170</v>
      </c>
      <c r="DP731" t="s">
        <v>15656</v>
      </c>
      <c r="DQ731" t="str">
        <f>HYPERLINK("https://nconnect.nicmar.ac.in/storage/profile/69a178e53d12b.png","Download")</f>
        <v>0</v>
      </c>
      <c r="DR731" t="str">
        <f>HYPERLINK("https://nconnect.nicmar.ac.in/pdf/800_resume_1772442848.pdf/Y2FyZWVy","View Resume")</f>
        <v>0</v>
      </c>
      <c r="DS731" t="s">
        <v>8152</v>
      </c>
      <c r="DT731" t="s">
        <v>15657</v>
      </c>
      <c r="DU731" t="s">
        <v>1283</v>
      </c>
      <c r="DV731" t="s">
        <v>818</v>
      </c>
      <c r="DW731" t="s">
        <v>246</v>
      </c>
      <c r="DX731" t="s">
        <v>981</v>
      </c>
      <c r="DY731" t="s">
        <v>209</v>
      </c>
      <c r="DZ731" t="s">
        <v>990</v>
      </c>
      <c r="EA731" t="s">
        <v>15658</v>
      </c>
      <c r="EB731" t="s">
        <v>4350</v>
      </c>
      <c r="EC731" t="s">
        <v>548</v>
      </c>
      <c r="ED731" t="s">
        <v>207</v>
      </c>
      <c r="EE731" t="s">
        <v>2434</v>
      </c>
      <c r="EF731" t="s">
        <v>4271</v>
      </c>
      <c r="EG731" t="s">
        <v>949</v>
      </c>
      <c r="EH731" t="s">
        <v>15659</v>
      </c>
      <c r="EI731" t="s">
        <v>2685</v>
      </c>
      <c r="EJ731" t="s">
        <v>818</v>
      </c>
      <c r="EK731" t="s">
        <v>246</v>
      </c>
      <c r="EL731" t="s">
        <v>1387</v>
      </c>
      <c r="EM731" t="s">
        <v>2529</v>
      </c>
      <c r="EN731" t="s">
        <v>248</v>
      </c>
      <c r="EO731" t="s">
        <v>15660</v>
      </c>
      <c r="EP731" t="s">
        <v>8238</v>
      </c>
      <c r="EQ731" t="s">
        <v>818</v>
      </c>
      <c r="ER731" t="s">
        <v>207</v>
      </c>
      <c r="ES731" t="s">
        <v>2374</v>
      </c>
      <c r="ET731" t="s">
        <v>1387</v>
      </c>
      <c r="EU731" t="s">
        <v>465</v>
      </c>
      <c r="EV731" t="s">
        <v>15657</v>
      </c>
      <c r="EW731" t="s">
        <v>1283</v>
      </c>
      <c r="EX731" t="s">
        <v>818</v>
      </c>
      <c r="EY731" t="s">
        <v>246</v>
      </c>
      <c r="EZ731" t="s">
        <v>579</v>
      </c>
      <c r="FA731" t="s">
        <v>505</v>
      </c>
      <c r="FB731" t="s">
        <v>15661</v>
      </c>
    </row>
    <row r="732" spans="1:158">
      <c r="A732" t="s">
        <v>506</v>
      </c>
      <c r="B732" t="s">
        <v>507</v>
      </c>
      <c r="C732" t="s">
        <v>267</v>
      </c>
      <c r="D732" t="s">
        <v>508</v>
      </c>
      <c r="E732" t="s">
        <v>15662</v>
      </c>
      <c r="F732" t="s">
        <v>15663</v>
      </c>
      <c r="G732">
        <v>9860046330</v>
      </c>
      <c r="H732" t="s">
        <v>164</v>
      </c>
      <c r="I732" t="s">
        <v>7589</v>
      </c>
      <c r="J732" t="s">
        <v>166</v>
      </c>
      <c r="K732" t="s">
        <v>2824</v>
      </c>
      <c r="L732" t="s">
        <v>15664</v>
      </c>
      <c r="M732" t="s">
        <v>15665</v>
      </c>
      <c r="N732" t="s">
        <v>174</v>
      </c>
      <c r="O732" t="s">
        <v>15666</v>
      </c>
      <c r="P732" t="s">
        <v>12994</v>
      </c>
      <c r="AI732" t="s">
        <v>15667</v>
      </c>
      <c r="AJ732" t="s">
        <v>15092</v>
      </c>
      <c r="AK732" t="s">
        <v>15668</v>
      </c>
      <c r="AL732">
        <v>71.73</v>
      </c>
      <c r="AN732">
        <v>2000</v>
      </c>
      <c r="AO732" t="s">
        <v>174</v>
      </c>
      <c r="AP732" t="s">
        <v>15667</v>
      </c>
      <c r="AQ732" t="s">
        <v>15092</v>
      </c>
      <c r="AR732" t="s">
        <v>15669</v>
      </c>
      <c r="AS732">
        <v>77.83</v>
      </c>
      <c r="AU732">
        <v>2002</v>
      </c>
      <c r="AV732" t="s">
        <v>170</v>
      </c>
      <c r="BC732" t="s">
        <v>174</v>
      </c>
      <c r="BD732" t="s">
        <v>15670</v>
      </c>
      <c r="BE732" t="s">
        <v>15671</v>
      </c>
      <c r="BF732" t="s">
        <v>15672</v>
      </c>
      <c r="BG732">
        <v>78.4</v>
      </c>
      <c r="BI732">
        <v>2007</v>
      </c>
      <c r="BJ732">
        <v>19</v>
      </c>
      <c r="BK732" t="s">
        <v>5341</v>
      </c>
      <c r="BL732">
        <v>53</v>
      </c>
      <c r="BM732" t="s">
        <v>10609</v>
      </c>
      <c r="BN732" t="s">
        <v>174</v>
      </c>
      <c r="BO732" t="s">
        <v>4638</v>
      </c>
      <c r="BP732" t="s">
        <v>15673</v>
      </c>
      <c r="BQ732" t="s">
        <v>15674</v>
      </c>
      <c r="BR732">
        <v>66.98</v>
      </c>
      <c r="BT732">
        <v>2010</v>
      </c>
      <c r="BU732">
        <v>31</v>
      </c>
      <c r="BV732" t="s">
        <v>11637</v>
      </c>
      <c r="BW732">
        <v>23</v>
      </c>
      <c r="BY732" t="s">
        <v>170</v>
      </c>
      <c r="CF732" t="s">
        <v>174</v>
      </c>
      <c r="CG732" t="s">
        <v>2359</v>
      </c>
      <c r="CH732" t="s">
        <v>15675</v>
      </c>
      <c r="CI732" t="s">
        <v>193</v>
      </c>
      <c r="CJ732">
        <v>2018</v>
      </c>
      <c r="CL732" t="s">
        <v>174</v>
      </c>
      <c r="CM732" t="s">
        <v>15676</v>
      </c>
      <c r="CN732" t="s">
        <v>174</v>
      </c>
      <c r="CO732" t="s">
        <v>15677</v>
      </c>
      <c r="CP732" t="s">
        <v>1944</v>
      </c>
      <c r="CQ732" t="s">
        <v>174</v>
      </c>
      <c r="CR732">
        <v>12</v>
      </c>
      <c r="CS732">
        <v>10</v>
      </c>
      <c r="CT732">
        <v>4</v>
      </c>
      <c r="CU732" t="s">
        <v>15678</v>
      </c>
      <c r="CV732" t="s">
        <v>170</v>
      </c>
      <c r="CZ732" t="s">
        <v>170</v>
      </c>
      <c r="DB732" t="s">
        <v>15679</v>
      </c>
      <c r="DC732" t="s">
        <v>15680</v>
      </c>
      <c r="DD732" t="s">
        <v>174</v>
      </c>
      <c r="DE732" t="s">
        <v>15681</v>
      </c>
      <c r="DF732" t="s">
        <v>174</v>
      </c>
      <c r="DG732" t="s">
        <v>15682</v>
      </c>
      <c r="DH732" t="s">
        <v>15683</v>
      </c>
      <c r="DI732" t="s">
        <v>15684</v>
      </c>
      <c r="DJ732" t="s">
        <v>15685</v>
      </c>
      <c r="DK732">
        <v>9</v>
      </c>
      <c r="DL732" t="s">
        <v>174</v>
      </c>
      <c r="DM732" t="s">
        <v>15677</v>
      </c>
      <c r="DN732" t="s">
        <v>174</v>
      </c>
      <c r="DO732" t="s">
        <v>15686</v>
      </c>
      <c r="DP732" t="s">
        <v>15687</v>
      </c>
      <c r="DQ732" t="str">
        <f>HYPERLINK("https://nconnect.nicmar.ac.in/storage/profile/69a07fd5ac79a.png","Download")</f>
        <v>0</v>
      </c>
      <c r="DR732" t="str">
        <f>HYPERLINK("https://nconnect.nicmar.ac.in/pdf/31_resume_1772443904.pdf/Y2FyZWVy","View Resume")</f>
        <v>0</v>
      </c>
      <c r="DS732" t="s">
        <v>5006</v>
      </c>
      <c r="DT732" t="s">
        <v>15688</v>
      </c>
      <c r="DU732" t="s">
        <v>15689</v>
      </c>
      <c r="DV732" t="s">
        <v>818</v>
      </c>
      <c r="DW732" t="s">
        <v>246</v>
      </c>
      <c r="DX732" t="s">
        <v>1094</v>
      </c>
      <c r="DY732" t="s">
        <v>209</v>
      </c>
      <c r="DZ732" t="s">
        <v>1689</v>
      </c>
      <c r="EA732" t="s">
        <v>15690</v>
      </c>
      <c r="EB732" t="s">
        <v>211</v>
      </c>
      <c r="EC732" t="s">
        <v>818</v>
      </c>
      <c r="ED732" t="s">
        <v>246</v>
      </c>
      <c r="EE732" t="s">
        <v>1544</v>
      </c>
      <c r="EF732" t="s">
        <v>1094</v>
      </c>
      <c r="EG732" t="s">
        <v>3196</v>
      </c>
      <c r="EH732" t="s">
        <v>15691</v>
      </c>
      <c r="EI732" t="s">
        <v>211</v>
      </c>
      <c r="EJ732" t="s">
        <v>818</v>
      </c>
      <c r="EK732" t="s">
        <v>246</v>
      </c>
      <c r="EL732" t="s">
        <v>2926</v>
      </c>
      <c r="EM732" t="s">
        <v>1544</v>
      </c>
      <c r="EN732" t="s">
        <v>4372</v>
      </c>
      <c r="EO732" t="s">
        <v>15692</v>
      </c>
      <c r="EP732" t="s">
        <v>211</v>
      </c>
      <c r="EQ732" t="s">
        <v>818</v>
      </c>
      <c r="ER732" t="s">
        <v>246</v>
      </c>
      <c r="ES732" t="s">
        <v>2203</v>
      </c>
      <c r="ET732" t="s">
        <v>579</v>
      </c>
      <c r="EU732" t="s">
        <v>1317</v>
      </c>
    </row>
    <row r="733" spans="1:158">
      <c r="A733" t="s">
        <v>1348</v>
      </c>
      <c r="B733" t="s">
        <v>211</v>
      </c>
      <c r="C733" t="s">
        <v>267</v>
      </c>
      <c r="D733" t="s">
        <v>1349</v>
      </c>
      <c r="E733" t="s">
        <v>15693</v>
      </c>
      <c r="F733" t="s">
        <v>15694</v>
      </c>
      <c r="G733">
        <v>7677882545</v>
      </c>
      <c r="H733" t="s">
        <v>271</v>
      </c>
      <c r="I733" t="s">
        <v>15695</v>
      </c>
      <c r="J733" t="s">
        <v>166</v>
      </c>
      <c r="K733" t="s">
        <v>3792</v>
      </c>
      <c r="L733" t="s">
        <v>15696</v>
      </c>
      <c r="M733" t="s">
        <v>15697</v>
      </c>
      <c r="N733" t="s">
        <v>170</v>
      </c>
      <c r="AI733" t="s">
        <v>15698</v>
      </c>
      <c r="AJ733" t="s">
        <v>15699</v>
      </c>
      <c r="AK733" t="s">
        <v>15700</v>
      </c>
      <c r="AL733">
        <v>57.7</v>
      </c>
      <c r="AN733">
        <v>2008</v>
      </c>
      <c r="AO733" t="s">
        <v>174</v>
      </c>
      <c r="AP733" t="s">
        <v>15698</v>
      </c>
      <c r="AQ733" t="s">
        <v>15699</v>
      </c>
      <c r="AR733" t="s">
        <v>15701</v>
      </c>
      <c r="AS733">
        <v>63</v>
      </c>
      <c r="AU733">
        <v>2010</v>
      </c>
      <c r="AV733" t="s">
        <v>170</v>
      </c>
      <c r="BC733" t="s">
        <v>174</v>
      </c>
      <c r="BD733" t="s">
        <v>15702</v>
      </c>
      <c r="BE733" t="s">
        <v>15703</v>
      </c>
      <c r="BF733" t="s">
        <v>15704</v>
      </c>
      <c r="BG733">
        <v>58.75</v>
      </c>
      <c r="BI733">
        <v>2013</v>
      </c>
      <c r="BJ733">
        <v>19</v>
      </c>
      <c r="BK733" t="s">
        <v>15705</v>
      </c>
      <c r="BL733">
        <v>53</v>
      </c>
      <c r="BM733" t="s">
        <v>6201</v>
      </c>
      <c r="BN733" t="s">
        <v>174</v>
      </c>
      <c r="BO733" t="s">
        <v>15706</v>
      </c>
      <c r="BP733" t="s">
        <v>15707</v>
      </c>
      <c r="BQ733" t="s">
        <v>6201</v>
      </c>
      <c r="BR733">
        <v>70.42</v>
      </c>
      <c r="BT733">
        <v>2015</v>
      </c>
      <c r="BU733">
        <v>31</v>
      </c>
      <c r="BV733" t="s">
        <v>15708</v>
      </c>
      <c r="BW733">
        <v>53</v>
      </c>
      <c r="BX733" t="s">
        <v>6201</v>
      </c>
      <c r="BY733" t="s">
        <v>170</v>
      </c>
      <c r="CF733" t="s">
        <v>174</v>
      </c>
      <c r="CG733" t="s">
        <v>6201</v>
      </c>
      <c r="CH733" t="s">
        <v>15709</v>
      </c>
      <c r="CI733" t="s">
        <v>193</v>
      </c>
      <c r="CJ733">
        <v>2023</v>
      </c>
      <c r="CL733" t="s">
        <v>174</v>
      </c>
      <c r="CM733" t="s">
        <v>15710</v>
      </c>
      <c r="CN733" t="s">
        <v>174</v>
      </c>
      <c r="CO733" t="s">
        <v>15711</v>
      </c>
      <c r="CP733" t="s">
        <v>15712</v>
      </c>
      <c r="CQ733" t="s">
        <v>174</v>
      </c>
      <c r="CR733">
        <v>5</v>
      </c>
      <c r="CS733">
        <v>1</v>
      </c>
      <c r="CT733">
        <v>3</v>
      </c>
      <c r="CU733" t="s">
        <v>15713</v>
      </c>
      <c r="CV733" t="s">
        <v>170</v>
      </c>
      <c r="CZ733" t="s">
        <v>170</v>
      </c>
      <c r="DB733" t="s">
        <v>15714</v>
      </c>
      <c r="DC733" t="s">
        <v>15715</v>
      </c>
      <c r="DD733" t="s">
        <v>174</v>
      </c>
      <c r="DE733" t="s">
        <v>15716</v>
      </c>
      <c r="DF733" t="s">
        <v>170</v>
      </c>
      <c r="DL733" t="s">
        <v>174</v>
      </c>
      <c r="DM733" t="s">
        <v>15717</v>
      </c>
      <c r="DN733" t="s">
        <v>174</v>
      </c>
      <c r="DO733" t="s">
        <v>15718</v>
      </c>
      <c r="DP733" t="s">
        <v>15719</v>
      </c>
      <c r="DQ733" t="str">
        <f>HYPERLINK("https://nconnect.nicmar.ac.in/storage/profile/69a04b81cd817.png","Download")</f>
        <v>0</v>
      </c>
      <c r="DR733" t="str">
        <f>HYPERLINK("https://nconnect.nicmar.ac.in/pdf/720_resume_1772443607.pdf/Y2FyZWVy","View Resume")</f>
        <v>0</v>
      </c>
      <c r="DS733" t="s">
        <v>691</v>
      </c>
      <c r="DT733" t="s">
        <v>1029</v>
      </c>
      <c r="DU733" t="s">
        <v>2316</v>
      </c>
      <c r="DV733" t="s">
        <v>818</v>
      </c>
      <c r="DW733" t="s">
        <v>246</v>
      </c>
      <c r="DX733" t="s">
        <v>984</v>
      </c>
      <c r="DY733" t="s">
        <v>209</v>
      </c>
      <c r="DZ733" t="s">
        <v>691</v>
      </c>
    </row>
    <row r="734" spans="1:158">
      <c r="A734" t="s">
        <v>826</v>
      </c>
      <c r="B734" t="s">
        <v>211</v>
      </c>
      <c r="C734" t="s">
        <v>267</v>
      </c>
      <c r="D734" t="s">
        <v>827</v>
      </c>
      <c r="E734" t="s">
        <v>15720</v>
      </c>
      <c r="F734" t="s">
        <v>15721</v>
      </c>
      <c r="G734">
        <v>9850628268</v>
      </c>
      <c r="H734" t="s">
        <v>271</v>
      </c>
      <c r="I734" t="s">
        <v>15722</v>
      </c>
      <c r="J734" t="s">
        <v>166</v>
      </c>
      <c r="K734" t="s">
        <v>15723</v>
      </c>
      <c r="L734" t="s">
        <v>15724</v>
      </c>
      <c r="M734" t="s">
        <v>15725</v>
      </c>
      <c r="N734" t="s">
        <v>174</v>
      </c>
      <c r="O734" t="s">
        <v>15726</v>
      </c>
      <c r="P734" t="s">
        <v>286</v>
      </c>
      <c r="AI734" t="s">
        <v>15727</v>
      </c>
      <c r="AJ734" t="s">
        <v>15728</v>
      </c>
      <c r="AK734" t="s">
        <v>15729</v>
      </c>
      <c r="AL734">
        <v>73</v>
      </c>
      <c r="AN734">
        <v>1991</v>
      </c>
      <c r="AO734" t="s">
        <v>174</v>
      </c>
      <c r="AP734" t="s">
        <v>15730</v>
      </c>
      <c r="AQ734" t="s">
        <v>15731</v>
      </c>
      <c r="AR734" t="s">
        <v>15732</v>
      </c>
      <c r="AS734">
        <v>64.8</v>
      </c>
      <c r="AU734">
        <v>1993</v>
      </c>
      <c r="AV734" t="s">
        <v>170</v>
      </c>
      <c r="BC734" t="s">
        <v>174</v>
      </c>
      <c r="BD734" t="s">
        <v>15733</v>
      </c>
      <c r="BE734" t="s">
        <v>15734</v>
      </c>
      <c r="BF734" t="s">
        <v>15735</v>
      </c>
      <c r="BG734">
        <v>72.4</v>
      </c>
      <c r="BI734">
        <v>1996</v>
      </c>
      <c r="BJ734">
        <v>19</v>
      </c>
      <c r="BK734" t="s">
        <v>15736</v>
      </c>
      <c r="BL734">
        <v>53</v>
      </c>
      <c r="BM734" t="s">
        <v>442</v>
      </c>
      <c r="BN734" t="s">
        <v>174</v>
      </c>
      <c r="BO734" t="s">
        <v>15737</v>
      </c>
      <c r="BP734" t="s">
        <v>15738</v>
      </c>
      <c r="BQ734" t="s">
        <v>1006</v>
      </c>
      <c r="BR734">
        <v>70.6</v>
      </c>
      <c r="BT734">
        <v>1999</v>
      </c>
      <c r="BU734">
        <v>31</v>
      </c>
      <c r="BV734" t="s">
        <v>15739</v>
      </c>
      <c r="BW734">
        <v>11</v>
      </c>
      <c r="BY734" t="s">
        <v>174</v>
      </c>
      <c r="BZ734" t="s">
        <v>15740</v>
      </c>
      <c r="CA734" t="s">
        <v>15741</v>
      </c>
      <c r="CB734" t="s">
        <v>15742</v>
      </c>
      <c r="CC734">
        <v>64.25</v>
      </c>
      <c r="CE734">
        <v>2003</v>
      </c>
      <c r="CF734" t="s">
        <v>174</v>
      </c>
      <c r="CG734" t="s">
        <v>7033</v>
      </c>
      <c r="CH734" t="s">
        <v>15743</v>
      </c>
      <c r="CI734" t="s">
        <v>193</v>
      </c>
      <c r="CJ734">
        <v>2026</v>
      </c>
      <c r="CL734" t="s">
        <v>174</v>
      </c>
      <c r="CM734" t="s">
        <v>15744</v>
      </c>
      <c r="CN734" t="s">
        <v>170</v>
      </c>
      <c r="CP734" t="s">
        <v>14698</v>
      </c>
      <c r="CQ734" t="s">
        <v>170</v>
      </c>
      <c r="CV734" t="s">
        <v>170</v>
      </c>
      <c r="CZ734" t="s">
        <v>170</v>
      </c>
      <c r="DB734" t="s">
        <v>15745</v>
      </c>
      <c r="DC734" t="s">
        <v>15746</v>
      </c>
      <c r="DD734" t="s">
        <v>174</v>
      </c>
      <c r="DE734" t="s">
        <v>15747</v>
      </c>
      <c r="DF734" t="s">
        <v>174</v>
      </c>
      <c r="DG734" t="s">
        <v>110</v>
      </c>
      <c r="DH734" t="s">
        <v>3743</v>
      </c>
      <c r="DI734" t="s">
        <v>4303</v>
      </c>
      <c r="DJ734" t="s">
        <v>15748</v>
      </c>
      <c r="DK734">
        <v>7</v>
      </c>
      <c r="DL734" t="s">
        <v>170</v>
      </c>
      <c r="DN734" t="s">
        <v>170</v>
      </c>
      <c r="DP734" t="s">
        <v>15749</v>
      </c>
      <c r="DQ734" t="s">
        <v>202</v>
      </c>
      <c r="DR734" t="str">
        <f>HYPERLINK("https://nconnect.nicmar.ac.in/pdf/746_resume_1772444154.pdf/Y2FyZWVy","View Resume")</f>
        <v>0</v>
      </c>
      <c r="DS734" t="s">
        <v>1624</v>
      </c>
      <c r="DT734" t="s">
        <v>10077</v>
      </c>
      <c r="DU734" t="s">
        <v>211</v>
      </c>
      <c r="DV734" t="s">
        <v>818</v>
      </c>
      <c r="DW734" t="s">
        <v>246</v>
      </c>
      <c r="DX734" t="s">
        <v>4757</v>
      </c>
      <c r="DY734" t="s">
        <v>209</v>
      </c>
      <c r="DZ734" t="s">
        <v>1624</v>
      </c>
    </row>
    <row r="735" spans="1:158">
      <c r="A735" t="s">
        <v>295</v>
      </c>
      <c r="B735" t="s">
        <v>211</v>
      </c>
      <c r="C735" t="s">
        <v>267</v>
      </c>
      <c r="D735" t="s">
        <v>296</v>
      </c>
      <c r="E735" t="s">
        <v>15750</v>
      </c>
      <c r="F735" t="s">
        <v>15751</v>
      </c>
      <c r="G735">
        <v>9833846005</v>
      </c>
      <c r="H735" t="s">
        <v>271</v>
      </c>
      <c r="I735" t="s">
        <v>15752</v>
      </c>
      <c r="J735" t="s">
        <v>166</v>
      </c>
      <c r="K735" t="s">
        <v>831</v>
      </c>
      <c r="L735" t="s">
        <v>15753</v>
      </c>
      <c r="M735" t="s">
        <v>15754</v>
      </c>
      <c r="N735" t="s">
        <v>170</v>
      </c>
      <c r="AI735" t="s">
        <v>15755</v>
      </c>
      <c r="AJ735" t="s">
        <v>548</v>
      </c>
      <c r="AK735" t="s">
        <v>15756</v>
      </c>
      <c r="AL735">
        <v>81.33</v>
      </c>
      <c r="AN735">
        <v>1996</v>
      </c>
      <c r="AO735" t="s">
        <v>174</v>
      </c>
      <c r="AP735" t="s">
        <v>1716</v>
      </c>
      <c r="AQ735" t="s">
        <v>548</v>
      </c>
      <c r="AR735" t="s">
        <v>6965</v>
      </c>
      <c r="AS735">
        <v>80.33</v>
      </c>
      <c r="AU735">
        <v>1998</v>
      </c>
      <c r="AV735" t="s">
        <v>170</v>
      </c>
      <c r="BC735" t="s">
        <v>174</v>
      </c>
      <c r="BD735" t="s">
        <v>1909</v>
      </c>
      <c r="BE735" t="s">
        <v>15757</v>
      </c>
      <c r="BF735" t="s">
        <v>15758</v>
      </c>
      <c r="BG735">
        <v>65.47</v>
      </c>
      <c r="BI735">
        <v>2003</v>
      </c>
      <c r="BJ735">
        <v>19</v>
      </c>
      <c r="BK735" t="s">
        <v>15759</v>
      </c>
      <c r="BL735">
        <v>19</v>
      </c>
      <c r="BN735" t="s">
        <v>174</v>
      </c>
      <c r="BO735" t="s">
        <v>1909</v>
      </c>
      <c r="BP735" t="s">
        <v>15760</v>
      </c>
      <c r="BQ735" t="s">
        <v>1185</v>
      </c>
      <c r="BR735">
        <v>68.1</v>
      </c>
      <c r="BT735">
        <v>2005</v>
      </c>
      <c r="BU735">
        <v>31</v>
      </c>
      <c r="BV735" t="s">
        <v>15761</v>
      </c>
      <c r="BW735">
        <v>33</v>
      </c>
      <c r="BY735" t="s">
        <v>170</v>
      </c>
      <c r="CF735" t="s">
        <v>174</v>
      </c>
      <c r="CG735" t="s">
        <v>15762</v>
      </c>
      <c r="CH735" t="s">
        <v>15763</v>
      </c>
      <c r="CI735" t="s">
        <v>373</v>
      </c>
      <c r="CK735" t="s">
        <v>170</v>
      </c>
      <c r="CL735" t="s">
        <v>174</v>
      </c>
      <c r="CM735" t="s">
        <v>15764</v>
      </c>
      <c r="CN735" t="s">
        <v>170</v>
      </c>
      <c r="CP735" t="s">
        <v>15765</v>
      </c>
      <c r="CQ735" t="s">
        <v>174</v>
      </c>
      <c r="CR735">
        <v>0</v>
      </c>
      <c r="CS735">
        <v>0</v>
      </c>
      <c r="CT735">
        <v>1</v>
      </c>
      <c r="CU735" t="s">
        <v>15766</v>
      </c>
      <c r="CV735" t="s">
        <v>170</v>
      </c>
      <c r="CZ735" t="s">
        <v>170</v>
      </c>
      <c r="DB735" t="s">
        <v>15767</v>
      </c>
      <c r="DC735" t="s">
        <v>15768</v>
      </c>
      <c r="DD735" t="s">
        <v>174</v>
      </c>
      <c r="DE735" t="s">
        <v>15769</v>
      </c>
      <c r="DF735" t="s">
        <v>174</v>
      </c>
      <c r="DG735">
        <v>3</v>
      </c>
      <c r="DH735">
        <v>6</v>
      </c>
      <c r="DI735">
        <v>1</v>
      </c>
      <c r="DJ735" t="s">
        <v>15179</v>
      </c>
      <c r="DK735">
        <v>9</v>
      </c>
      <c r="DL735" t="s">
        <v>170</v>
      </c>
      <c r="DN735" t="s">
        <v>170</v>
      </c>
      <c r="DP735" t="s">
        <v>15749</v>
      </c>
      <c r="DQ735" t="s">
        <v>202</v>
      </c>
      <c r="DR735" t="str">
        <f>HYPERLINK("https://nconnect.nicmar.ac.in/pdf/868_resume_1772444249.pdf/Y2FyZWVy","View Resume")</f>
        <v>0</v>
      </c>
      <c r="DS735" t="s">
        <v>10940</v>
      </c>
      <c r="DT735" t="s">
        <v>15770</v>
      </c>
      <c r="DU735" t="s">
        <v>15771</v>
      </c>
      <c r="DV735" t="s">
        <v>818</v>
      </c>
      <c r="DW735" t="s">
        <v>246</v>
      </c>
      <c r="DX735" t="s">
        <v>8183</v>
      </c>
      <c r="DY735" t="s">
        <v>2285</v>
      </c>
      <c r="DZ735" t="s">
        <v>1206</v>
      </c>
      <c r="EA735" t="s">
        <v>15772</v>
      </c>
      <c r="EB735" t="s">
        <v>8573</v>
      </c>
      <c r="EC735" t="s">
        <v>333</v>
      </c>
      <c r="ED735" t="s">
        <v>207</v>
      </c>
      <c r="EE735" t="s">
        <v>15773</v>
      </c>
      <c r="EF735" t="s">
        <v>1725</v>
      </c>
      <c r="EG735" t="s">
        <v>4438</v>
      </c>
      <c r="EH735" t="s">
        <v>15774</v>
      </c>
      <c r="EI735" t="s">
        <v>5760</v>
      </c>
      <c r="EJ735" t="s">
        <v>537</v>
      </c>
      <c r="EK735" t="s">
        <v>207</v>
      </c>
      <c r="EL735" t="s">
        <v>1204</v>
      </c>
      <c r="EM735" t="s">
        <v>15773</v>
      </c>
      <c r="EN735" t="s">
        <v>344</v>
      </c>
      <c r="EO735" t="s">
        <v>15775</v>
      </c>
      <c r="EP735" t="s">
        <v>567</v>
      </c>
      <c r="EQ735" t="s">
        <v>818</v>
      </c>
      <c r="ER735" t="s">
        <v>246</v>
      </c>
      <c r="ES735" t="s">
        <v>2854</v>
      </c>
      <c r="ET735" t="s">
        <v>984</v>
      </c>
      <c r="EU735" t="s">
        <v>945</v>
      </c>
      <c r="EV735" t="s">
        <v>15776</v>
      </c>
      <c r="EW735" t="s">
        <v>567</v>
      </c>
      <c r="EX735" t="s">
        <v>333</v>
      </c>
      <c r="EY735" t="s">
        <v>246</v>
      </c>
      <c r="EZ735" t="s">
        <v>1395</v>
      </c>
      <c r="FA735" t="s">
        <v>647</v>
      </c>
      <c r="FB735" t="s">
        <v>574</v>
      </c>
    </row>
    <row r="736" spans="1:158">
      <c r="A736" t="s">
        <v>584</v>
      </c>
      <c r="B736" t="s">
        <v>211</v>
      </c>
      <c r="C736" t="s">
        <v>471</v>
      </c>
      <c r="D736" t="s">
        <v>585</v>
      </c>
      <c r="E736" t="s">
        <v>15777</v>
      </c>
      <c r="F736" t="s">
        <v>15778</v>
      </c>
      <c r="G736">
        <v>9730740784</v>
      </c>
      <c r="H736" t="s">
        <v>164</v>
      </c>
      <c r="I736" t="s">
        <v>15779</v>
      </c>
      <c r="J736" t="s">
        <v>166</v>
      </c>
      <c r="K736" t="s">
        <v>15780</v>
      </c>
      <c r="L736" t="s">
        <v>15781</v>
      </c>
      <c r="M736" t="s">
        <v>15782</v>
      </c>
      <c r="N736" t="s">
        <v>170</v>
      </c>
      <c r="AI736" t="s">
        <v>15783</v>
      </c>
      <c r="AJ736" t="s">
        <v>15784</v>
      </c>
      <c r="AK736" t="s">
        <v>15785</v>
      </c>
      <c r="AL736">
        <v>56.13</v>
      </c>
      <c r="AN736">
        <v>2006</v>
      </c>
      <c r="AO736" t="s">
        <v>170</v>
      </c>
      <c r="AV736" t="s">
        <v>174</v>
      </c>
      <c r="AW736" t="s">
        <v>1827</v>
      </c>
      <c r="AX736" t="s">
        <v>15786</v>
      </c>
      <c r="AY736" t="s">
        <v>15787</v>
      </c>
      <c r="AZ736">
        <v>71.76</v>
      </c>
      <c r="BB736">
        <v>2009</v>
      </c>
      <c r="BC736" t="s">
        <v>174</v>
      </c>
      <c r="BD736" t="s">
        <v>15788</v>
      </c>
      <c r="BE736" t="s">
        <v>15789</v>
      </c>
      <c r="BF736" t="s">
        <v>15790</v>
      </c>
      <c r="BG736">
        <v>60.03</v>
      </c>
      <c r="BI736">
        <v>2013</v>
      </c>
      <c r="BJ736">
        <v>2</v>
      </c>
      <c r="BL736">
        <v>9</v>
      </c>
      <c r="BN736" t="s">
        <v>174</v>
      </c>
      <c r="BO736" t="s">
        <v>15791</v>
      </c>
      <c r="BP736" t="s">
        <v>15792</v>
      </c>
      <c r="BQ736" t="s">
        <v>15793</v>
      </c>
      <c r="BR736">
        <v>77.04</v>
      </c>
      <c r="BT736">
        <v>2015</v>
      </c>
      <c r="BU736">
        <v>17</v>
      </c>
      <c r="BW736">
        <v>13</v>
      </c>
      <c r="BY736" t="s">
        <v>174</v>
      </c>
      <c r="BZ736" t="s">
        <v>15794</v>
      </c>
      <c r="CA736" t="s">
        <v>15795</v>
      </c>
      <c r="CB736" t="s">
        <v>15796</v>
      </c>
      <c r="CC736">
        <v>64.47</v>
      </c>
      <c r="CE736">
        <v>2015</v>
      </c>
      <c r="CF736" t="s">
        <v>174</v>
      </c>
      <c r="CG736" t="s">
        <v>15797</v>
      </c>
      <c r="CH736" t="s">
        <v>15798</v>
      </c>
      <c r="CI736" t="s">
        <v>373</v>
      </c>
      <c r="CK736" t="s">
        <v>170</v>
      </c>
      <c r="CL736" t="s">
        <v>174</v>
      </c>
      <c r="CM736" t="s">
        <v>15799</v>
      </c>
      <c r="CN736" t="s">
        <v>174</v>
      </c>
      <c r="CO736" t="s">
        <v>15800</v>
      </c>
      <c r="CP736" t="s">
        <v>15801</v>
      </c>
      <c r="CQ736" t="s">
        <v>174</v>
      </c>
      <c r="CR736">
        <v>2</v>
      </c>
      <c r="CS736">
        <v>1</v>
      </c>
      <c r="CT736">
        <v>11</v>
      </c>
      <c r="CU736" t="s">
        <v>15802</v>
      </c>
      <c r="CV736" t="s">
        <v>170</v>
      </c>
      <c r="CZ736" t="s">
        <v>170</v>
      </c>
      <c r="DB736" t="s">
        <v>15803</v>
      </c>
      <c r="DC736" t="s">
        <v>15804</v>
      </c>
      <c r="DD736" t="s">
        <v>174</v>
      </c>
      <c r="DE736" t="s">
        <v>15805</v>
      </c>
      <c r="DF736" t="s">
        <v>174</v>
      </c>
      <c r="DG736">
        <v>3</v>
      </c>
      <c r="DH736">
        <v>1</v>
      </c>
      <c r="DI736">
        <v>1</v>
      </c>
      <c r="DJ736">
        <v>0</v>
      </c>
      <c r="DK736">
        <v>9</v>
      </c>
      <c r="DL736" t="s">
        <v>174</v>
      </c>
      <c r="DM736" t="s">
        <v>15806</v>
      </c>
      <c r="DN736" t="s">
        <v>170</v>
      </c>
      <c r="DP736" t="s">
        <v>15807</v>
      </c>
      <c r="DQ736" t="s">
        <v>202</v>
      </c>
      <c r="DR736" t="str">
        <f>HYPERLINK("https://nconnect.nicmar.ac.in/pdf/80_resume_1772444370.pdf/Y2FyZWVy","View Resume")</f>
        <v>0</v>
      </c>
      <c r="DS736" t="s">
        <v>1097</v>
      </c>
      <c r="DT736" t="s">
        <v>15798</v>
      </c>
      <c r="DU736" t="s">
        <v>15808</v>
      </c>
      <c r="DV736" t="s">
        <v>818</v>
      </c>
      <c r="DW736" t="s">
        <v>246</v>
      </c>
      <c r="DX736" t="s">
        <v>647</v>
      </c>
      <c r="DY736" t="s">
        <v>209</v>
      </c>
      <c r="DZ736" t="s">
        <v>6908</v>
      </c>
      <c r="EA736" t="s">
        <v>15809</v>
      </c>
      <c r="EB736" t="s">
        <v>1283</v>
      </c>
      <c r="EC736" t="s">
        <v>1002</v>
      </c>
      <c r="ED736" t="s">
        <v>246</v>
      </c>
      <c r="EE736" t="s">
        <v>427</v>
      </c>
      <c r="EF736" t="s">
        <v>824</v>
      </c>
      <c r="EG736" t="s">
        <v>339</v>
      </c>
      <c r="EH736" t="s">
        <v>15810</v>
      </c>
      <c r="EI736" t="s">
        <v>15811</v>
      </c>
      <c r="EJ736" t="s">
        <v>1002</v>
      </c>
      <c r="EK736" t="s">
        <v>207</v>
      </c>
      <c r="EL736" t="s">
        <v>5187</v>
      </c>
      <c r="EM736" t="s">
        <v>3203</v>
      </c>
      <c r="EN736" t="s">
        <v>248</v>
      </c>
      <c r="EO736" t="s">
        <v>15812</v>
      </c>
      <c r="EP736" t="s">
        <v>1493</v>
      </c>
      <c r="EQ736" t="s">
        <v>1002</v>
      </c>
      <c r="ER736" t="s">
        <v>207</v>
      </c>
      <c r="ES736" t="s">
        <v>2590</v>
      </c>
      <c r="ET736" t="s">
        <v>1243</v>
      </c>
      <c r="EU736" t="s">
        <v>248</v>
      </c>
    </row>
    <row r="737" spans="1:158">
      <c r="A737" t="s">
        <v>1872</v>
      </c>
      <c r="B737" t="s">
        <v>507</v>
      </c>
      <c r="C737" t="s">
        <v>160</v>
      </c>
      <c r="D737" t="s">
        <v>1873</v>
      </c>
      <c r="E737" t="s">
        <v>15813</v>
      </c>
      <c r="F737" t="s">
        <v>15814</v>
      </c>
      <c r="G737">
        <v>9920198499</v>
      </c>
      <c r="H737" t="s">
        <v>164</v>
      </c>
      <c r="I737" t="s">
        <v>15815</v>
      </c>
      <c r="J737" t="s">
        <v>166</v>
      </c>
      <c r="K737" t="s">
        <v>2378</v>
      </c>
      <c r="L737" t="s">
        <v>15816</v>
      </c>
      <c r="M737" t="s">
        <v>15817</v>
      </c>
      <c r="N737" t="s">
        <v>170</v>
      </c>
      <c r="AI737" t="s">
        <v>15818</v>
      </c>
      <c r="AJ737" t="s">
        <v>7885</v>
      </c>
      <c r="AK737" t="s">
        <v>917</v>
      </c>
      <c r="AL737">
        <v>75</v>
      </c>
      <c r="AN737">
        <v>1999</v>
      </c>
      <c r="AO737" t="s">
        <v>174</v>
      </c>
      <c r="AP737" t="s">
        <v>15819</v>
      </c>
      <c r="AQ737" t="s">
        <v>333</v>
      </c>
      <c r="AR737" t="s">
        <v>917</v>
      </c>
      <c r="AS737">
        <v>60</v>
      </c>
      <c r="AU737">
        <v>2001</v>
      </c>
      <c r="AV737" t="s">
        <v>170</v>
      </c>
      <c r="BC737" t="s">
        <v>174</v>
      </c>
      <c r="BD737" t="s">
        <v>15820</v>
      </c>
      <c r="BE737" t="s">
        <v>15821</v>
      </c>
      <c r="BF737" t="s">
        <v>15822</v>
      </c>
      <c r="BG737">
        <v>66</v>
      </c>
      <c r="BI737">
        <v>2006</v>
      </c>
      <c r="BJ737">
        <v>8</v>
      </c>
      <c r="BL737">
        <v>2</v>
      </c>
      <c r="BN737" t="s">
        <v>174</v>
      </c>
      <c r="BO737" t="s">
        <v>2839</v>
      </c>
      <c r="BP737" t="s">
        <v>333</v>
      </c>
      <c r="BQ737" t="s">
        <v>15823</v>
      </c>
      <c r="BR737">
        <v>65</v>
      </c>
      <c r="BT737">
        <v>2017</v>
      </c>
      <c r="BU737">
        <v>31</v>
      </c>
      <c r="BV737" t="s">
        <v>15824</v>
      </c>
      <c r="BW737">
        <v>53</v>
      </c>
      <c r="BX737" t="s">
        <v>10587</v>
      </c>
      <c r="BY737" t="s">
        <v>170</v>
      </c>
      <c r="CF737" t="s">
        <v>174</v>
      </c>
      <c r="CG737" t="s">
        <v>15825</v>
      </c>
      <c r="CH737" t="s">
        <v>15826</v>
      </c>
      <c r="CI737" t="s">
        <v>373</v>
      </c>
      <c r="CK737" t="s">
        <v>170</v>
      </c>
      <c r="CL737" t="s">
        <v>174</v>
      </c>
      <c r="CM737" t="s">
        <v>15827</v>
      </c>
      <c r="CN737" t="s">
        <v>170</v>
      </c>
      <c r="CP737" t="s">
        <v>15828</v>
      </c>
      <c r="CQ737" t="s">
        <v>174</v>
      </c>
      <c r="CR737">
        <v>0</v>
      </c>
      <c r="CS737">
        <v>0</v>
      </c>
      <c r="CU737" t="s">
        <v>15829</v>
      </c>
      <c r="CV737" t="s">
        <v>170</v>
      </c>
      <c r="CZ737" t="s">
        <v>170</v>
      </c>
      <c r="DB737" t="s">
        <v>15830</v>
      </c>
      <c r="DC737" t="s">
        <v>15831</v>
      </c>
      <c r="DD737" t="s">
        <v>174</v>
      </c>
      <c r="DE737" t="s">
        <v>15832</v>
      </c>
      <c r="DF737" t="s">
        <v>174</v>
      </c>
      <c r="DG737" t="s">
        <v>15833</v>
      </c>
      <c r="DH737">
        <v>0</v>
      </c>
      <c r="DI737" t="s">
        <v>15834</v>
      </c>
      <c r="DJ737">
        <v>0</v>
      </c>
      <c r="DK737">
        <v>8</v>
      </c>
      <c r="DL737" t="s">
        <v>174</v>
      </c>
      <c r="DM737" t="s">
        <v>15835</v>
      </c>
      <c r="DN737" t="s">
        <v>170</v>
      </c>
      <c r="DP737" t="s">
        <v>15836</v>
      </c>
      <c r="DQ737" t="s">
        <v>202</v>
      </c>
      <c r="DR737" t="str">
        <f>HYPERLINK("https://nconnect.nicmar.ac.in/pdf/869_resume_1772444385.pdf/Y2FyZWVy","View Resume")</f>
        <v>0</v>
      </c>
      <c r="DS737" t="s">
        <v>11188</v>
      </c>
      <c r="DT737" t="s">
        <v>15837</v>
      </c>
      <c r="DU737" t="s">
        <v>507</v>
      </c>
      <c r="DV737" t="s">
        <v>1630</v>
      </c>
      <c r="DW737" t="s">
        <v>246</v>
      </c>
      <c r="DX737" t="s">
        <v>423</v>
      </c>
      <c r="DY737" t="s">
        <v>209</v>
      </c>
      <c r="DZ737" t="s">
        <v>419</v>
      </c>
      <c r="EA737" t="s">
        <v>15826</v>
      </c>
      <c r="EB737" t="s">
        <v>507</v>
      </c>
      <c r="EC737" t="s">
        <v>7885</v>
      </c>
      <c r="ED737" t="s">
        <v>246</v>
      </c>
      <c r="EE737" t="s">
        <v>988</v>
      </c>
      <c r="EF737" t="s">
        <v>820</v>
      </c>
      <c r="EG737" t="s">
        <v>1457</v>
      </c>
      <c r="EH737" t="s">
        <v>15838</v>
      </c>
      <c r="EI737" t="s">
        <v>15839</v>
      </c>
      <c r="EJ737" t="s">
        <v>333</v>
      </c>
      <c r="EK737" t="s">
        <v>246</v>
      </c>
      <c r="EL737" t="s">
        <v>1099</v>
      </c>
      <c r="EM737" t="s">
        <v>2136</v>
      </c>
      <c r="EN737" t="s">
        <v>1457</v>
      </c>
    </row>
    <row r="738" spans="1:158">
      <c r="A738" t="s">
        <v>210</v>
      </c>
      <c r="B738" t="s">
        <v>211</v>
      </c>
      <c r="C738" t="s">
        <v>212</v>
      </c>
      <c r="D738" t="s">
        <v>213</v>
      </c>
      <c r="E738" t="s">
        <v>15840</v>
      </c>
      <c r="F738" t="s">
        <v>15841</v>
      </c>
      <c r="G738">
        <v>8171732149</v>
      </c>
      <c r="H738" t="s">
        <v>164</v>
      </c>
      <c r="I738" t="s">
        <v>15842</v>
      </c>
      <c r="J738" t="s">
        <v>166</v>
      </c>
      <c r="K738" t="s">
        <v>15843</v>
      </c>
      <c r="L738" t="s">
        <v>15844</v>
      </c>
      <c r="M738" t="s">
        <v>15845</v>
      </c>
      <c r="N738" t="s">
        <v>170</v>
      </c>
      <c r="AI738" t="s">
        <v>15846</v>
      </c>
      <c r="AJ738" t="s">
        <v>15847</v>
      </c>
      <c r="AK738" t="s">
        <v>4090</v>
      </c>
      <c r="AL738">
        <v>65</v>
      </c>
      <c r="AN738">
        <v>2008</v>
      </c>
      <c r="AO738" t="s">
        <v>174</v>
      </c>
      <c r="AP738" t="s">
        <v>15846</v>
      </c>
      <c r="AQ738" t="s">
        <v>15847</v>
      </c>
      <c r="AR738" t="s">
        <v>15848</v>
      </c>
      <c r="AS738">
        <v>62</v>
      </c>
      <c r="AU738">
        <v>2010</v>
      </c>
      <c r="AV738" t="s">
        <v>170</v>
      </c>
      <c r="BC738" t="s">
        <v>174</v>
      </c>
      <c r="BD738" t="s">
        <v>4393</v>
      </c>
      <c r="BE738" t="s">
        <v>15849</v>
      </c>
      <c r="BF738" t="s">
        <v>485</v>
      </c>
      <c r="BG738">
        <v>77.32</v>
      </c>
      <c r="BI738">
        <v>2014</v>
      </c>
      <c r="BJ738">
        <v>2</v>
      </c>
      <c r="BL738">
        <v>9</v>
      </c>
      <c r="BN738" t="s">
        <v>174</v>
      </c>
      <c r="BO738" t="s">
        <v>4900</v>
      </c>
      <c r="BP738" t="s">
        <v>15850</v>
      </c>
      <c r="BQ738" t="s">
        <v>213</v>
      </c>
      <c r="BR738">
        <v>84.3</v>
      </c>
      <c r="BS738">
        <v>8.43</v>
      </c>
      <c r="BT738">
        <v>2018</v>
      </c>
      <c r="BU738">
        <v>14</v>
      </c>
      <c r="BW738">
        <v>47</v>
      </c>
      <c r="BY738" t="s">
        <v>170</v>
      </c>
      <c r="CF738" t="s">
        <v>174</v>
      </c>
      <c r="CG738" t="s">
        <v>213</v>
      </c>
      <c r="CH738" t="s">
        <v>15851</v>
      </c>
      <c r="CI738" t="s">
        <v>193</v>
      </c>
      <c r="CJ738">
        <v>2024</v>
      </c>
      <c r="CL738" t="s">
        <v>174</v>
      </c>
      <c r="CM738" t="s">
        <v>15852</v>
      </c>
      <c r="CN738" t="s">
        <v>174</v>
      </c>
      <c r="CO738" t="s">
        <v>15853</v>
      </c>
      <c r="CP738" t="s">
        <v>15854</v>
      </c>
      <c r="CQ738" t="s">
        <v>174</v>
      </c>
      <c r="CR738">
        <v>2</v>
      </c>
      <c r="CS738">
        <v>0</v>
      </c>
      <c r="CT738">
        <v>5</v>
      </c>
      <c r="CU738" t="s">
        <v>15855</v>
      </c>
      <c r="CV738" t="s">
        <v>170</v>
      </c>
      <c r="CZ738" t="s">
        <v>170</v>
      </c>
      <c r="DC738" t="s">
        <v>15856</v>
      </c>
      <c r="DD738" t="s">
        <v>170</v>
      </c>
      <c r="DF738" t="s">
        <v>170</v>
      </c>
      <c r="DL738" t="s">
        <v>174</v>
      </c>
      <c r="DM738" t="s">
        <v>15857</v>
      </c>
      <c r="DN738" t="s">
        <v>170</v>
      </c>
      <c r="DP738" t="s">
        <v>15858</v>
      </c>
      <c r="DQ738" t="str">
        <f>HYPERLINK("https://nconnect.nicmar.ac.in/storage/profile/69a168c5137fd.png","Download")</f>
        <v>0</v>
      </c>
      <c r="DR738" t="str">
        <f>HYPERLINK("https://nconnect.nicmar.ac.in/pdf/750_resume_1772425345.pdf/Y2FyZWVy","View Resume")</f>
        <v>0</v>
      </c>
      <c r="DS738" t="s">
        <v>501</v>
      </c>
      <c r="DT738" t="s">
        <v>15859</v>
      </c>
      <c r="DU738" t="s">
        <v>211</v>
      </c>
      <c r="DV738" t="s">
        <v>15860</v>
      </c>
      <c r="DW738" t="s">
        <v>246</v>
      </c>
      <c r="DX738" t="s">
        <v>500</v>
      </c>
      <c r="DY738" t="s">
        <v>209</v>
      </c>
      <c r="DZ738" t="s">
        <v>501</v>
      </c>
    </row>
    <row r="739" spans="1:158">
      <c r="A739" t="s">
        <v>470</v>
      </c>
      <c r="B739" t="s">
        <v>211</v>
      </c>
      <c r="C739" t="s">
        <v>471</v>
      </c>
      <c r="D739" t="s">
        <v>472</v>
      </c>
      <c r="E739" t="s">
        <v>15840</v>
      </c>
      <c r="F739" t="s">
        <v>15841</v>
      </c>
      <c r="G739">
        <v>8171732149</v>
      </c>
      <c r="H739" t="s">
        <v>164</v>
      </c>
      <c r="I739" t="s">
        <v>15842</v>
      </c>
      <c r="J739" t="s">
        <v>166</v>
      </c>
      <c r="K739" t="s">
        <v>15843</v>
      </c>
      <c r="L739" t="s">
        <v>15844</v>
      </c>
      <c r="M739" t="s">
        <v>15845</v>
      </c>
      <c r="N739" t="s">
        <v>170</v>
      </c>
      <c r="AI739" t="s">
        <v>15846</v>
      </c>
      <c r="AJ739" t="s">
        <v>15847</v>
      </c>
      <c r="AK739" t="s">
        <v>4090</v>
      </c>
      <c r="AL739">
        <v>65</v>
      </c>
      <c r="AN739">
        <v>2008</v>
      </c>
      <c r="AO739" t="s">
        <v>174</v>
      </c>
      <c r="AP739" t="s">
        <v>15846</v>
      </c>
      <c r="AQ739" t="s">
        <v>15847</v>
      </c>
      <c r="AR739" t="s">
        <v>15848</v>
      </c>
      <c r="AS739">
        <v>62</v>
      </c>
      <c r="AU739">
        <v>2010</v>
      </c>
      <c r="AV739" t="s">
        <v>170</v>
      </c>
      <c r="BC739" t="s">
        <v>174</v>
      </c>
      <c r="BD739" t="s">
        <v>4393</v>
      </c>
      <c r="BE739" t="s">
        <v>15849</v>
      </c>
      <c r="BF739" t="s">
        <v>485</v>
      </c>
      <c r="BG739">
        <v>77.32</v>
      </c>
      <c r="BI739">
        <v>2014</v>
      </c>
      <c r="BJ739">
        <v>2</v>
      </c>
      <c r="BL739">
        <v>9</v>
      </c>
      <c r="BN739" t="s">
        <v>174</v>
      </c>
      <c r="BO739" t="s">
        <v>4900</v>
      </c>
      <c r="BP739" t="s">
        <v>15850</v>
      </c>
      <c r="BQ739" t="s">
        <v>213</v>
      </c>
      <c r="BR739">
        <v>84.3</v>
      </c>
      <c r="BS739">
        <v>8.43</v>
      </c>
      <c r="BT739">
        <v>2018</v>
      </c>
      <c r="BU739">
        <v>14</v>
      </c>
      <c r="BW739">
        <v>47</v>
      </c>
      <c r="BY739" t="s">
        <v>170</v>
      </c>
      <c r="CF739" t="s">
        <v>174</v>
      </c>
      <c r="CG739" t="s">
        <v>213</v>
      </c>
      <c r="CH739" t="s">
        <v>15851</v>
      </c>
      <c r="CI739" t="s">
        <v>193</v>
      </c>
      <c r="CJ739">
        <v>2024</v>
      </c>
      <c r="CL739" t="s">
        <v>174</v>
      </c>
      <c r="CM739" t="s">
        <v>15852</v>
      </c>
      <c r="CN739" t="s">
        <v>174</v>
      </c>
      <c r="CO739" t="s">
        <v>15853</v>
      </c>
      <c r="CP739" t="s">
        <v>15854</v>
      </c>
      <c r="CQ739" t="s">
        <v>174</v>
      </c>
      <c r="CR739">
        <v>2</v>
      </c>
      <c r="CS739">
        <v>0</v>
      </c>
      <c r="CT739">
        <v>5</v>
      </c>
      <c r="CU739" t="s">
        <v>15855</v>
      </c>
      <c r="CV739" t="s">
        <v>170</v>
      </c>
      <c r="CZ739" t="s">
        <v>170</v>
      </c>
      <c r="DC739" t="s">
        <v>15856</v>
      </c>
      <c r="DD739" t="s">
        <v>170</v>
      </c>
      <c r="DF739" t="s">
        <v>170</v>
      </c>
      <c r="DL739" t="s">
        <v>174</v>
      </c>
      <c r="DM739" t="s">
        <v>15857</v>
      </c>
      <c r="DN739" t="s">
        <v>170</v>
      </c>
      <c r="DP739" t="s">
        <v>15861</v>
      </c>
      <c r="DQ739" t="str">
        <f>HYPERLINK("https://nconnect.nicmar.ac.in/storage/profile/69a168c5137fd.png","Download")</f>
        <v>0</v>
      </c>
      <c r="DR739" t="str">
        <f>HYPERLINK("https://nconnect.nicmar.ac.in/pdf/750_resume_1772425345.pdf/Y2FyZWVy","View Resume")</f>
        <v>0</v>
      </c>
      <c r="DS739" t="s">
        <v>501</v>
      </c>
      <c r="DT739" t="s">
        <v>15859</v>
      </c>
      <c r="DU739" t="s">
        <v>211</v>
      </c>
      <c r="DV739" t="s">
        <v>15860</v>
      </c>
      <c r="DW739" t="s">
        <v>246</v>
      </c>
      <c r="DX739" t="s">
        <v>500</v>
      </c>
      <c r="DY739" t="s">
        <v>209</v>
      </c>
      <c r="DZ739" t="s">
        <v>501</v>
      </c>
    </row>
    <row r="740" spans="1:158">
      <c r="A740" t="s">
        <v>295</v>
      </c>
      <c r="B740" t="s">
        <v>211</v>
      </c>
      <c r="C740" t="s">
        <v>267</v>
      </c>
      <c r="D740" t="s">
        <v>296</v>
      </c>
      <c r="E740" t="s">
        <v>15862</v>
      </c>
      <c r="F740" t="s">
        <v>15863</v>
      </c>
      <c r="G740">
        <v>9172159094</v>
      </c>
      <c r="H740" t="s">
        <v>271</v>
      </c>
      <c r="I740" t="s">
        <v>6918</v>
      </c>
      <c r="J740" t="s">
        <v>957</v>
      </c>
      <c r="K740" t="s">
        <v>2324</v>
      </c>
      <c r="L740" t="s">
        <v>15864</v>
      </c>
      <c r="M740" t="s">
        <v>15865</v>
      </c>
      <c r="N740" t="s">
        <v>170</v>
      </c>
      <c r="AI740" t="s">
        <v>15866</v>
      </c>
      <c r="AJ740" t="s">
        <v>15867</v>
      </c>
      <c r="AK740" t="s">
        <v>15868</v>
      </c>
      <c r="AL740">
        <v>80.3</v>
      </c>
      <c r="AN740">
        <v>1989</v>
      </c>
      <c r="AO740" t="s">
        <v>174</v>
      </c>
      <c r="AP740" t="s">
        <v>15869</v>
      </c>
      <c r="AQ740" t="s">
        <v>15870</v>
      </c>
      <c r="AR740" t="s">
        <v>15871</v>
      </c>
      <c r="AS740">
        <v>72.6</v>
      </c>
      <c r="AU740">
        <v>1991</v>
      </c>
      <c r="AV740" t="s">
        <v>170</v>
      </c>
      <c r="BC740" t="s">
        <v>174</v>
      </c>
      <c r="BD740" t="s">
        <v>15872</v>
      </c>
      <c r="BE740" t="s">
        <v>15873</v>
      </c>
      <c r="BF740" t="s">
        <v>15874</v>
      </c>
      <c r="BG740">
        <v>69</v>
      </c>
      <c r="BI740">
        <v>1996</v>
      </c>
      <c r="BJ740">
        <v>19</v>
      </c>
      <c r="BK740" t="s">
        <v>15875</v>
      </c>
      <c r="BL740">
        <v>20</v>
      </c>
      <c r="BN740" t="s">
        <v>174</v>
      </c>
      <c r="BO740" t="s">
        <v>8306</v>
      </c>
      <c r="BP740" t="s">
        <v>15876</v>
      </c>
      <c r="BQ740" t="s">
        <v>15877</v>
      </c>
      <c r="BR740">
        <v>71</v>
      </c>
      <c r="BT740">
        <v>1998</v>
      </c>
      <c r="BU740">
        <v>31</v>
      </c>
      <c r="BV740" t="s">
        <v>528</v>
      </c>
      <c r="BW740">
        <v>33</v>
      </c>
      <c r="BY740" t="s">
        <v>174</v>
      </c>
      <c r="BZ740" t="s">
        <v>15878</v>
      </c>
      <c r="CA740" t="s">
        <v>15878</v>
      </c>
      <c r="CB740" t="s">
        <v>15879</v>
      </c>
      <c r="CC740">
        <v>64</v>
      </c>
      <c r="CE740">
        <v>2009</v>
      </c>
      <c r="CF740" t="s">
        <v>174</v>
      </c>
      <c r="CG740" t="s">
        <v>15880</v>
      </c>
      <c r="CH740" t="s">
        <v>15881</v>
      </c>
      <c r="CI740" t="s">
        <v>193</v>
      </c>
      <c r="CJ740">
        <v>2020</v>
      </c>
      <c r="CL740" t="s">
        <v>174</v>
      </c>
      <c r="CM740" t="s">
        <v>15882</v>
      </c>
      <c r="CN740" t="s">
        <v>174</v>
      </c>
      <c r="CO740" t="s">
        <v>15883</v>
      </c>
      <c r="CP740" t="s">
        <v>721</v>
      </c>
      <c r="CQ740" t="s">
        <v>174</v>
      </c>
      <c r="CR740">
        <v>1</v>
      </c>
      <c r="CS740">
        <v>4</v>
      </c>
      <c r="CT740">
        <v>4</v>
      </c>
      <c r="CU740" t="s">
        <v>15884</v>
      </c>
      <c r="CV740" t="s">
        <v>170</v>
      </c>
      <c r="CZ740" t="s">
        <v>174</v>
      </c>
      <c r="DA740" t="s">
        <v>15885</v>
      </c>
      <c r="DB740" t="s">
        <v>15886</v>
      </c>
      <c r="DC740" t="s">
        <v>15887</v>
      </c>
      <c r="DD740" t="s">
        <v>170</v>
      </c>
      <c r="DF740" t="s">
        <v>170</v>
      </c>
      <c r="DL740" t="s">
        <v>174</v>
      </c>
      <c r="DM740" t="s">
        <v>15888</v>
      </c>
      <c r="DN740" t="s">
        <v>170</v>
      </c>
      <c r="DP740" t="s">
        <v>15889</v>
      </c>
      <c r="DQ740" t="str">
        <f>HYPERLINK("https://nconnect.nicmar.ac.in/storage/profile/69a520f911bdc.png","Download")</f>
        <v>0</v>
      </c>
      <c r="DR740" t="str">
        <f>HYPERLINK("https://nconnect.nicmar.ac.in/pdf/809_resume_1772439351.pdf/Y2FyZWVy","View Resume")</f>
        <v>0</v>
      </c>
      <c r="DS740" t="s">
        <v>14359</v>
      </c>
      <c r="DT740" t="s">
        <v>15890</v>
      </c>
      <c r="DU740" t="s">
        <v>211</v>
      </c>
      <c r="DV740" t="s">
        <v>15891</v>
      </c>
      <c r="DW740" t="s">
        <v>246</v>
      </c>
      <c r="DX740" t="s">
        <v>579</v>
      </c>
      <c r="DY740" t="s">
        <v>1585</v>
      </c>
      <c r="DZ740" t="s">
        <v>2137</v>
      </c>
      <c r="EA740" t="s">
        <v>15892</v>
      </c>
      <c r="EB740" t="s">
        <v>15893</v>
      </c>
      <c r="EC740" t="s">
        <v>15894</v>
      </c>
      <c r="ED740" t="s">
        <v>246</v>
      </c>
      <c r="EE740" t="s">
        <v>1983</v>
      </c>
      <c r="EF740" t="s">
        <v>2434</v>
      </c>
      <c r="EG740" t="s">
        <v>253</v>
      </c>
      <c r="EH740" t="s">
        <v>15895</v>
      </c>
      <c r="EI740" t="s">
        <v>536</v>
      </c>
      <c r="EJ740" t="s">
        <v>15894</v>
      </c>
      <c r="EK740" t="s">
        <v>246</v>
      </c>
      <c r="EL740" t="s">
        <v>3626</v>
      </c>
      <c r="EM740" t="s">
        <v>209</v>
      </c>
      <c r="EN740" t="s">
        <v>429</v>
      </c>
    </row>
    <row r="741" spans="1:158">
      <c r="A741" t="s">
        <v>356</v>
      </c>
      <c r="B741" t="s">
        <v>211</v>
      </c>
      <c r="C741" t="s">
        <v>267</v>
      </c>
      <c r="D741" t="s">
        <v>357</v>
      </c>
      <c r="E741" t="s">
        <v>15862</v>
      </c>
      <c r="F741" t="s">
        <v>15863</v>
      </c>
      <c r="G741">
        <v>9172159094</v>
      </c>
      <c r="H741" t="s">
        <v>271</v>
      </c>
      <c r="I741" t="s">
        <v>6918</v>
      </c>
      <c r="J741" t="s">
        <v>957</v>
      </c>
      <c r="K741" t="s">
        <v>2324</v>
      </c>
      <c r="L741" t="s">
        <v>15864</v>
      </c>
      <c r="M741" t="s">
        <v>15865</v>
      </c>
      <c r="N741" t="s">
        <v>170</v>
      </c>
      <c r="AI741" t="s">
        <v>15866</v>
      </c>
      <c r="AJ741" t="s">
        <v>15867</v>
      </c>
      <c r="AK741" t="s">
        <v>15868</v>
      </c>
      <c r="AL741">
        <v>80.3</v>
      </c>
      <c r="AN741">
        <v>1989</v>
      </c>
      <c r="AO741" t="s">
        <v>174</v>
      </c>
      <c r="AP741" t="s">
        <v>15869</v>
      </c>
      <c r="AQ741" t="s">
        <v>15870</v>
      </c>
      <c r="AR741" t="s">
        <v>15871</v>
      </c>
      <c r="AS741">
        <v>72.6</v>
      </c>
      <c r="AU741">
        <v>1991</v>
      </c>
      <c r="AV741" t="s">
        <v>170</v>
      </c>
      <c r="BC741" t="s">
        <v>174</v>
      </c>
      <c r="BD741" t="s">
        <v>15872</v>
      </c>
      <c r="BE741" t="s">
        <v>15873</v>
      </c>
      <c r="BF741" t="s">
        <v>15874</v>
      </c>
      <c r="BG741">
        <v>69</v>
      </c>
      <c r="BI741">
        <v>1996</v>
      </c>
      <c r="BJ741">
        <v>19</v>
      </c>
      <c r="BK741" t="s">
        <v>15875</v>
      </c>
      <c r="BL741">
        <v>20</v>
      </c>
      <c r="BN741" t="s">
        <v>174</v>
      </c>
      <c r="BO741" t="s">
        <v>8306</v>
      </c>
      <c r="BP741" t="s">
        <v>15876</v>
      </c>
      <c r="BQ741" t="s">
        <v>15877</v>
      </c>
      <c r="BR741">
        <v>71</v>
      </c>
      <c r="BT741">
        <v>1998</v>
      </c>
      <c r="BU741">
        <v>31</v>
      </c>
      <c r="BV741" t="s">
        <v>528</v>
      </c>
      <c r="BW741">
        <v>33</v>
      </c>
      <c r="BY741" t="s">
        <v>174</v>
      </c>
      <c r="BZ741" t="s">
        <v>15878</v>
      </c>
      <c r="CA741" t="s">
        <v>15878</v>
      </c>
      <c r="CB741" t="s">
        <v>15879</v>
      </c>
      <c r="CC741">
        <v>64</v>
      </c>
      <c r="CE741">
        <v>2009</v>
      </c>
      <c r="CF741" t="s">
        <v>174</v>
      </c>
      <c r="CG741" t="s">
        <v>15880</v>
      </c>
      <c r="CH741" t="s">
        <v>15881</v>
      </c>
      <c r="CI741" t="s">
        <v>193</v>
      </c>
      <c r="CJ741">
        <v>2020</v>
      </c>
      <c r="CL741" t="s">
        <v>174</v>
      </c>
      <c r="CM741" t="s">
        <v>15882</v>
      </c>
      <c r="CN741" t="s">
        <v>174</v>
      </c>
      <c r="CO741" t="s">
        <v>15883</v>
      </c>
      <c r="CP741" t="s">
        <v>721</v>
      </c>
      <c r="CQ741" t="s">
        <v>174</v>
      </c>
      <c r="CR741">
        <v>1</v>
      </c>
      <c r="CS741">
        <v>4</v>
      </c>
      <c r="CT741">
        <v>4</v>
      </c>
      <c r="CU741" t="s">
        <v>15884</v>
      </c>
      <c r="CV741" t="s">
        <v>170</v>
      </c>
      <c r="CZ741" t="s">
        <v>174</v>
      </c>
      <c r="DA741" t="s">
        <v>15885</v>
      </c>
      <c r="DB741" t="s">
        <v>15886</v>
      </c>
      <c r="DC741" t="s">
        <v>15887</v>
      </c>
      <c r="DD741" t="s">
        <v>170</v>
      </c>
      <c r="DF741" t="s">
        <v>170</v>
      </c>
      <c r="DL741" t="s">
        <v>174</v>
      </c>
      <c r="DM741" t="s">
        <v>15888</v>
      </c>
      <c r="DN741" t="s">
        <v>170</v>
      </c>
      <c r="DP741" t="s">
        <v>15896</v>
      </c>
      <c r="DQ741" t="str">
        <f>HYPERLINK("https://nconnect.nicmar.ac.in/storage/profile/69a520f911bdc.png","Download")</f>
        <v>0</v>
      </c>
      <c r="DR741" t="str">
        <f>HYPERLINK("https://nconnect.nicmar.ac.in/pdf/809_resume_1772439351.pdf/Y2FyZWVy","View Resume")</f>
        <v>0</v>
      </c>
      <c r="DS741" t="s">
        <v>14359</v>
      </c>
      <c r="DT741" t="s">
        <v>15890</v>
      </c>
      <c r="DU741" t="s">
        <v>211</v>
      </c>
      <c r="DV741" t="s">
        <v>15891</v>
      </c>
      <c r="DW741" t="s">
        <v>246</v>
      </c>
      <c r="DX741" t="s">
        <v>579</v>
      </c>
      <c r="DY741" t="s">
        <v>1585</v>
      </c>
      <c r="DZ741" t="s">
        <v>2137</v>
      </c>
      <c r="EA741" t="s">
        <v>15892</v>
      </c>
      <c r="EB741" t="s">
        <v>15893</v>
      </c>
      <c r="EC741" t="s">
        <v>15894</v>
      </c>
      <c r="ED741" t="s">
        <v>246</v>
      </c>
      <c r="EE741" t="s">
        <v>1983</v>
      </c>
      <c r="EF741" t="s">
        <v>2434</v>
      </c>
      <c r="EG741" t="s">
        <v>253</v>
      </c>
      <c r="EH741" t="s">
        <v>15895</v>
      </c>
      <c r="EI741" t="s">
        <v>536</v>
      </c>
      <c r="EJ741" t="s">
        <v>15894</v>
      </c>
      <c r="EK741" t="s">
        <v>246</v>
      </c>
      <c r="EL741" t="s">
        <v>3626</v>
      </c>
      <c r="EM741" t="s">
        <v>209</v>
      </c>
      <c r="EN741" t="s">
        <v>429</v>
      </c>
    </row>
    <row r="742" spans="1:158">
      <c r="A742" t="s">
        <v>584</v>
      </c>
      <c r="B742" t="s">
        <v>211</v>
      </c>
      <c r="C742" t="s">
        <v>471</v>
      </c>
      <c r="D742" t="s">
        <v>585</v>
      </c>
      <c r="E742" t="s">
        <v>15897</v>
      </c>
      <c r="F742" t="s">
        <v>15898</v>
      </c>
      <c r="G742">
        <v>7038983685</v>
      </c>
      <c r="H742" t="s">
        <v>271</v>
      </c>
      <c r="I742" t="s">
        <v>15899</v>
      </c>
      <c r="J742" t="s">
        <v>217</v>
      </c>
      <c r="K742" t="s">
        <v>657</v>
      </c>
      <c r="L742" t="s">
        <v>959</v>
      </c>
      <c r="M742" t="s">
        <v>15900</v>
      </c>
      <c r="N742" t="s">
        <v>170</v>
      </c>
      <c r="AI742" t="s">
        <v>15901</v>
      </c>
      <c r="AJ742" t="s">
        <v>15902</v>
      </c>
      <c r="AK742" t="s">
        <v>15903</v>
      </c>
      <c r="AL742">
        <v>78.91</v>
      </c>
      <c r="AN742">
        <v>2013</v>
      </c>
      <c r="AO742" t="s">
        <v>170</v>
      </c>
      <c r="AV742" t="s">
        <v>174</v>
      </c>
      <c r="AW742" t="s">
        <v>485</v>
      </c>
      <c r="AX742" t="s">
        <v>15904</v>
      </c>
      <c r="AY742" t="s">
        <v>15905</v>
      </c>
      <c r="AZ742">
        <v>76.55</v>
      </c>
      <c r="BB742">
        <v>2016</v>
      </c>
      <c r="BC742" t="s">
        <v>174</v>
      </c>
      <c r="BD742" t="s">
        <v>1441</v>
      </c>
      <c r="BE742" t="s">
        <v>15906</v>
      </c>
      <c r="BF742" t="s">
        <v>15907</v>
      </c>
      <c r="BG742">
        <v>70</v>
      </c>
      <c r="BH742">
        <v>7.75</v>
      </c>
      <c r="BI742">
        <v>2019</v>
      </c>
      <c r="BJ742">
        <v>2</v>
      </c>
      <c r="BL742">
        <v>9</v>
      </c>
      <c r="BN742" t="s">
        <v>174</v>
      </c>
      <c r="BO742" t="s">
        <v>3884</v>
      </c>
      <c r="BP742" t="s">
        <v>15908</v>
      </c>
      <c r="BQ742" t="s">
        <v>15909</v>
      </c>
      <c r="BR742">
        <v>85</v>
      </c>
      <c r="BS742">
        <v>9.49</v>
      </c>
      <c r="BT742">
        <v>2021</v>
      </c>
      <c r="BU742">
        <v>17</v>
      </c>
      <c r="BW742">
        <v>13</v>
      </c>
      <c r="BY742" t="s">
        <v>170</v>
      </c>
      <c r="CF742" t="s">
        <v>174</v>
      </c>
      <c r="CG742" t="s">
        <v>485</v>
      </c>
      <c r="CH742" t="s">
        <v>15910</v>
      </c>
      <c r="CI742" t="s">
        <v>373</v>
      </c>
      <c r="CK742" t="s">
        <v>170</v>
      </c>
      <c r="CL742" t="s">
        <v>174</v>
      </c>
      <c r="CN742" t="s">
        <v>174</v>
      </c>
      <c r="CO742" t="s">
        <v>15911</v>
      </c>
      <c r="CP742" t="s">
        <v>15912</v>
      </c>
      <c r="CQ742" t="s">
        <v>170</v>
      </c>
      <c r="CV742" t="s">
        <v>170</v>
      </c>
      <c r="CZ742" t="s">
        <v>170</v>
      </c>
      <c r="DC742" t="s">
        <v>7459</v>
      </c>
      <c r="DD742" t="s">
        <v>174</v>
      </c>
      <c r="DE742" t="s">
        <v>15913</v>
      </c>
      <c r="DF742" t="s">
        <v>174</v>
      </c>
      <c r="DG742">
        <v>15</v>
      </c>
      <c r="DH742">
        <v>3</v>
      </c>
      <c r="DI742">
        <v>2</v>
      </c>
      <c r="DJ742" t="s">
        <v>1163</v>
      </c>
      <c r="DK742">
        <v>8</v>
      </c>
      <c r="DL742" t="s">
        <v>170</v>
      </c>
      <c r="DN742" t="s">
        <v>170</v>
      </c>
      <c r="DP742" t="s">
        <v>15914</v>
      </c>
      <c r="DQ742" t="str">
        <f>HYPERLINK("https://nconnect.nicmar.ac.in/storage/profile/69a54610daa15.png","Download")</f>
        <v>0</v>
      </c>
      <c r="DR742" t="str">
        <f>HYPERLINK("https://nconnect.nicmar.ac.in/pdf/864_resume_1772447118.pdf/Y2FyZWVy","View Resume")</f>
        <v>0</v>
      </c>
      <c r="DS742" t="s">
        <v>570</v>
      </c>
      <c r="DT742" t="s">
        <v>3989</v>
      </c>
      <c r="DU742" t="s">
        <v>1283</v>
      </c>
      <c r="DV742" t="s">
        <v>15915</v>
      </c>
      <c r="DW742" t="s">
        <v>246</v>
      </c>
      <c r="DX742" t="s">
        <v>1813</v>
      </c>
      <c r="DY742" t="s">
        <v>209</v>
      </c>
      <c r="DZ742" t="s">
        <v>4015</v>
      </c>
      <c r="EA742" t="s">
        <v>15916</v>
      </c>
      <c r="EB742" t="s">
        <v>1283</v>
      </c>
      <c r="EC742" t="s">
        <v>10271</v>
      </c>
      <c r="ED742" t="s">
        <v>246</v>
      </c>
      <c r="EE742" t="s">
        <v>907</v>
      </c>
      <c r="EF742" t="s">
        <v>1813</v>
      </c>
      <c r="EG742" t="s">
        <v>501</v>
      </c>
    </row>
    <row r="743" spans="1:158">
      <c r="A743" t="s">
        <v>3911</v>
      </c>
      <c r="B743" t="s">
        <v>211</v>
      </c>
      <c r="C743" t="s">
        <v>471</v>
      </c>
      <c r="D743" t="s">
        <v>3912</v>
      </c>
      <c r="E743" t="s">
        <v>15897</v>
      </c>
      <c r="F743" t="s">
        <v>15898</v>
      </c>
      <c r="G743">
        <v>7038983685</v>
      </c>
      <c r="H743" t="s">
        <v>271</v>
      </c>
      <c r="I743" t="s">
        <v>15899</v>
      </c>
      <c r="J743" t="s">
        <v>217</v>
      </c>
      <c r="K743" t="s">
        <v>657</v>
      </c>
      <c r="L743" t="s">
        <v>959</v>
      </c>
      <c r="M743" t="s">
        <v>15900</v>
      </c>
      <c r="N743" t="s">
        <v>170</v>
      </c>
      <c r="AI743" t="s">
        <v>15901</v>
      </c>
      <c r="AJ743" t="s">
        <v>15902</v>
      </c>
      <c r="AK743" t="s">
        <v>15903</v>
      </c>
      <c r="AL743">
        <v>78.91</v>
      </c>
      <c r="AN743">
        <v>2013</v>
      </c>
      <c r="AO743" t="s">
        <v>170</v>
      </c>
      <c r="AV743" t="s">
        <v>174</v>
      </c>
      <c r="AW743" t="s">
        <v>485</v>
      </c>
      <c r="AX743" t="s">
        <v>15904</v>
      </c>
      <c r="AY743" t="s">
        <v>15905</v>
      </c>
      <c r="AZ743">
        <v>76.55</v>
      </c>
      <c r="BB743">
        <v>2016</v>
      </c>
      <c r="BC743" t="s">
        <v>174</v>
      </c>
      <c r="BD743" t="s">
        <v>1441</v>
      </c>
      <c r="BE743" t="s">
        <v>15906</v>
      </c>
      <c r="BF743" t="s">
        <v>15907</v>
      </c>
      <c r="BG743">
        <v>70</v>
      </c>
      <c r="BH743">
        <v>7.75</v>
      </c>
      <c r="BI743">
        <v>2019</v>
      </c>
      <c r="BJ743">
        <v>2</v>
      </c>
      <c r="BL743">
        <v>9</v>
      </c>
      <c r="BN743" t="s">
        <v>174</v>
      </c>
      <c r="BO743" t="s">
        <v>3884</v>
      </c>
      <c r="BP743" t="s">
        <v>15908</v>
      </c>
      <c r="BQ743" t="s">
        <v>15909</v>
      </c>
      <c r="BR743">
        <v>85</v>
      </c>
      <c r="BS743">
        <v>9.49</v>
      </c>
      <c r="BT743">
        <v>2021</v>
      </c>
      <c r="BU743">
        <v>17</v>
      </c>
      <c r="BW743">
        <v>13</v>
      </c>
      <c r="BY743" t="s">
        <v>170</v>
      </c>
      <c r="CF743" t="s">
        <v>174</v>
      </c>
      <c r="CG743" t="s">
        <v>485</v>
      </c>
      <c r="CH743" t="s">
        <v>15910</v>
      </c>
      <c r="CI743" t="s">
        <v>373</v>
      </c>
      <c r="CK743" t="s">
        <v>170</v>
      </c>
      <c r="CL743" t="s">
        <v>174</v>
      </c>
      <c r="CN743" t="s">
        <v>174</v>
      </c>
      <c r="CO743" t="s">
        <v>15911</v>
      </c>
      <c r="CP743" t="s">
        <v>15912</v>
      </c>
      <c r="CQ743" t="s">
        <v>170</v>
      </c>
      <c r="CV743" t="s">
        <v>170</v>
      </c>
      <c r="CZ743" t="s">
        <v>170</v>
      </c>
      <c r="DC743" t="s">
        <v>7459</v>
      </c>
      <c r="DD743" t="s">
        <v>174</v>
      </c>
      <c r="DE743" t="s">
        <v>15913</v>
      </c>
      <c r="DF743" t="s">
        <v>174</v>
      </c>
      <c r="DG743">
        <v>15</v>
      </c>
      <c r="DH743">
        <v>3</v>
      </c>
      <c r="DI743">
        <v>2</v>
      </c>
      <c r="DJ743" t="s">
        <v>1163</v>
      </c>
      <c r="DK743">
        <v>8</v>
      </c>
      <c r="DL743" t="s">
        <v>170</v>
      </c>
      <c r="DN743" t="s">
        <v>170</v>
      </c>
      <c r="DP743" t="s">
        <v>15917</v>
      </c>
      <c r="DQ743" t="str">
        <f>HYPERLINK("https://nconnect.nicmar.ac.in/storage/profile/69a54610daa15.png","Download")</f>
        <v>0</v>
      </c>
      <c r="DR743" t="str">
        <f>HYPERLINK("https://nconnect.nicmar.ac.in/pdf/864_resume_1772447118.pdf/Y2FyZWVy","View Resume")</f>
        <v>0</v>
      </c>
      <c r="DS743" t="s">
        <v>570</v>
      </c>
      <c r="DT743" t="s">
        <v>3989</v>
      </c>
      <c r="DU743" t="s">
        <v>1283</v>
      </c>
      <c r="DV743" t="s">
        <v>15915</v>
      </c>
      <c r="DW743" t="s">
        <v>246</v>
      </c>
      <c r="DX743" t="s">
        <v>1813</v>
      </c>
      <c r="DY743" t="s">
        <v>209</v>
      </c>
      <c r="DZ743" t="s">
        <v>4015</v>
      </c>
      <c r="EA743" t="s">
        <v>15916</v>
      </c>
      <c r="EB743" t="s">
        <v>1283</v>
      </c>
      <c r="EC743" t="s">
        <v>10271</v>
      </c>
      <c r="ED743" t="s">
        <v>246</v>
      </c>
      <c r="EE743" t="s">
        <v>907</v>
      </c>
      <c r="EF743" t="s">
        <v>1813</v>
      </c>
      <c r="EG743" t="s">
        <v>501</v>
      </c>
    </row>
    <row r="744" spans="1:158">
      <c r="A744" t="s">
        <v>581</v>
      </c>
      <c r="B744" t="s">
        <v>211</v>
      </c>
      <c r="C744" t="s">
        <v>471</v>
      </c>
      <c r="D744" t="s">
        <v>582</v>
      </c>
      <c r="E744" t="s">
        <v>15897</v>
      </c>
      <c r="F744" t="s">
        <v>15898</v>
      </c>
      <c r="G744">
        <v>7038983685</v>
      </c>
      <c r="H744" t="s">
        <v>271</v>
      </c>
      <c r="I744" t="s">
        <v>15899</v>
      </c>
      <c r="J744" t="s">
        <v>217</v>
      </c>
      <c r="K744" t="s">
        <v>657</v>
      </c>
      <c r="L744" t="s">
        <v>959</v>
      </c>
      <c r="M744" t="s">
        <v>15900</v>
      </c>
      <c r="N744" t="s">
        <v>170</v>
      </c>
      <c r="AI744" t="s">
        <v>15901</v>
      </c>
      <c r="AJ744" t="s">
        <v>15902</v>
      </c>
      <c r="AK744" t="s">
        <v>15903</v>
      </c>
      <c r="AL744">
        <v>78.91</v>
      </c>
      <c r="AN744">
        <v>2013</v>
      </c>
      <c r="AO744" t="s">
        <v>170</v>
      </c>
      <c r="AV744" t="s">
        <v>174</v>
      </c>
      <c r="AW744" t="s">
        <v>485</v>
      </c>
      <c r="AX744" t="s">
        <v>15904</v>
      </c>
      <c r="AY744" t="s">
        <v>15905</v>
      </c>
      <c r="AZ744">
        <v>76.55</v>
      </c>
      <c r="BB744">
        <v>2016</v>
      </c>
      <c r="BC744" t="s">
        <v>174</v>
      </c>
      <c r="BD744" t="s">
        <v>1441</v>
      </c>
      <c r="BE744" t="s">
        <v>15906</v>
      </c>
      <c r="BF744" t="s">
        <v>15907</v>
      </c>
      <c r="BG744">
        <v>70</v>
      </c>
      <c r="BH744">
        <v>7.75</v>
      </c>
      <c r="BI744">
        <v>2019</v>
      </c>
      <c r="BJ744">
        <v>2</v>
      </c>
      <c r="BL744">
        <v>9</v>
      </c>
      <c r="BN744" t="s">
        <v>174</v>
      </c>
      <c r="BO744" t="s">
        <v>3884</v>
      </c>
      <c r="BP744" t="s">
        <v>15908</v>
      </c>
      <c r="BQ744" t="s">
        <v>15909</v>
      </c>
      <c r="BR744">
        <v>85</v>
      </c>
      <c r="BS744">
        <v>9.49</v>
      </c>
      <c r="BT744">
        <v>2021</v>
      </c>
      <c r="BU744">
        <v>17</v>
      </c>
      <c r="BW744">
        <v>13</v>
      </c>
      <c r="BY744" t="s">
        <v>170</v>
      </c>
      <c r="CF744" t="s">
        <v>174</v>
      </c>
      <c r="CG744" t="s">
        <v>485</v>
      </c>
      <c r="CH744" t="s">
        <v>15910</v>
      </c>
      <c r="CI744" t="s">
        <v>373</v>
      </c>
      <c r="CK744" t="s">
        <v>170</v>
      </c>
      <c r="CL744" t="s">
        <v>174</v>
      </c>
      <c r="CN744" t="s">
        <v>174</v>
      </c>
      <c r="CO744" t="s">
        <v>15911</v>
      </c>
      <c r="CP744" t="s">
        <v>15912</v>
      </c>
      <c r="CQ744" t="s">
        <v>170</v>
      </c>
      <c r="CV744" t="s">
        <v>170</v>
      </c>
      <c r="CZ744" t="s">
        <v>170</v>
      </c>
      <c r="DC744" t="s">
        <v>7459</v>
      </c>
      <c r="DD744" t="s">
        <v>174</v>
      </c>
      <c r="DE744" t="s">
        <v>15913</v>
      </c>
      <c r="DF744" t="s">
        <v>174</v>
      </c>
      <c r="DG744">
        <v>15</v>
      </c>
      <c r="DH744">
        <v>3</v>
      </c>
      <c r="DI744">
        <v>2</v>
      </c>
      <c r="DJ744" t="s">
        <v>1163</v>
      </c>
      <c r="DK744">
        <v>8</v>
      </c>
      <c r="DL744" t="s">
        <v>170</v>
      </c>
      <c r="DN744" t="s">
        <v>170</v>
      </c>
      <c r="DP744" t="s">
        <v>15917</v>
      </c>
      <c r="DQ744" t="str">
        <f>HYPERLINK("https://nconnect.nicmar.ac.in/storage/profile/69a54610daa15.png","Download")</f>
        <v>0</v>
      </c>
      <c r="DR744" t="str">
        <f>HYPERLINK("https://nconnect.nicmar.ac.in/pdf/864_resume_1772447118.pdf/Y2FyZWVy","View Resume")</f>
        <v>0</v>
      </c>
      <c r="DS744" t="s">
        <v>570</v>
      </c>
      <c r="DT744" t="s">
        <v>3989</v>
      </c>
      <c r="DU744" t="s">
        <v>1283</v>
      </c>
      <c r="DV744" t="s">
        <v>15915</v>
      </c>
      <c r="DW744" t="s">
        <v>246</v>
      </c>
      <c r="DX744" t="s">
        <v>1813</v>
      </c>
      <c r="DY744" t="s">
        <v>209</v>
      </c>
      <c r="DZ744" t="s">
        <v>4015</v>
      </c>
      <c r="EA744" t="s">
        <v>15916</v>
      </c>
      <c r="EB744" t="s">
        <v>1283</v>
      </c>
      <c r="EC744" t="s">
        <v>10271</v>
      </c>
      <c r="ED744" t="s">
        <v>246</v>
      </c>
      <c r="EE744" t="s">
        <v>907</v>
      </c>
      <c r="EF744" t="s">
        <v>1813</v>
      </c>
      <c r="EG744" t="s">
        <v>501</v>
      </c>
    </row>
    <row r="745" spans="1:158">
      <c r="A745" t="s">
        <v>470</v>
      </c>
      <c r="B745" t="s">
        <v>211</v>
      </c>
      <c r="C745" t="s">
        <v>471</v>
      </c>
      <c r="D745" t="s">
        <v>472</v>
      </c>
      <c r="E745" t="s">
        <v>15897</v>
      </c>
      <c r="F745" t="s">
        <v>15898</v>
      </c>
      <c r="G745">
        <v>7038983685</v>
      </c>
      <c r="H745" t="s">
        <v>271</v>
      </c>
      <c r="I745" t="s">
        <v>15899</v>
      </c>
      <c r="J745" t="s">
        <v>217</v>
      </c>
      <c r="K745" t="s">
        <v>657</v>
      </c>
      <c r="L745" t="s">
        <v>959</v>
      </c>
      <c r="M745" t="s">
        <v>15900</v>
      </c>
      <c r="N745" t="s">
        <v>170</v>
      </c>
      <c r="AI745" t="s">
        <v>15901</v>
      </c>
      <c r="AJ745" t="s">
        <v>15902</v>
      </c>
      <c r="AK745" t="s">
        <v>15903</v>
      </c>
      <c r="AL745">
        <v>78.91</v>
      </c>
      <c r="AN745">
        <v>2013</v>
      </c>
      <c r="AO745" t="s">
        <v>170</v>
      </c>
      <c r="AV745" t="s">
        <v>174</v>
      </c>
      <c r="AW745" t="s">
        <v>485</v>
      </c>
      <c r="AX745" t="s">
        <v>15904</v>
      </c>
      <c r="AY745" t="s">
        <v>15905</v>
      </c>
      <c r="AZ745">
        <v>76.55</v>
      </c>
      <c r="BB745">
        <v>2016</v>
      </c>
      <c r="BC745" t="s">
        <v>174</v>
      </c>
      <c r="BD745" t="s">
        <v>1441</v>
      </c>
      <c r="BE745" t="s">
        <v>15906</v>
      </c>
      <c r="BF745" t="s">
        <v>15907</v>
      </c>
      <c r="BG745">
        <v>70</v>
      </c>
      <c r="BH745">
        <v>7.75</v>
      </c>
      <c r="BI745">
        <v>2019</v>
      </c>
      <c r="BJ745">
        <v>2</v>
      </c>
      <c r="BL745">
        <v>9</v>
      </c>
      <c r="BN745" t="s">
        <v>174</v>
      </c>
      <c r="BO745" t="s">
        <v>3884</v>
      </c>
      <c r="BP745" t="s">
        <v>15908</v>
      </c>
      <c r="BQ745" t="s">
        <v>15909</v>
      </c>
      <c r="BR745">
        <v>85</v>
      </c>
      <c r="BS745">
        <v>9.49</v>
      </c>
      <c r="BT745">
        <v>2021</v>
      </c>
      <c r="BU745">
        <v>17</v>
      </c>
      <c r="BW745">
        <v>13</v>
      </c>
      <c r="BY745" t="s">
        <v>170</v>
      </c>
      <c r="CF745" t="s">
        <v>174</v>
      </c>
      <c r="CG745" t="s">
        <v>485</v>
      </c>
      <c r="CH745" t="s">
        <v>15910</v>
      </c>
      <c r="CI745" t="s">
        <v>373</v>
      </c>
      <c r="CK745" t="s">
        <v>170</v>
      </c>
      <c r="CL745" t="s">
        <v>174</v>
      </c>
      <c r="CN745" t="s">
        <v>174</v>
      </c>
      <c r="CO745" t="s">
        <v>15911</v>
      </c>
      <c r="CP745" t="s">
        <v>15912</v>
      </c>
      <c r="CQ745" t="s">
        <v>170</v>
      </c>
      <c r="CV745" t="s">
        <v>170</v>
      </c>
      <c r="CZ745" t="s">
        <v>170</v>
      </c>
      <c r="DC745" t="s">
        <v>7459</v>
      </c>
      <c r="DD745" t="s">
        <v>174</v>
      </c>
      <c r="DE745" t="s">
        <v>15913</v>
      </c>
      <c r="DF745" t="s">
        <v>174</v>
      </c>
      <c r="DG745">
        <v>15</v>
      </c>
      <c r="DH745">
        <v>3</v>
      </c>
      <c r="DI745">
        <v>2</v>
      </c>
      <c r="DJ745" t="s">
        <v>1163</v>
      </c>
      <c r="DK745">
        <v>8</v>
      </c>
      <c r="DL745" t="s">
        <v>170</v>
      </c>
      <c r="DN745" t="s">
        <v>170</v>
      </c>
      <c r="DP745" t="s">
        <v>15918</v>
      </c>
      <c r="DQ745" t="str">
        <f>HYPERLINK("https://nconnect.nicmar.ac.in/storage/profile/69a54610daa15.png","Download")</f>
        <v>0</v>
      </c>
      <c r="DR745" t="str">
        <f>HYPERLINK("https://nconnect.nicmar.ac.in/pdf/864_resume_1772447118.pdf/Y2FyZWVy","View Resume")</f>
        <v>0</v>
      </c>
      <c r="DS745" t="s">
        <v>570</v>
      </c>
      <c r="DT745" t="s">
        <v>3989</v>
      </c>
      <c r="DU745" t="s">
        <v>1283</v>
      </c>
      <c r="DV745" t="s">
        <v>15915</v>
      </c>
      <c r="DW745" t="s">
        <v>246</v>
      </c>
      <c r="DX745" t="s">
        <v>1813</v>
      </c>
      <c r="DY745" t="s">
        <v>209</v>
      </c>
      <c r="DZ745" t="s">
        <v>4015</v>
      </c>
      <c r="EA745" t="s">
        <v>15916</v>
      </c>
      <c r="EB745" t="s">
        <v>1283</v>
      </c>
      <c r="EC745" t="s">
        <v>10271</v>
      </c>
      <c r="ED745" t="s">
        <v>246</v>
      </c>
      <c r="EE745" t="s">
        <v>907</v>
      </c>
      <c r="EF745" t="s">
        <v>1813</v>
      </c>
      <c r="EG745" t="s">
        <v>501</v>
      </c>
    </row>
    <row r="746" spans="1:158">
      <c r="A746" t="s">
        <v>15919</v>
      </c>
      <c r="B746" t="s">
        <v>211</v>
      </c>
      <c r="C746" t="s">
        <v>1138</v>
      </c>
      <c r="D746" t="s">
        <v>15920</v>
      </c>
      <c r="E746" t="s">
        <v>15897</v>
      </c>
      <c r="F746" t="s">
        <v>15898</v>
      </c>
      <c r="G746">
        <v>7038983685</v>
      </c>
      <c r="H746" t="s">
        <v>271</v>
      </c>
      <c r="I746" t="s">
        <v>15899</v>
      </c>
      <c r="J746" t="s">
        <v>217</v>
      </c>
      <c r="K746" t="s">
        <v>657</v>
      </c>
      <c r="L746" t="s">
        <v>959</v>
      </c>
      <c r="M746" t="s">
        <v>15900</v>
      </c>
      <c r="N746" t="s">
        <v>170</v>
      </c>
      <c r="AI746" t="s">
        <v>15901</v>
      </c>
      <c r="AJ746" t="s">
        <v>15902</v>
      </c>
      <c r="AK746" t="s">
        <v>15903</v>
      </c>
      <c r="AL746">
        <v>78.91</v>
      </c>
      <c r="AN746">
        <v>2013</v>
      </c>
      <c r="AO746" t="s">
        <v>170</v>
      </c>
      <c r="AV746" t="s">
        <v>174</v>
      </c>
      <c r="AW746" t="s">
        <v>485</v>
      </c>
      <c r="AX746" t="s">
        <v>15904</v>
      </c>
      <c r="AY746" t="s">
        <v>15905</v>
      </c>
      <c r="AZ746">
        <v>76.55</v>
      </c>
      <c r="BB746">
        <v>2016</v>
      </c>
      <c r="BC746" t="s">
        <v>174</v>
      </c>
      <c r="BD746" t="s">
        <v>1441</v>
      </c>
      <c r="BE746" t="s">
        <v>15906</v>
      </c>
      <c r="BF746" t="s">
        <v>15907</v>
      </c>
      <c r="BG746">
        <v>70</v>
      </c>
      <c r="BH746">
        <v>7.75</v>
      </c>
      <c r="BI746">
        <v>2019</v>
      </c>
      <c r="BJ746">
        <v>2</v>
      </c>
      <c r="BL746">
        <v>9</v>
      </c>
      <c r="BN746" t="s">
        <v>174</v>
      </c>
      <c r="BO746" t="s">
        <v>3884</v>
      </c>
      <c r="BP746" t="s">
        <v>15908</v>
      </c>
      <c r="BQ746" t="s">
        <v>15909</v>
      </c>
      <c r="BR746">
        <v>85</v>
      </c>
      <c r="BS746">
        <v>9.49</v>
      </c>
      <c r="BT746">
        <v>2021</v>
      </c>
      <c r="BU746">
        <v>17</v>
      </c>
      <c r="BW746">
        <v>13</v>
      </c>
      <c r="BY746" t="s">
        <v>170</v>
      </c>
      <c r="CF746" t="s">
        <v>174</v>
      </c>
      <c r="CG746" t="s">
        <v>485</v>
      </c>
      <c r="CH746" t="s">
        <v>15910</v>
      </c>
      <c r="CI746" t="s">
        <v>373</v>
      </c>
      <c r="CK746" t="s">
        <v>170</v>
      </c>
      <c r="CL746" t="s">
        <v>174</v>
      </c>
      <c r="CN746" t="s">
        <v>174</v>
      </c>
      <c r="CO746" t="s">
        <v>15911</v>
      </c>
      <c r="CP746" t="s">
        <v>15912</v>
      </c>
      <c r="CQ746" t="s">
        <v>170</v>
      </c>
      <c r="CV746" t="s">
        <v>170</v>
      </c>
      <c r="CZ746" t="s">
        <v>170</v>
      </c>
      <c r="DC746" t="s">
        <v>7459</v>
      </c>
      <c r="DD746" t="s">
        <v>174</v>
      </c>
      <c r="DE746" t="s">
        <v>15913</v>
      </c>
      <c r="DF746" t="s">
        <v>174</v>
      </c>
      <c r="DG746">
        <v>15</v>
      </c>
      <c r="DH746">
        <v>3</v>
      </c>
      <c r="DI746">
        <v>2</v>
      </c>
      <c r="DJ746" t="s">
        <v>1163</v>
      </c>
      <c r="DK746">
        <v>8</v>
      </c>
      <c r="DL746" t="s">
        <v>170</v>
      </c>
      <c r="DN746" t="s">
        <v>170</v>
      </c>
      <c r="DP746" t="s">
        <v>15918</v>
      </c>
      <c r="DQ746" t="str">
        <f>HYPERLINK("https://nconnect.nicmar.ac.in/storage/profile/69a54610daa15.png","Download")</f>
        <v>0</v>
      </c>
      <c r="DR746" t="str">
        <f>HYPERLINK("https://nconnect.nicmar.ac.in/pdf/864_resume_1772447118.pdf/Y2FyZWVy","View Resume")</f>
        <v>0</v>
      </c>
      <c r="DS746" t="s">
        <v>570</v>
      </c>
      <c r="DT746" t="s">
        <v>3989</v>
      </c>
      <c r="DU746" t="s">
        <v>1283</v>
      </c>
      <c r="DV746" t="s">
        <v>15915</v>
      </c>
      <c r="DW746" t="s">
        <v>246</v>
      </c>
      <c r="DX746" t="s">
        <v>1813</v>
      </c>
      <c r="DY746" t="s">
        <v>209</v>
      </c>
      <c r="DZ746" t="s">
        <v>4015</v>
      </c>
      <c r="EA746" t="s">
        <v>15916</v>
      </c>
      <c r="EB746" t="s">
        <v>1283</v>
      </c>
      <c r="EC746" t="s">
        <v>10271</v>
      </c>
      <c r="ED746" t="s">
        <v>246</v>
      </c>
      <c r="EE746" t="s">
        <v>907</v>
      </c>
      <c r="EF746" t="s">
        <v>1813</v>
      </c>
      <c r="EG746" t="s">
        <v>501</v>
      </c>
    </row>
    <row r="747" spans="1:158">
      <c r="A747" t="s">
        <v>1137</v>
      </c>
      <c r="B747" t="s">
        <v>211</v>
      </c>
      <c r="C747" t="s">
        <v>1138</v>
      </c>
      <c r="D747" t="s">
        <v>1139</v>
      </c>
      <c r="E747" t="s">
        <v>15897</v>
      </c>
      <c r="F747" t="s">
        <v>15898</v>
      </c>
      <c r="G747">
        <v>7038983685</v>
      </c>
      <c r="H747" t="s">
        <v>271</v>
      </c>
      <c r="I747" t="s">
        <v>15899</v>
      </c>
      <c r="J747" t="s">
        <v>217</v>
      </c>
      <c r="K747" t="s">
        <v>657</v>
      </c>
      <c r="L747" t="s">
        <v>959</v>
      </c>
      <c r="M747" t="s">
        <v>15900</v>
      </c>
      <c r="N747" t="s">
        <v>170</v>
      </c>
      <c r="AI747" t="s">
        <v>15901</v>
      </c>
      <c r="AJ747" t="s">
        <v>15902</v>
      </c>
      <c r="AK747" t="s">
        <v>15903</v>
      </c>
      <c r="AL747">
        <v>78.91</v>
      </c>
      <c r="AN747">
        <v>2013</v>
      </c>
      <c r="AO747" t="s">
        <v>170</v>
      </c>
      <c r="AV747" t="s">
        <v>174</v>
      </c>
      <c r="AW747" t="s">
        <v>485</v>
      </c>
      <c r="AX747" t="s">
        <v>15904</v>
      </c>
      <c r="AY747" t="s">
        <v>15905</v>
      </c>
      <c r="AZ747">
        <v>76.55</v>
      </c>
      <c r="BB747">
        <v>2016</v>
      </c>
      <c r="BC747" t="s">
        <v>174</v>
      </c>
      <c r="BD747" t="s">
        <v>1441</v>
      </c>
      <c r="BE747" t="s">
        <v>15906</v>
      </c>
      <c r="BF747" t="s">
        <v>15907</v>
      </c>
      <c r="BG747">
        <v>70</v>
      </c>
      <c r="BH747">
        <v>7.75</v>
      </c>
      <c r="BI747">
        <v>2019</v>
      </c>
      <c r="BJ747">
        <v>2</v>
      </c>
      <c r="BL747">
        <v>9</v>
      </c>
      <c r="BN747" t="s">
        <v>174</v>
      </c>
      <c r="BO747" t="s">
        <v>3884</v>
      </c>
      <c r="BP747" t="s">
        <v>15908</v>
      </c>
      <c r="BQ747" t="s">
        <v>15909</v>
      </c>
      <c r="BR747">
        <v>85</v>
      </c>
      <c r="BS747">
        <v>9.49</v>
      </c>
      <c r="BT747">
        <v>2021</v>
      </c>
      <c r="BU747">
        <v>17</v>
      </c>
      <c r="BW747">
        <v>13</v>
      </c>
      <c r="BY747" t="s">
        <v>170</v>
      </c>
      <c r="CF747" t="s">
        <v>174</v>
      </c>
      <c r="CG747" t="s">
        <v>485</v>
      </c>
      <c r="CH747" t="s">
        <v>15910</v>
      </c>
      <c r="CI747" t="s">
        <v>373</v>
      </c>
      <c r="CK747" t="s">
        <v>170</v>
      </c>
      <c r="CL747" t="s">
        <v>174</v>
      </c>
      <c r="CN747" t="s">
        <v>174</v>
      </c>
      <c r="CO747" t="s">
        <v>15911</v>
      </c>
      <c r="CP747" t="s">
        <v>15912</v>
      </c>
      <c r="CQ747" t="s">
        <v>170</v>
      </c>
      <c r="CV747" t="s">
        <v>170</v>
      </c>
      <c r="CZ747" t="s">
        <v>170</v>
      </c>
      <c r="DC747" t="s">
        <v>7459</v>
      </c>
      <c r="DD747" t="s">
        <v>174</v>
      </c>
      <c r="DE747" t="s">
        <v>15913</v>
      </c>
      <c r="DF747" t="s">
        <v>174</v>
      </c>
      <c r="DG747">
        <v>15</v>
      </c>
      <c r="DH747">
        <v>3</v>
      </c>
      <c r="DI747">
        <v>2</v>
      </c>
      <c r="DJ747" t="s">
        <v>1163</v>
      </c>
      <c r="DK747">
        <v>8</v>
      </c>
      <c r="DL747" t="s">
        <v>170</v>
      </c>
      <c r="DN747" t="s">
        <v>170</v>
      </c>
      <c r="DP747" t="s">
        <v>15921</v>
      </c>
      <c r="DQ747" t="str">
        <f>HYPERLINK("https://nconnect.nicmar.ac.in/storage/profile/69a54610daa15.png","Download")</f>
        <v>0</v>
      </c>
      <c r="DR747" t="str">
        <f>HYPERLINK("https://nconnect.nicmar.ac.in/pdf/864_resume_1772447118.pdf/Y2FyZWVy","View Resume")</f>
        <v>0</v>
      </c>
      <c r="DS747" t="s">
        <v>570</v>
      </c>
      <c r="DT747" t="s">
        <v>3989</v>
      </c>
      <c r="DU747" t="s">
        <v>1283</v>
      </c>
      <c r="DV747" t="s">
        <v>15915</v>
      </c>
      <c r="DW747" t="s">
        <v>246</v>
      </c>
      <c r="DX747" t="s">
        <v>1813</v>
      </c>
      <c r="DY747" t="s">
        <v>209</v>
      </c>
      <c r="DZ747" t="s">
        <v>4015</v>
      </c>
      <c r="EA747" t="s">
        <v>15916</v>
      </c>
      <c r="EB747" t="s">
        <v>1283</v>
      </c>
      <c r="EC747" t="s">
        <v>10271</v>
      </c>
      <c r="ED747" t="s">
        <v>246</v>
      </c>
      <c r="EE747" t="s">
        <v>907</v>
      </c>
      <c r="EF747" t="s">
        <v>1813</v>
      </c>
      <c r="EG747" t="s">
        <v>501</v>
      </c>
    </row>
    <row r="748" spans="1:158">
      <c r="A748" t="s">
        <v>293</v>
      </c>
      <c r="B748" t="s">
        <v>211</v>
      </c>
      <c r="C748" t="s">
        <v>212</v>
      </c>
      <c r="D748" t="s">
        <v>294</v>
      </c>
      <c r="E748" t="s">
        <v>15922</v>
      </c>
      <c r="F748" t="s">
        <v>15923</v>
      </c>
      <c r="G748">
        <v>9763371061</v>
      </c>
      <c r="H748" t="s">
        <v>271</v>
      </c>
      <c r="I748" t="s">
        <v>15924</v>
      </c>
      <c r="J748" t="s">
        <v>166</v>
      </c>
      <c r="K748" t="s">
        <v>4987</v>
      </c>
      <c r="L748" t="s">
        <v>15925</v>
      </c>
      <c r="M748" t="s">
        <v>15926</v>
      </c>
      <c r="N748" t="s">
        <v>170</v>
      </c>
      <c r="AI748" t="s">
        <v>15927</v>
      </c>
      <c r="AJ748" t="s">
        <v>7440</v>
      </c>
      <c r="AK748" t="s">
        <v>442</v>
      </c>
      <c r="AL748">
        <v>71.2</v>
      </c>
      <c r="AN748">
        <v>1996</v>
      </c>
      <c r="AO748" t="s">
        <v>174</v>
      </c>
      <c r="AP748" t="s">
        <v>15928</v>
      </c>
      <c r="AQ748" t="s">
        <v>15929</v>
      </c>
      <c r="AR748" t="s">
        <v>15930</v>
      </c>
      <c r="AS748">
        <v>55.5</v>
      </c>
      <c r="AU748">
        <v>1998</v>
      </c>
      <c r="AV748" t="s">
        <v>170</v>
      </c>
      <c r="BC748" t="s">
        <v>174</v>
      </c>
      <c r="BD748" t="s">
        <v>1909</v>
      </c>
      <c r="BE748" t="s">
        <v>11780</v>
      </c>
      <c r="BF748" t="s">
        <v>15931</v>
      </c>
      <c r="BG748">
        <v>65</v>
      </c>
      <c r="BI748">
        <v>2002</v>
      </c>
      <c r="BJ748">
        <v>19</v>
      </c>
      <c r="BK748" t="s">
        <v>15932</v>
      </c>
      <c r="BL748">
        <v>53</v>
      </c>
      <c r="BN748" t="s">
        <v>174</v>
      </c>
      <c r="BO748" t="s">
        <v>1909</v>
      </c>
      <c r="BP748" t="s">
        <v>15933</v>
      </c>
      <c r="BQ748" t="s">
        <v>442</v>
      </c>
      <c r="BR748">
        <v>61.8</v>
      </c>
      <c r="BS748">
        <v>6.18</v>
      </c>
      <c r="BT748">
        <v>2004</v>
      </c>
      <c r="BU748">
        <v>31</v>
      </c>
      <c r="BV748" t="s">
        <v>15934</v>
      </c>
      <c r="BW748">
        <v>53</v>
      </c>
      <c r="BX748" t="s">
        <v>442</v>
      </c>
      <c r="BY748" t="s">
        <v>174</v>
      </c>
      <c r="BZ748" t="s">
        <v>440</v>
      </c>
      <c r="CA748" t="s">
        <v>15935</v>
      </c>
      <c r="CB748" t="s">
        <v>15936</v>
      </c>
      <c r="CC748">
        <v>49.3</v>
      </c>
      <c r="CE748">
        <v>2025</v>
      </c>
      <c r="CF748" t="s">
        <v>170</v>
      </c>
      <c r="CL748" t="s">
        <v>174</v>
      </c>
      <c r="CM748" t="s">
        <v>15937</v>
      </c>
      <c r="CN748" t="s">
        <v>170</v>
      </c>
      <c r="CP748" t="s">
        <v>15938</v>
      </c>
      <c r="CQ748" t="s">
        <v>170</v>
      </c>
      <c r="CV748" t="s">
        <v>170</v>
      </c>
      <c r="CZ748" t="s">
        <v>170</v>
      </c>
      <c r="DC748" t="s">
        <v>4435</v>
      </c>
      <c r="DD748" t="s">
        <v>174</v>
      </c>
      <c r="DE748" t="s">
        <v>15939</v>
      </c>
      <c r="DF748" t="s">
        <v>170</v>
      </c>
      <c r="DL748" t="s">
        <v>170</v>
      </c>
      <c r="DN748" t="s">
        <v>170</v>
      </c>
      <c r="DP748" t="s">
        <v>15940</v>
      </c>
      <c r="DQ748" t="str">
        <f>HYPERLINK("https://nconnect.nicmar.ac.in/storage/profile/69982eb58184a.png","Download")</f>
        <v>0</v>
      </c>
      <c r="DR748" t="str">
        <f>HYPERLINK("https://nconnect.nicmar.ac.in/pdf/867_resume_1772448703.pdf/Y2FyZWVy","View Resume")</f>
        <v>0</v>
      </c>
      <c r="DS748" t="s">
        <v>15941</v>
      </c>
      <c r="DT748" t="s">
        <v>10496</v>
      </c>
      <c r="DU748" t="s">
        <v>211</v>
      </c>
      <c r="DV748" t="s">
        <v>9516</v>
      </c>
      <c r="DW748" t="s">
        <v>246</v>
      </c>
      <c r="DX748" t="s">
        <v>904</v>
      </c>
      <c r="DY748" t="s">
        <v>209</v>
      </c>
      <c r="DZ748" t="s">
        <v>349</v>
      </c>
      <c r="EA748" t="s">
        <v>15942</v>
      </c>
      <c r="EB748" t="s">
        <v>211</v>
      </c>
      <c r="EC748" t="s">
        <v>15943</v>
      </c>
      <c r="ED748" t="s">
        <v>246</v>
      </c>
      <c r="EE748" t="s">
        <v>3452</v>
      </c>
      <c r="EF748" t="s">
        <v>8183</v>
      </c>
      <c r="EG748" t="s">
        <v>15944</v>
      </c>
    </row>
    <row r="749" spans="1:158">
      <c r="A749" t="s">
        <v>356</v>
      </c>
      <c r="B749" t="s">
        <v>211</v>
      </c>
      <c r="C749" t="s">
        <v>267</v>
      </c>
      <c r="D749" t="s">
        <v>357</v>
      </c>
      <c r="E749" t="s">
        <v>15945</v>
      </c>
      <c r="F749" t="s">
        <v>15946</v>
      </c>
      <c r="G749">
        <v>7506690443</v>
      </c>
      <c r="H749" t="s">
        <v>271</v>
      </c>
      <c r="I749" t="s">
        <v>15947</v>
      </c>
      <c r="J749" t="s">
        <v>217</v>
      </c>
      <c r="K749" t="s">
        <v>15948</v>
      </c>
      <c r="L749" t="s">
        <v>15949</v>
      </c>
      <c r="M749" t="s">
        <v>15950</v>
      </c>
      <c r="N749" t="s">
        <v>170</v>
      </c>
      <c r="AI749" t="s">
        <v>15951</v>
      </c>
      <c r="AJ749" t="s">
        <v>15952</v>
      </c>
      <c r="AK749" t="s">
        <v>3880</v>
      </c>
      <c r="AL749">
        <v>92.91</v>
      </c>
      <c r="AN749">
        <v>2011</v>
      </c>
      <c r="AO749" t="s">
        <v>174</v>
      </c>
      <c r="AP749" t="s">
        <v>15953</v>
      </c>
      <c r="AQ749" t="s">
        <v>15952</v>
      </c>
      <c r="AR749" t="s">
        <v>9050</v>
      </c>
      <c r="AS749">
        <v>83</v>
      </c>
      <c r="AU749">
        <v>2013</v>
      </c>
      <c r="AV749" t="s">
        <v>170</v>
      </c>
      <c r="BC749" t="s">
        <v>174</v>
      </c>
      <c r="BD749" t="s">
        <v>15954</v>
      </c>
      <c r="BE749" t="s">
        <v>15955</v>
      </c>
      <c r="BF749" t="s">
        <v>5171</v>
      </c>
      <c r="BG749">
        <v>82</v>
      </c>
      <c r="BI749">
        <v>2016</v>
      </c>
      <c r="BJ749">
        <v>19</v>
      </c>
      <c r="BK749" t="s">
        <v>15956</v>
      </c>
      <c r="BL749">
        <v>17</v>
      </c>
      <c r="BN749" t="s">
        <v>174</v>
      </c>
      <c r="BO749" t="s">
        <v>15954</v>
      </c>
      <c r="BP749" t="s">
        <v>14961</v>
      </c>
      <c r="BQ749" t="s">
        <v>5171</v>
      </c>
      <c r="BR749">
        <v>61.78</v>
      </c>
      <c r="BT749">
        <v>2018</v>
      </c>
      <c r="BU749">
        <v>31</v>
      </c>
      <c r="BV749" t="s">
        <v>2421</v>
      </c>
      <c r="BW749">
        <v>53</v>
      </c>
      <c r="BX749" t="s">
        <v>15957</v>
      </c>
      <c r="BY749" t="s">
        <v>174</v>
      </c>
      <c r="BZ749" t="s">
        <v>15958</v>
      </c>
      <c r="CA749" t="s">
        <v>15959</v>
      </c>
      <c r="CB749" t="s">
        <v>5171</v>
      </c>
      <c r="CC749">
        <v>100</v>
      </c>
      <c r="CE749">
        <v>2020</v>
      </c>
      <c r="CF749" t="s">
        <v>170</v>
      </c>
      <c r="CL749" t="s">
        <v>174</v>
      </c>
      <c r="CM749" t="s">
        <v>15960</v>
      </c>
      <c r="CN749" t="s">
        <v>174</v>
      </c>
      <c r="CO749" t="s">
        <v>15961</v>
      </c>
      <c r="CP749" t="s">
        <v>15962</v>
      </c>
      <c r="CQ749" t="s">
        <v>170</v>
      </c>
      <c r="CV749" t="s">
        <v>170</v>
      </c>
      <c r="CZ749" t="s">
        <v>170</v>
      </c>
      <c r="DC749" t="s">
        <v>15963</v>
      </c>
      <c r="DD749" t="s">
        <v>174</v>
      </c>
      <c r="DE749" t="s">
        <v>15964</v>
      </c>
      <c r="DF749" t="s">
        <v>174</v>
      </c>
      <c r="DG749" t="s">
        <v>15965</v>
      </c>
      <c r="DH749" t="s">
        <v>15966</v>
      </c>
      <c r="DI749" t="s">
        <v>3305</v>
      </c>
      <c r="DJ749" t="s">
        <v>3305</v>
      </c>
      <c r="DK749">
        <v>10</v>
      </c>
      <c r="DL749" t="s">
        <v>174</v>
      </c>
      <c r="DM749" t="s">
        <v>15967</v>
      </c>
      <c r="DN749" t="s">
        <v>170</v>
      </c>
      <c r="DP749" t="s">
        <v>15968</v>
      </c>
      <c r="DQ749" t="str">
        <f>HYPERLINK("https://nconnect.nicmar.ac.in/storage/profile/69a56899d4318.png","Download")</f>
        <v>0</v>
      </c>
      <c r="DR749" t="str">
        <f>HYPERLINK("https://nconnect.nicmar.ac.in/pdf/873_resume_1772449929.pdf/Y2FyZWVy","View Resume")</f>
        <v>0</v>
      </c>
      <c r="DS749" t="s">
        <v>1018</v>
      </c>
      <c r="DT749" t="s">
        <v>5183</v>
      </c>
      <c r="DU749" t="s">
        <v>1283</v>
      </c>
      <c r="DV749" t="s">
        <v>15969</v>
      </c>
      <c r="DW749" t="s">
        <v>246</v>
      </c>
      <c r="DX749" t="s">
        <v>2854</v>
      </c>
      <c r="DY749" t="s">
        <v>209</v>
      </c>
      <c r="DZ749" t="s">
        <v>534</v>
      </c>
      <c r="EA749" t="s">
        <v>15970</v>
      </c>
      <c r="EB749" t="s">
        <v>1283</v>
      </c>
      <c r="EC749" t="s">
        <v>333</v>
      </c>
      <c r="ED749" t="s">
        <v>246</v>
      </c>
      <c r="EE749" t="s">
        <v>644</v>
      </c>
      <c r="EF749" t="s">
        <v>538</v>
      </c>
      <c r="EG749" t="s">
        <v>265</v>
      </c>
      <c r="EH749" t="s">
        <v>15971</v>
      </c>
      <c r="EI749" t="s">
        <v>1283</v>
      </c>
      <c r="EJ749" t="s">
        <v>333</v>
      </c>
      <c r="EK749" t="s">
        <v>246</v>
      </c>
      <c r="EL749" t="s">
        <v>644</v>
      </c>
      <c r="EM749" t="s">
        <v>824</v>
      </c>
      <c r="EN749" t="s">
        <v>2054</v>
      </c>
      <c r="EO749" t="s">
        <v>15972</v>
      </c>
      <c r="EP749" t="s">
        <v>1283</v>
      </c>
      <c r="EQ749" t="s">
        <v>333</v>
      </c>
      <c r="ER749" t="s">
        <v>246</v>
      </c>
      <c r="ES749" t="s">
        <v>2319</v>
      </c>
      <c r="ET749" t="s">
        <v>824</v>
      </c>
      <c r="EU749" t="s">
        <v>1317</v>
      </c>
    </row>
    <row r="750" spans="1:158">
      <c r="A750" t="s">
        <v>1348</v>
      </c>
      <c r="B750" t="s">
        <v>211</v>
      </c>
      <c r="C750" t="s">
        <v>267</v>
      </c>
      <c r="D750" t="s">
        <v>1349</v>
      </c>
      <c r="E750" t="s">
        <v>15945</v>
      </c>
      <c r="F750" t="s">
        <v>15946</v>
      </c>
      <c r="G750">
        <v>7506690443</v>
      </c>
      <c r="H750" t="s">
        <v>271</v>
      </c>
      <c r="I750" t="s">
        <v>15947</v>
      </c>
      <c r="J750" t="s">
        <v>217</v>
      </c>
      <c r="K750" t="s">
        <v>15948</v>
      </c>
      <c r="L750" t="s">
        <v>15949</v>
      </c>
      <c r="M750" t="s">
        <v>15950</v>
      </c>
      <c r="N750" t="s">
        <v>170</v>
      </c>
      <c r="AI750" t="s">
        <v>15951</v>
      </c>
      <c r="AJ750" t="s">
        <v>15952</v>
      </c>
      <c r="AK750" t="s">
        <v>3880</v>
      </c>
      <c r="AL750">
        <v>92.91</v>
      </c>
      <c r="AN750">
        <v>2011</v>
      </c>
      <c r="AO750" t="s">
        <v>174</v>
      </c>
      <c r="AP750" t="s">
        <v>15953</v>
      </c>
      <c r="AQ750" t="s">
        <v>15952</v>
      </c>
      <c r="AR750" t="s">
        <v>9050</v>
      </c>
      <c r="AS750">
        <v>83</v>
      </c>
      <c r="AU750">
        <v>2013</v>
      </c>
      <c r="AV750" t="s">
        <v>170</v>
      </c>
      <c r="BC750" t="s">
        <v>174</v>
      </c>
      <c r="BD750" t="s">
        <v>15954</v>
      </c>
      <c r="BE750" t="s">
        <v>15955</v>
      </c>
      <c r="BF750" t="s">
        <v>5171</v>
      </c>
      <c r="BG750">
        <v>82</v>
      </c>
      <c r="BI750">
        <v>2016</v>
      </c>
      <c r="BJ750">
        <v>19</v>
      </c>
      <c r="BK750" t="s">
        <v>15956</v>
      </c>
      <c r="BL750">
        <v>17</v>
      </c>
      <c r="BN750" t="s">
        <v>174</v>
      </c>
      <c r="BO750" t="s">
        <v>15954</v>
      </c>
      <c r="BP750" t="s">
        <v>14961</v>
      </c>
      <c r="BQ750" t="s">
        <v>5171</v>
      </c>
      <c r="BR750">
        <v>61.78</v>
      </c>
      <c r="BT750">
        <v>2018</v>
      </c>
      <c r="BU750">
        <v>31</v>
      </c>
      <c r="BV750" t="s">
        <v>2421</v>
      </c>
      <c r="BW750">
        <v>53</v>
      </c>
      <c r="BX750" t="s">
        <v>15957</v>
      </c>
      <c r="BY750" t="s">
        <v>174</v>
      </c>
      <c r="BZ750" t="s">
        <v>15958</v>
      </c>
      <c r="CA750" t="s">
        <v>15959</v>
      </c>
      <c r="CB750" t="s">
        <v>5171</v>
      </c>
      <c r="CC750">
        <v>100</v>
      </c>
      <c r="CE750">
        <v>2020</v>
      </c>
      <c r="CF750" t="s">
        <v>170</v>
      </c>
      <c r="CL750" t="s">
        <v>174</v>
      </c>
      <c r="CM750" t="s">
        <v>15960</v>
      </c>
      <c r="CN750" t="s">
        <v>174</v>
      </c>
      <c r="CO750" t="s">
        <v>15961</v>
      </c>
      <c r="CP750" t="s">
        <v>15962</v>
      </c>
      <c r="CQ750" t="s">
        <v>170</v>
      </c>
      <c r="CV750" t="s">
        <v>170</v>
      </c>
      <c r="CZ750" t="s">
        <v>170</v>
      </c>
      <c r="DC750" t="s">
        <v>15963</v>
      </c>
      <c r="DD750" t="s">
        <v>174</v>
      </c>
      <c r="DE750" t="s">
        <v>15964</v>
      </c>
      <c r="DF750" t="s">
        <v>174</v>
      </c>
      <c r="DG750" t="s">
        <v>15965</v>
      </c>
      <c r="DH750" t="s">
        <v>15966</v>
      </c>
      <c r="DI750" t="s">
        <v>3305</v>
      </c>
      <c r="DJ750" t="s">
        <v>3305</v>
      </c>
      <c r="DK750">
        <v>10</v>
      </c>
      <c r="DL750" t="s">
        <v>174</v>
      </c>
      <c r="DM750" t="s">
        <v>15967</v>
      </c>
      <c r="DN750" t="s">
        <v>170</v>
      </c>
      <c r="DP750" t="s">
        <v>15968</v>
      </c>
      <c r="DQ750" t="str">
        <f>HYPERLINK("https://nconnect.nicmar.ac.in/storage/profile/69a56899d4318.png","Download")</f>
        <v>0</v>
      </c>
      <c r="DR750" t="str">
        <f>HYPERLINK("https://nconnect.nicmar.ac.in/pdf/873_resume_1772449929.pdf/Y2FyZWVy","View Resume")</f>
        <v>0</v>
      </c>
      <c r="DS750" t="s">
        <v>1018</v>
      </c>
      <c r="DT750" t="s">
        <v>5183</v>
      </c>
      <c r="DU750" t="s">
        <v>1283</v>
      </c>
      <c r="DV750" t="s">
        <v>15969</v>
      </c>
      <c r="DW750" t="s">
        <v>246</v>
      </c>
      <c r="DX750" t="s">
        <v>2854</v>
      </c>
      <c r="DY750" t="s">
        <v>209</v>
      </c>
      <c r="DZ750" t="s">
        <v>534</v>
      </c>
      <c r="EA750" t="s">
        <v>15970</v>
      </c>
      <c r="EB750" t="s">
        <v>1283</v>
      </c>
      <c r="EC750" t="s">
        <v>333</v>
      </c>
      <c r="ED750" t="s">
        <v>246</v>
      </c>
      <c r="EE750" t="s">
        <v>644</v>
      </c>
      <c r="EF750" t="s">
        <v>538</v>
      </c>
      <c r="EG750" t="s">
        <v>265</v>
      </c>
      <c r="EH750" t="s">
        <v>15971</v>
      </c>
      <c r="EI750" t="s">
        <v>1283</v>
      </c>
      <c r="EJ750" t="s">
        <v>333</v>
      </c>
      <c r="EK750" t="s">
        <v>246</v>
      </c>
      <c r="EL750" t="s">
        <v>644</v>
      </c>
      <c r="EM750" t="s">
        <v>824</v>
      </c>
      <c r="EN750" t="s">
        <v>2054</v>
      </c>
      <c r="EO750" t="s">
        <v>15972</v>
      </c>
      <c r="EP750" t="s">
        <v>1283</v>
      </c>
      <c r="EQ750" t="s">
        <v>333</v>
      </c>
      <c r="ER750" t="s">
        <v>246</v>
      </c>
      <c r="ES750" t="s">
        <v>2319</v>
      </c>
      <c r="ET750" t="s">
        <v>824</v>
      </c>
      <c r="EU750" t="s">
        <v>1317</v>
      </c>
    </row>
    <row r="751" spans="1:158">
      <c r="A751" t="s">
        <v>1872</v>
      </c>
      <c r="B751" t="s">
        <v>507</v>
      </c>
      <c r="C751" t="s">
        <v>160</v>
      </c>
      <c r="D751" t="s">
        <v>1873</v>
      </c>
      <c r="E751" t="s">
        <v>15973</v>
      </c>
      <c r="F751" t="s">
        <v>15974</v>
      </c>
      <c r="G751">
        <v>9763008286</v>
      </c>
      <c r="H751" t="s">
        <v>164</v>
      </c>
      <c r="I751" t="s">
        <v>15975</v>
      </c>
      <c r="J751" t="s">
        <v>166</v>
      </c>
      <c r="K751" t="s">
        <v>15976</v>
      </c>
      <c r="L751" t="s">
        <v>15977</v>
      </c>
      <c r="M751" t="s">
        <v>15978</v>
      </c>
      <c r="N751" t="s">
        <v>170</v>
      </c>
      <c r="AI751" t="s">
        <v>15979</v>
      </c>
      <c r="AJ751" t="s">
        <v>12000</v>
      </c>
      <c r="AK751" t="s">
        <v>15980</v>
      </c>
      <c r="AL751">
        <v>87.6</v>
      </c>
      <c r="AN751">
        <v>2001</v>
      </c>
      <c r="AO751" t="s">
        <v>174</v>
      </c>
      <c r="AP751" t="s">
        <v>15981</v>
      </c>
      <c r="AQ751" t="s">
        <v>12003</v>
      </c>
      <c r="AR751" t="s">
        <v>15982</v>
      </c>
      <c r="AS751">
        <v>83.17</v>
      </c>
      <c r="AU751">
        <v>2003</v>
      </c>
      <c r="AV751" t="s">
        <v>170</v>
      </c>
      <c r="BC751" t="s">
        <v>174</v>
      </c>
      <c r="BD751" t="s">
        <v>15983</v>
      </c>
      <c r="BE751" t="s">
        <v>15984</v>
      </c>
      <c r="BF751" t="s">
        <v>15985</v>
      </c>
      <c r="BG751">
        <v>70</v>
      </c>
      <c r="BI751">
        <v>2008</v>
      </c>
      <c r="BJ751">
        <v>8</v>
      </c>
      <c r="BL751">
        <v>2</v>
      </c>
      <c r="BN751" t="s">
        <v>174</v>
      </c>
      <c r="BO751" t="s">
        <v>4901</v>
      </c>
      <c r="BP751" t="s">
        <v>15986</v>
      </c>
      <c r="BQ751" t="s">
        <v>15987</v>
      </c>
      <c r="BR751">
        <v>90</v>
      </c>
      <c r="BS751">
        <v>9.0</v>
      </c>
      <c r="BT751">
        <v>2012</v>
      </c>
      <c r="BU751">
        <v>24</v>
      </c>
      <c r="BW751">
        <v>3</v>
      </c>
      <c r="BY751" t="s">
        <v>170</v>
      </c>
      <c r="CF751" t="s">
        <v>174</v>
      </c>
      <c r="CG751" t="s">
        <v>15988</v>
      </c>
      <c r="CH751" t="s">
        <v>15989</v>
      </c>
      <c r="CI751" t="s">
        <v>193</v>
      </c>
      <c r="CJ751">
        <v>2019</v>
      </c>
      <c r="CL751" t="s">
        <v>170</v>
      </c>
      <c r="CN751" t="s">
        <v>174</v>
      </c>
      <c r="CO751" t="s">
        <v>15990</v>
      </c>
      <c r="CP751" t="s">
        <v>15991</v>
      </c>
      <c r="CQ751" t="s">
        <v>174</v>
      </c>
      <c r="CR751">
        <v>1</v>
      </c>
      <c r="CS751">
        <v>0</v>
      </c>
      <c r="CT751">
        <v>8</v>
      </c>
      <c r="CU751" t="s">
        <v>15992</v>
      </c>
      <c r="CV751" t="s">
        <v>174</v>
      </c>
      <c r="CW751" t="s">
        <v>15993</v>
      </c>
      <c r="CX751" t="s">
        <v>373</v>
      </c>
      <c r="CZ751" t="s">
        <v>170</v>
      </c>
      <c r="DB751" t="s">
        <v>15994</v>
      </c>
      <c r="DC751" t="s">
        <v>15995</v>
      </c>
      <c r="DD751" t="s">
        <v>174</v>
      </c>
      <c r="DE751" t="s">
        <v>15996</v>
      </c>
      <c r="DF751" t="s">
        <v>174</v>
      </c>
      <c r="DG751">
        <v>5</v>
      </c>
      <c r="DH751">
        <v>0</v>
      </c>
      <c r="DI751">
        <v>4</v>
      </c>
      <c r="DJ751">
        <v>0</v>
      </c>
      <c r="DK751">
        <v>8</v>
      </c>
      <c r="DL751" t="s">
        <v>174</v>
      </c>
      <c r="DM751" t="s">
        <v>15997</v>
      </c>
      <c r="DN751" t="s">
        <v>174</v>
      </c>
      <c r="DO751" t="s">
        <v>15998</v>
      </c>
      <c r="DP751" t="s">
        <v>15999</v>
      </c>
      <c r="DQ751" t="str">
        <f>HYPERLINK("https://nconnect.nicmar.ac.in/storage/profile/69a13cf5d6ca9.png","Download")</f>
        <v>0</v>
      </c>
      <c r="DR751" t="str">
        <f>HYPERLINK("https://nconnect.nicmar.ac.in/pdf/39_resume_1772450389.pdf/Y2FyZWVy","View Resume")</f>
        <v>0</v>
      </c>
      <c r="DS751" t="s">
        <v>5661</v>
      </c>
      <c r="DT751" t="s">
        <v>16000</v>
      </c>
      <c r="DU751" t="s">
        <v>6241</v>
      </c>
      <c r="DV751" t="s">
        <v>818</v>
      </c>
      <c r="DW751" t="s">
        <v>207</v>
      </c>
      <c r="DX751" t="s">
        <v>3258</v>
      </c>
      <c r="DY751" t="s">
        <v>684</v>
      </c>
      <c r="DZ751" t="s">
        <v>1689</v>
      </c>
      <c r="EA751" t="s">
        <v>16001</v>
      </c>
      <c r="EB751" t="s">
        <v>211</v>
      </c>
      <c r="EC751" t="s">
        <v>818</v>
      </c>
      <c r="ED751" t="s">
        <v>246</v>
      </c>
      <c r="EE751" t="s">
        <v>2135</v>
      </c>
      <c r="EF751" t="s">
        <v>2926</v>
      </c>
      <c r="EG751" t="s">
        <v>4212</v>
      </c>
      <c r="EH751" t="s">
        <v>16002</v>
      </c>
      <c r="EI751" t="s">
        <v>16003</v>
      </c>
      <c r="EJ751" t="s">
        <v>16004</v>
      </c>
      <c r="EK751" t="s">
        <v>207</v>
      </c>
      <c r="EL751" t="s">
        <v>2926</v>
      </c>
      <c r="EM751" t="s">
        <v>1244</v>
      </c>
      <c r="EN751" t="s">
        <v>906</v>
      </c>
      <c r="EO751" t="s">
        <v>16005</v>
      </c>
      <c r="EP751" t="s">
        <v>211</v>
      </c>
      <c r="EQ751" t="s">
        <v>818</v>
      </c>
      <c r="ER751" t="s">
        <v>246</v>
      </c>
      <c r="ES751" t="s">
        <v>5932</v>
      </c>
      <c r="ET751" t="s">
        <v>8099</v>
      </c>
      <c r="EU751" t="s">
        <v>945</v>
      </c>
      <c r="EV751" t="s">
        <v>16006</v>
      </c>
      <c r="EW751" t="s">
        <v>211</v>
      </c>
      <c r="EX751" t="s">
        <v>818</v>
      </c>
      <c r="EY751" t="s">
        <v>246</v>
      </c>
      <c r="EZ751" t="s">
        <v>5419</v>
      </c>
      <c r="FA751" t="s">
        <v>1809</v>
      </c>
      <c r="FB751" t="s">
        <v>865</v>
      </c>
    </row>
    <row r="752" spans="1:158">
      <c r="A752" t="s">
        <v>5303</v>
      </c>
      <c r="B752" t="s">
        <v>507</v>
      </c>
      <c r="C752" t="s">
        <v>160</v>
      </c>
      <c r="D752" t="s">
        <v>5304</v>
      </c>
      <c r="E752" t="s">
        <v>15973</v>
      </c>
      <c r="F752" t="s">
        <v>15974</v>
      </c>
      <c r="G752">
        <v>9763008286</v>
      </c>
      <c r="H752" t="s">
        <v>164</v>
      </c>
      <c r="I752" t="s">
        <v>15975</v>
      </c>
      <c r="J752" t="s">
        <v>166</v>
      </c>
      <c r="K752" t="s">
        <v>15976</v>
      </c>
      <c r="L752" t="s">
        <v>15977</v>
      </c>
      <c r="M752" t="s">
        <v>15978</v>
      </c>
      <c r="N752" t="s">
        <v>170</v>
      </c>
      <c r="AI752" t="s">
        <v>15979</v>
      </c>
      <c r="AJ752" t="s">
        <v>12000</v>
      </c>
      <c r="AK752" t="s">
        <v>15980</v>
      </c>
      <c r="AL752">
        <v>87.6</v>
      </c>
      <c r="AN752">
        <v>2001</v>
      </c>
      <c r="AO752" t="s">
        <v>174</v>
      </c>
      <c r="AP752" t="s">
        <v>15981</v>
      </c>
      <c r="AQ752" t="s">
        <v>12003</v>
      </c>
      <c r="AR752" t="s">
        <v>15982</v>
      </c>
      <c r="AS752">
        <v>83.17</v>
      </c>
      <c r="AU752">
        <v>2003</v>
      </c>
      <c r="AV752" t="s">
        <v>170</v>
      </c>
      <c r="BC752" t="s">
        <v>174</v>
      </c>
      <c r="BD752" t="s">
        <v>15983</v>
      </c>
      <c r="BE752" t="s">
        <v>15984</v>
      </c>
      <c r="BF752" t="s">
        <v>15985</v>
      </c>
      <c r="BG752">
        <v>70</v>
      </c>
      <c r="BI752">
        <v>2008</v>
      </c>
      <c r="BJ752">
        <v>8</v>
      </c>
      <c r="BL752">
        <v>2</v>
      </c>
      <c r="BN752" t="s">
        <v>174</v>
      </c>
      <c r="BO752" t="s">
        <v>4901</v>
      </c>
      <c r="BP752" t="s">
        <v>15986</v>
      </c>
      <c r="BQ752" t="s">
        <v>15987</v>
      </c>
      <c r="BR752">
        <v>90</v>
      </c>
      <c r="BS752">
        <v>9.0</v>
      </c>
      <c r="BT752">
        <v>2012</v>
      </c>
      <c r="BU752">
        <v>24</v>
      </c>
      <c r="BW752">
        <v>3</v>
      </c>
      <c r="BY752" t="s">
        <v>170</v>
      </c>
      <c r="CF752" t="s">
        <v>174</v>
      </c>
      <c r="CG752" t="s">
        <v>15988</v>
      </c>
      <c r="CH752" t="s">
        <v>15989</v>
      </c>
      <c r="CI752" t="s">
        <v>193</v>
      </c>
      <c r="CJ752">
        <v>2019</v>
      </c>
      <c r="CL752" t="s">
        <v>170</v>
      </c>
      <c r="CN752" t="s">
        <v>174</v>
      </c>
      <c r="CO752" t="s">
        <v>15990</v>
      </c>
      <c r="CP752" t="s">
        <v>15991</v>
      </c>
      <c r="CQ752" t="s">
        <v>174</v>
      </c>
      <c r="CR752">
        <v>1</v>
      </c>
      <c r="CS752">
        <v>0</v>
      </c>
      <c r="CT752">
        <v>8</v>
      </c>
      <c r="CU752" t="s">
        <v>15992</v>
      </c>
      <c r="CV752" t="s">
        <v>174</v>
      </c>
      <c r="CW752" t="s">
        <v>15993</v>
      </c>
      <c r="CX752" t="s">
        <v>373</v>
      </c>
      <c r="CZ752" t="s">
        <v>170</v>
      </c>
      <c r="DB752" t="s">
        <v>15994</v>
      </c>
      <c r="DC752" t="s">
        <v>15995</v>
      </c>
      <c r="DD752" t="s">
        <v>174</v>
      </c>
      <c r="DE752" t="s">
        <v>15996</v>
      </c>
      <c r="DF752" t="s">
        <v>174</v>
      </c>
      <c r="DG752">
        <v>5</v>
      </c>
      <c r="DH752">
        <v>0</v>
      </c>
      <c r="DI752">
        <v>4</v>
      </c>
      <c r="DJ752">
        <v>0</v>
      </c>
      <c r="DK752">
        <v>8</v>
      </c>
      <c r="DL752" t="s">
        <v>174</v>
      </c>
      <c r="DM752" t="s">
        <v>15997</v>
      </c>
      <c r="DN752" t="s">
        <v>174</v>
      </c>
      <c r="DO752" t="s">
        <v>15998</v>
      </c>
      <c r="DP752" t="s">
        <v>16007</v>
      </c>
      <c r="DQ752" t="str">
        <f>HYPERLINK("https://nconnect.nicmar.ac.in/storage/profile/69a13cf5d6ca9.png","Download")</f>
        <v>0</v>
      </c>
      <c r="DR752" t="str">
        <f>HYPERLINK("https://nconnect.nicmar.ac.in/pdf/39_resume_1772450389.pdf/Y2FyZWVy","View Resume")</f>
        <v>0</v>
      </c>
      <c r="DS752" t="s">
        <v>5661</v>
      </c>
      <c r="DT752" t="s">
        <v>16000</v>
      </c>
      <c r="DU752" t="s">
        <v>6241</v>
      </c>
      <c r="DV752" t="s">
        <v>818</v>
      </c>
      <c r="DW752" t="s">
        <v>207</v>
      </c>
      <c r="DX752" t="s">
        <v>3258</v>
      </c>
      <c r="DY752" t="s">
        <v>684</v>
      </c>
      <c r="DZ752" t="s">
        <v>1689</v>
      </c>
      <c r="EA752" t="s">
        <v>16001</v>
      </c>
      <c r="EB752" t="s">
        <v>211</v>
      </c>
      <c r="EC752" t="s">
        <v>818</v>
      </c>
      <c r="ED752" t="s">
        <v>246</v>
      </c>
      <c r="EE752" t="s">
        <v>2135</v>
      </c>
      <c r="EF752" t="s">
        <v>2926</v>
      </c>
      <c r="EG752" t="s">
        <v>4212</v>
      </c>
      <c r="EH752" t="s">
        <v>16002</v>
      </c>
      <c r="EI752" t="s">
        <v>16003</v>
      </c>
      <c r="EJ752" t="s">
        <v>16004</v>
      </c>
      <c r="EK752" t="s">
        <v>207</v>
      </c>
      <c r="EL752" t="s">
        <v>2926</v>
      </c>
      <c r="EM752" t="s">
        <v>1244</v>
      </c>
      <c r="EN752" t="s">
        <v>906</v>
      </c>
      <c r="EO752" t="s">
        <v>16005</v>
      </c>
      <c r="EP752" t="s">
        <v>211</v>
      </c>
      <c r="EQ752" t="s">
        <v>818</v>
      </c>
      <c r="ER752" t="s">
        <v>246</v>
      </c>
      <c r="ES752" t="s">
        <v>5932</v>
      </c>
      <c r="ET752" t="s">
        <v>8099</v>
      </c>
      <c r="EU752" t="s">
        <v>945</v>
      </c>
      <c r="EV752" t="s">
        <v>16006</v>
      </c>
      <c r="EW752" t="s">
        <v>211</v>
      </c>
      <c r="EX752" t="s">
        <v>818</v>
      </c>
      <c r="EY752" t="s">
        <v>246</v>
      </c>
      <c r="EZ752" t="s">
        <v>5419</v>
      </c>
      <c r="FA752" t="s">
        <v>1809</v>
      </c>
      <c r="FB752" t="s">
        <v>865</v>
      </c>
    </row>
    <row r="753" spans="1:158">
      <c r="A753" t="s">
        <v>210</v>
      </c>
      <c r="B753" t="s">
        <v>211</v>
      </c>
      <c r="C753" t="s">
        <v>212</v>
      </c>
      <c r="D753" t="s">
        <v>213</v>
      </c>
      <c r="E753" t="s">
        <v>16008</v>
      </c>
      <c r="F753" t="s">
        <v>16009</v>
      </c>
      <c r="G753">
        <v>8050546569</v>
      </c>
      <c r="H753" t="s">
        <v>271</v>
      </c>
      <c r="I753" t="s">
        <v>16010</v>
      </c>
      <c r="J753" t="s">
        <v>166</v>
      </c>
      <c r="K753" t="s">
        <v>16011</v>
      </c>
      <c r="L753" t="s">
        <v>16012</v>
      </c>
      <c r="M753" t="s">
        <v>16013</v>
      </c>
      <c r="N753" t="s">
        <v>170</v>
      </c>
      <c r="AI753" t="s">
        <v>16014</v>
      </c>
      <c r="AJ753" t="s">
        <v>1175</v>
      </c>
      <c r="AK753" t="s">
        <v>16015</v>
      </c>
      <c r="AL753">
        <v>79.8</v>
      </c>
      <c r="AM753">
        <v>8.2</v>
      </c>
      <c r="AN753">
        <v>2011</v>
      </c>
      <c r="AO753" t="s">
        <v>174</v>
      </c>
      <c r="AP753" t="s">
        <v>16016</v>
      </c>
      <c r="AQ753" t="s">
        <v>15460</v>
      </c>
      <c r="AR753" t="s">
        <v>16017</v>
      </c>
      <c r="AS753">
        <v>74.32</v>
      </c>
      <c r="AT753">
        <v>7.98</v>
      </c>
      <c r="AU753">
        <v>2013</v>
      </c>
      <c r="AV753" t="s">
        <v>170</v>
      </c>
      <c r="BC753" t="s">
        <v>174</v>
      </c>
      <c r="BD753" t="s">
        <v>16018</v>
      </c>
      <c r="BE753" t="s">
        <v>16019</v>
      </c>
      <c r="BF753" t="s">
        <v>485</v>
      </c>
      <c r="BG753">
        <v>79.42</v>
      </c>
      <c r="BH753">
        <v>8.42</v>
      </c>
      <c r="BI753">
        <v>2017</v>
      </c>
      <c r="BJ753">
        <v>2</v>
      </c>
      <c r="BL753">
        <v>9</v>
      </c>
      <c r="BN753" t="s">
        <v>174</v>
      </c>
      <c r="BO753" t="s">
        <v>16018</v>
      </c>
      <c r="BP753" t="s">
        <v>16020</v>
      </c>
      <c r="BQ753" t="s">
        <v>213</v>
      </c>
      <c r="BR753">
        <v>90.82</v>
      </c>
      <c r="BS753">
        <v>9.56</v>
      </c>
      <c r="BT753">
        <v>2019</v>
      </c>
      <c r="BU753">
        <v>14</v>
      </c>
      <c r="BW753">
        <v>47</v>
      </c>
      <c r="BY753" t="s">
        <v>170</v>
      </c>
      <c r="BZ753" t="s">
        <v>967</v>
      </c>
      <c r="CA753" t="s">
        <v>16021</v>
      </c>
      <c r="CB753" t="s">
        <v>16022</v>
      </c>
      <c r="CE753">
        <v>2025</v>
      </c>
      <c r="CF753" t="s">
        <v>174</v>
      </c>
      <c r="CG753" t="s">
        <v>16023</v>
      </c>
      <c r="CH753" t="s">
        <v>16024</v>
      </c>
      <c r="CI753" t="s">
        <v>193</v>
      </c>
      <c r="CJ753">
        <v>2025</v>
      </c>
      <c r="CL753" t="s">
        <v>170</v>
      </c>
      <c r="CN753" t="s">
        <v>170</v>
      </c>
      <c r="CP753" t="s">
        <v>16025</v>
      </c>
      <c r="CQ753" t="s">
        <v>174</v>
      </c>
      <c r="CR753">
        <v>11</v>
      </c>
      <c r="CS753">
        <v>4</v>
      </c>
      <c r="CT753">
        <v>7</v>
      </c>
      <c r="CV753" t="s">
        <v>174</v>
      </c>
      <c r="CW753" t="s">
        <v>16026</v>
      </c>
      <c r="CX753" t="s">
        <v>193</v>
      </c>
      <c r="CY753">
        <v>2025</v>
      </c>
      <c r="CZ753" t="s">
        <v>170</v>
      </c>
      <c r="DB753" t="s">
        <v>2681</v>
      </c>
      <c r="DC753" t="s">
        <v>16027</v>
      </c>
      <c r="DD753" t="s">
        <v>174</v>
      </c>
      <c r="DE753" t="s">
        <v>16028</v>
      </c>
      <c r="DF753" t="s">
        <v>170</v>
      </c>
      <c r="DL753" t="s">
        <v>170</v>
      </c>
      <c r="DN753" t="s">
        <v>170</v>
      </c>
      <c r="DP753" t="s">
        <v>16029</v>
      </c>
      <c r="DQ753" t="str">
        <f>HYPERLINK("https://nconnect.nicmar.ac.in/storage/profile/69a56d65e72f5.png","Download")</f>
        <v>0</v>
      </c>
      <c r="DR753" t="str">
        <f>HYPERLINK("https://nconnect.nicmar.ac.in/pdf/876_resume_1772450814.pdf/Y2FyZWVy","View Resume")</f>
        <v>0</v>
      </c>
      <c r="DS753" t="s">
        <v>640</v>
      </c>
      <c r="DT753" t="s">
        <v>16030</v>
      </c>
      <c r="DU753" t="s">
        <v>211</v>
      </c>
      <c r="DV753" t="s">
        <v>1688</v>
      </c>
      <c r="DW753" t="s">
        <v>246</v>
      </c>
      <c r="DX753" t="s">
        <v>2319</v>
      </c>
      <c r="DY753" t="s">
        <v>209</v>
      </c>
      <c r="DZ753" t="s">
        <v>640</v>
      </c>
    </row>
    <row r="754" spans="1:158">
      <c r="A754" t="s">
        <v>793</v>
      </c>
      <c r="B754" t="s">
        <v>211</v>
      </c>
      <c r="C754" t="s">
        <v>267</v>
      </c>
      <c r="D754" t="s">
        <v>508</v>
      </c>
      <c r="E754" t="s">
        <v>16031</v>
      </c>
      <c r="F754" t="s">
        <v>16032</v>
      </c>
      <c r="G754">
        <v>9767778838</v>
      </c>
      <c r="H754" t="s">
        <v>164</v>
      </c>
      <c r="I754" t="s">
        <v>16033</v>
      </c>
      <c r="J754" t="s">
        <v>166</v>
      </c>
      <c r="K754" t="s">
        <v>16034</v>
      </c>
      <c r="L754" t="s">
        <v>16035</v>
      </c>
      <c r="M754" t="s">
        <v>16036</v>
      </c>
      <c r="N754" t="s">
        <v>170</v>
      </c>
      <c r="AI754" t="s">
        <v>16037</v>
      </c>
      <c r="AJ754" t="s">
        <v>16038</v>
      </c>
      <c r="AK754" t="s">
        <v>1515</v>
      </c>
      <c r="AL754">
        <v>60</v>
      </c>
      <c r="AN754">
        <v>2001</v>
      </c>
      <c r="AO754" t="s">
        <v>174</v>
      </c>
      <c r="AP754" t="s">
        <v>16039</v>
      </c>
      <c r="AQ754" t="s">
        <v>16038</v>
      </c>
      <c r="AR754" t="s">
        <v>4791</v>
      </c>
      <c r="AS754">
        <v>66.5</v>
      </c>
      <c r="AU754">
        <v>2003</v>
      </c>
      <c r="AV754" t="s">
        <v>170</v>
      </c>
      <c r="BC754" t="s">
        <v>174</v>
      </c>
      <c r="BD754" t="s">
        <v>2668</v>
      </c>
      <c r="BE754" t="s">
        <v>16040</v>
      </c>
      <c r="BF754" t="s">
        <v>16041</v>
      </c>
      <c r="BG754">
        <v>51</v>
      </c>
      <c r="BI754">
        <v>2006</v>
      </c>
      <c r="BJ754">
        <v>19</v>
      </c>
      <c r="BK754" t="s">
        <v>6488</v>
      </c>
      <c r="BL754">
        <v>53</v>
      </c>
      <c r="BN754" t="s">
        <v>174</v>
      </c>
      <c r="BO754" t="s">
        <v>11283</v>
      </c>
      <c r="BP754" t="s">
        <v>16042</v>
      </c>
      <c r="BQ754" t="s">
        <v>2074</v>
      </c>
      <c r="BR754">
        <v>66.72</v>
      </c>
      <c r="BT754">
        <v>2008</v>
      </c>
      <c r="BU754">
        <v>31</v>
      </c>
      <c r="BV754" t="s">
        <v>528</v>
      </c>
      <c r="BW754">
        <v>23</v>
      </c>
      <c r="BY754" t="s">
        <v>170</v>
      </c>
      <c r="CF754" t="s">
        <v>174</v>
      </c>
      <c r="CG754" t="s">
        <v>10258</v>
      </c>
      <c r="CH754" t="s">
        <v>16043</v>
      </c>
      <c r="CI754" t="s">
        <v>193</v>
      </c>
      <c r="CJ754">
        <v>2025</v>
      </c>
      <c r="CL754" t="s">
        <v>174</v>
      </c>
      <c r="CM754" t="s">
        <v>16044</v>
      </c>
      <c r="CN754" t="s">
        <v>174</v>
      </c>
      <c r="CO754" t="s">
        <v>16045</v>
      </c>
      <c r="CP754" t="s">
        <v>669</v>
      </c>
      <c r="DP754" t="s">
        <v>16046</v>
      </c>
      <c r="DQ754" t="str">
        <f>HYPERLINK("https://nconnect.nicmar.ac.in/storage/profile/69a32d951e1be.png","Download")</f>
        <v>0</v>
      </c>
      <c r="DR754" t="str">
        <f>HYPERLINK("https://nconnect.nicmar.ac.in/pdf/807_resume_1772452119.pdf/Y2FyZWVy","View Resume")</f>
        <v>0</v>
      </c>
      <c r="DS754" t="s">
        <v>10462</v>
      </c>
      <c r="DT754" t="s">
        <v>16047</v>
      </c>
      <c r="DU754" t="s">
        <v>211</v>
      </c>
      <c r="DV754" t="s">
        <v>818</v>
      </c>
      <c r="DW754" t="s">
        <v>246</v>
      </c>
      <c r="DX754" t="s">
        <v>1726</v>
      </c>
      <c r="DY754" t="s">
        <v>209</v>
      </c>
      <c r="DZ754" t="s">
        <v>1018</v>
      </c>
      <c r="EA754" t="s">
        <v>16048</v>
      </c>
      <c r="EB754" t="s">
        <v>246</v>
      </c>
      <c r="EC754" t="s">
        <v>818</v>
      </c>
      <c r="ED754" t="s">
        <v>246</v>
      </c>
      <c r="EE754" t="s">
        <v>7188</v>
      </c>
      <c r="EF754" t="s">
        <v>1725</v>
      </c>
      <c r="EG754" t="s">
        <v>349</v>
      </c>
      <c r="EH754" t="s">
        <v>16049</v>
      </c>
      <c r="EI754" t="s">
        <v>211</v>
      </c>
      <c r="EJ754" t="s">
        <v>818</v>
      </c>
      <c r="EK754" t="s">
        <v>246</v>
      </c>
      <c r="EL754" t="s">
        <v>2198</v>
      </c>
      <c r="EM754" t="s">
        <v>4748</v>
      </c>
      <c r="EN754" t="s">
        <v>253</v>
      </c>
    </row>
    <row r="755" spans="1:158">
      <c r="A755" t="s">
        <v>1137</v>
      </c>
      <c r="B755" t="s">
        <v>211</v>
      </c>
      <c r="C755" t="s">
        <v>1138</v>
      </c>
      <c r="D755" t="s">
        <v>1139</v>
      </c>
      <c r="E755" t="s">
        <v>16050</v>
      </c>
      <c r="F755" t="s">
        <v>16051</v>
      </c>
      <c r="G755">
        <v>9678455935</v>
      </c>
      <c r="H755" t="s">
        <v>164</v>
      </c>
      <c r="I755" t="s">
        <v>16052</v>
      </c>
      <c r="J755" t="s">
        <v>166</v>
      </c>
      <c r="K755" t="s">
        <v>5455</v>
      </c>
      <c r="L755" t="s">
        <v>16053</v>
      </c>
      <c r="M755" t="s">
        <v>16054</v>
      </c>
      <c r="N755" t="s">
        <v>170</v>
      </c>
      <c r="AI755" t="s">
        <v>16055</v>
      </c>
      <c r="AJ755" t="s">
        <v>16056</v>
      </c>
      <c r="AK755" t="s">
        <v>10248</v>
      </c>
      <c r="AL755">
        <v>84</v>
      </c>
      <c r="AN755">
        <v>2005</v>
      </c>
      <c r="AO755" t="s">
        <v>174</v>
      </c>
      <c r="AP755" t="s">
        <v>16057</v>
      </c>
      <c r="AQ755" t="s">
        <v>16056</v>
      </c>
      <c r="AR755" t="s">
        <v>283</v>
      </c>
      <c r="AS755">
        <v>92.3</v>
      </c>
      <c r="AU755">
        <v>2007</v>
      </c>
      <c r="AV755" t="s">
        <v>170</v>
      </c>
      <c r="BC755" t="s">
        <v>174</v>
      </c>
      <c r="BD755" t="s">
        <v>16058</v>
      </c>
      <c r="BE755" t="s">
        <v>16059</v>
      </c>
      <c r="BF755" t="s">
        <v>485</v>
      </c>
      <c r="BG755">
        <v>74</v>
      </c>
      <c r="BH755">
        <v>7.16</v>
      </c>
      <c r="BI755">
        <v>2011</v>
      </c>
      <c r="BJ755">
        <v>1</v>
      </c>
      <c r="BL755">
        <v>9</v>
      </c>
      <c r="BN755" t="s">
        <v>174</v>
      </c>
      <c r="BO755" t="s">
        <v>5523</v>
      </c>
      <c r="BP755" t="s">
        <v>12692</v>
      </c>
      <c r="BQ755" t="s">
        <v>16060</v>
      </c>
      <c r="BR755">
        <v>89.1</v>
      </c>
      <c r="BS755">
        <v>8.91</v>
      </c>
      <c r="BT755">
        <v>2013</v>
      </c>
      <c r="BU755">
        <v>13</v>
      </c>
      <c r="BW755">
        <v>37</v>
      </c>
      <c r="BY755" t="s">
        <v>170</v>
      </c>
      <c r="CF755" t="s">
        <v>174</v>
      </c>
      <c r="CG755" t="s">
        <v>16061</v>
      </c>
      <c r="CH755" t="s">
        <v>489</v>
      </c>
      <c r="CI755" t="s">
        <v>193</v>
      </c>
      <c r="CJ755">
        <v>2020</v>
      </c>
      <c r="CL755" t="s">
        <v>174</v>
      </c>
      <c r="CM755" t="s">
        <v>16062</v>
      </c>
      <c r="CN755" t="s">
        <v>174</v>
      </c>
      <c r="CO755" t="s">
        <v>16063</v>
      </c>
      <c r="CP755" t="s">
        <v>13600</v>
      </c>
      <c r="CQ755" t="s">
        <v>174</v>
      </c>
      <c r="CR755">
        <v>19</v>
      </c>
      <c r="CS755">
        <v>1</v>
      </c>
      <c r="CT755">
        <v>0</v>
      </c>
      <c r="CU755" t="s">
        <v>16064</v>
      </c>
      <c r="CV755" t="s">
        <v>174</v>
      </c>
      <c r="CW755" t="s">
        <v>16065</v>
      </c>
      <c r="CX755" t="s">
        <v>193</v>
      </c>
      <c r="CY755">
        <v>2025</v>
      </c>
      <c r="CZ755" t="s">
        <v>170</v>
      </c>
      <c r="DB755" t="s">
        <v>16066</v>
      </c>
      <c r="DC755" t="s">
        <v>16067</v>
      </c>
      <c r="DD755" t="s">
        <v>174</v>
      </c>
      <c r="DE755" t="s">
        <v>16068</v>
      </c>
      <c r="DF755" t="s">
        <v>174</v>
      </c>
      <c r="DG755" t="s">
        <v>16069</v>
      </c>
      <c r="DH755">
        <v>0</v>
      </c>
      <c r="DI755" t="s">
        <v>4303</v>
      </c>
      <c r="DJ755" t="s">
        <v>378</v>
      </c>
      <c r="DK755">
        <v>10</v>
      </c>
      <c r="DL755" t="s">
        <v>174</v>
      </c>
      <c r="DM755" t="s">
        <v>16070</v>
      </c>
      <c r="DN755" t="s">
        <v>174</v>
      </c>
      <c r="DO755" t="s">
        <v>16071</v>
      </c>
      <c r="DP755" t="s">
        <v>16072</v>
      </c>
      <c r="DQ755" t="str">
        <f>HYPERLINK("https://nconnect.nicmar.ac.in/storage/profile/69a18226c95a6.png","Download")</f>
        <v>0</v>
      </c>
      <c r="DR755" t="str">
        <f>HYPERLINK("https://nconnect.nicmar.ac.in/pdf/755_resume_1772453182.pdf/Y2FyZWVy","View Resume")</f>
        <v>0</v>
      </c>
      <c r="DS755" t="s">
        <v>11792</v>
      </c>
      <c r="DT755" t="s">
        <v>5627</v>
      </c>
      <c r="DU755" t="s">
        <v>211</v>
      </c>
      <c r="DV755" t="s">
        <v>2131</v>
      </c>
      <c r="DW755" t="s">
        <v>246</v>
      </c>
      <c r="DX755" t="s">
        <v>951</v>
      </c>
      <c r="DY755" t="s">
        <v>209</v>
      </c>
      <c r="DZ755" t="s">
        <v>2245</v>
      </c>
      <c r="EA755" t="s">
        <v>6782</v>
      </c>
      <c r="EB755" t="s">
        <v>16073</v>
      </c>
      <c r="EC755" t="s">
        <v>333</v>
      </c>
      <c r="ED755" t="s">
        <v>207</v>
      </c>
      <c r="EE755" t="s">
        <v>1983</v>
      </c>
      <c r="EF755" t="s">
        <v>951</v>
      </c>
      <c r="EG755" t="s">
        <v>574</v>
      </c>
      <c r="EH755" t="s">
        <v>489</v>
      </c>
      <c r="EI755" t="s">
        <v>950</v>
      </c>
      <c r="EJ755" t="s">
        <v>16074</v>
      </c>
      <c r="EK755" t="s">
        <v>207</v>
      </c>
      <c r="EL755" t="s">
        <v>2109</v>
      </c>
      <c r="EM755" t="s">
        <v>1983</v>
      </c>
      <c r="EN755" t="s">
        <v>1388</v>
      </c>
      <c r="EO755" t="s">
        <v>489</v>
      </c>
      <c r="EP755" t="s">
        <v>16075</v>
      </c>
      <c r="EQ755" t="s">
        <v>16074</v>
      </c>
      <c r="ER755" t="s">
        <v>207</v>
      </c>
      <c r="ES755" t="s">
        <v>4689</v>
      </c>
      <c r="ET755" t="s">
        <v>4442</v>
      </c>
      <c r="EU755" t="s">
        <v>942</v>
      </c>
    </row>
    <row r="756" spans="1:158">
      <c r="A756" t="s">
        <v>1471</v>
      </c>
      <c r="B756" t="s">
        <v>507</v>
      </c>
      <c r="C756" t="s">
        <v>212</v>
      </c>
      <c r="D756" t="s">
        <v>1472</v>
      </c>
      <c r="E756" t="s">
        <v>16050</v>
      </c>
      <c r="F756" t="s">
        <v>16051</v>
      </c>
      <c r="G756">
        <v>9678455935</v>
      </c>
      <c r="H756" t="s">
        <v>164</v>
      </c>
      <c r="I756" t="s">
        <v>16052</v>
      </c>
      <c r="J756" t="s">
        <v>166</v>
      </c>
      <c r="K756" t="s">
        <v>5455</v>
      </c>
      <c r="L756" t="s">
        <v>16053</v>
      </c>
      <c r="M756" t="s">
        <v>16054</v>
      </c>
      <c r="N756" t="s">
        <v>170</v>
      </c>
      <c r="AI756" t="s">
        <v>16055</v>
      </c>
      <c r="AJ756" t="s">
        <v>16056</v>
      </c>
      <c r="AK756" t="s">
        <v>10248</v>
      </c>
      <c r="AL756">
        <v>84</v>
      </c>
      <c r="AN756">
        <v>2005</v>
      </c>
      <c r="AO756" t="s">
        <v>174</v>
      </c>
      <c r="AP756" t="s">
        <v>16057</v>
      </c>
      <c r="AQ756" t="s">
        <v>16056</v>
      </c>
      <c r="AR756" t="s">
        <v>283</v>
      </c>
      <c r="AS756">
        <v>92.3</v>
      </c>
      <c r="AU756">
        <v>2007</v>
      </c>
      <c r="AV756" t="s">
        <v>170</v>
      </c>
      <c r="BC756" t="s">
        <v>174</v>
      </c>
      <c r="BD756" t="s">
        <v>16058</v>
      </c>
      <c r="BE756" t="s">
        <v>16059</v>
      </c>
      <c r="BF756" t="s">
        <v>485</v>
      </c>
      <c r="BG756">
        <v>74</v>
      </c>
      <c r="BH756">
        <v>7.16</v>
      </c>
      <c r="BI756">
        <v>2011</v>
      </c>
      <c r="BJ756">
        <v>1</v>
      </c>
      <c r="BL756">
        <v>9</v>
      </c>
      <c r="BN756" t="s">
        <v>174</v>
      </c>
      <c r="BO756" t="s">
        <v>5523</v>
      </c>
      <c r="BP756" t="s">
        <v>12692</v>
      </c>
      <c r="BQ756" t="s">
        <v>16060</v>
      </c>
      <c r="BR756">
        <v>89.1</v>
      </c>
      <c r="BS756">
        <v>8.91</v>
      </c>
      <c r="BT756">
        <v>2013</v>
      </c>
      <c r="BU756">
        <v>13</v>
      </c>
      <c r="BW756">
        <v>37</v>
      </c>
      <c r="BY756" t="s">
        <v>170</v>
      </c>
      <c r="CF756" t="s">
        <v>174</v>
      </c>
      <c r="CG756" t="s">
        <v>16061</v>
      </c>
      <c r="CH756" t="s">
        <v>489</v>
      </c>
      <c r="CI756" t="s">
        <v>193</v>
      </c>
      <c r="CJ756">
        <v>2020</v>
      </c>
      <c r="CL756" t="s">
        <v>174</v>
      </c>
      <c r="CM756" t="s">
        <v>16062</v>
      </c>
      <c r="CN756" t="s">
        <v>174</v>
      </c>
      <c r="CO756" t="s">
        <v>16063</v>
      </c>
      <c r="CP756" t="s">
        <v>13600</v>
      </c>
      <c r="CQ756" t="s">
        <v>174</v>
      </c>
      <c r="CR756">
        <v>19</v>
      </c>
      <c r="CS756">
        <v>1</v>
      </c>
      <c r="CT756">
        <v>0</v>
      </c>
      <c r="CU756" t="s">
        <v>16064</v>
      </c>
      <c r="CV756" t="s">
        <v>174</v>
      </c>
      <c r="CW756" t="s">
        <v>16065</v>
      </c>
      <c r="CX756" t="s">
        <v>193</v>
      </c>
      <c r="CY756">
        <v>2025</v>
      </c>
      <c r="CZ756" t="s">
        <v>170</v>
      </c>
      <c r="DB756" t="s">
        <v>16066</v>
      </c>
      <c r="DC756" t="s">
        <v>16067</v>
      </c>
      <c r="DD756" t="s">
        <v>174</v>
      </c>
      <c r="DE756" t="s">
        <v>16068</v>
      </c>
      <c r="DF756" t="s">
        <v>174</v>
      </c>
      <c r="DG756" t="s">
        <v>16069</v>
      </c>
      <c r="DH756">
        <v>0</v>
      </c>
      <c r="DI756" t="s">
        <v>4303</v>
      </c>
      <c r="DJ756" t="s">
        <v>378</v>
      </c>
      <c r="DK756">
        <v>10</v>
      </c>
      <c r="DL756" t="s">
        <v>174</v>
      </c>
      <c r="DM756" t="s">
        <v>16070</v>
      </c>
      <c r="DN756" t="s">
        <v>174</v>
      </c>
      <c r="DO756" t="s">
        <v>16071</v>
      </c>
      <c r="DP756" t="s">
        <v>16072</v>
      </c>
      <c r="DQ756" t="str">
        <f>HYPERLINK("https://nconnect.nicmar.ac.in/storage/profile/69a18226c95a6.png","Download")</f>
        <v>0</v>
      </c>
      <c r="DR756" t="str">
        <f>HYPERLINK("https://nconnect.nicmar.ac.in/pdf/755_resume_1772453182.pdf/Y2FyZWVy","View Resume")</f>
        <v>0</v>
      </c>
      <c r="DS756" t="s">
        <v>11792</v>
      </c>
      <c r="DT756" t="s">
        <v>5627</v>
      </c>
      <c r="DU756" t="s">
        <v>211</v>
      </c>
      <c r="DV756" t="s">
        <v>2131</v>
      </c>
      <c r="DW756" t="s">
        <v>246</v>
      </c>
      <c r="DX756" t="s">
        <v>951</v>
      </c>
      <c r="DY756" t="s">
        <v>209</v>
      </c>
      <c r="DZ756" t="s">
        <v>2245</v>
      </c>
      <c r="EA756" t="s">
        <v>6782</v>
      </c>
      <c r="EB756" t="s">
        <v>16073</v>
      </c>
      <c r="EC756" t="s">
        <v>333</v>
      </c>
      <c r="ED756" t="s">
        <v>207</v>
      </c>
      <c r="EE756" t="s">
        <v>1983</v>
      </c>
      <c r="EF756" t="s">
        <v>951</v>
      </c>
      <c r="EG756" t="s">
        <v>574</v>
      </c>
      <c r="EH756" t="s">
        <v>489</v>
      </c>
      <c r="EI756" t="s">
        <v>950</v>
      </c>
      <c r="EJ756" t="s">
        <v>16074</v>
      </c>
      <c r="EK756" t="s">
        <v>207</v>
      </c>
      <c r="EL756" t="s">
        <v>2109</v>
      </c>
      <c r="EM756" t="s">
        <v>1983</v>
      </c>
      <c r="EN756" t="s">
        <v>1388</v>
      </c>
      <c r="EO756" t="s">
        <v>489</v>
      </c>
      <c r="EP756" t="s">
        <v>16075</v>
      </c>
      <c r="EQ756" t="s">
        <v>16074</v>
      </c>
      <c r="ER756" t="s">
        <v>207</v>
      </c>
      <c r="ES756" t="s">
        <v>4689</v>
      </c>
      <c r="ET756" t="s">
        <v>4442</v>
      </c>
      <c r="EU756" t="s">
        <v>942</v>
      </c>
    </row>
    <row r="757" spans="1:158">
      <c r="A757" t="s">
        <v>3911</v>
      </c>
      <c r="B757" t="s">
        <v>211</v>
      </c>
      <c r="C757" t="s">
        <v>471</v>
      </c>
      <c r="D757" t="s">
        <v>3912</v>
      </c>
      <c r="E757" t="s">
        <v>16050</v>
      </c>
      <c r="F757" t="s">
        <v>16051</v>
      </c>
      <c r="G757">
        <v>9678455935</v>
      </c>
      <c r="H757" t="s">
        <v>164</v>
      </c>
      <c r="I757" t="s">
        <v>16052</v>
      </c>
      <c r="J757" t="s">
        <v>166</v>
      </c>
      <c r="K757" t="s">
        <v>5455</v>
      </c>
      <c r="L757" t="s">
        <v>16053</v>
      </c>
      <c r="M757" t="s">
        <v>16054</v>
      </c>
      <c r="N757" t="s">
        <v>170</v>
      </c>
      <c r="AI757" t="s">
        <v>16055</v>
      </c>
      <c r="AJ757" t="s">
        <v>16056</v>
      </c>
      <c r="AK757" t="s">
        <v>10248</v>
      </c>
      <c r="AL757">
        <v>84</v>
      </c>
      <c r="AN757">
        <v>2005</v>
      </c>
      <c r="AO757" t="s">
        <v>174</v>
      </c>
      <c r="AP757" t="s">
        <v>16057</v>
      </c>
      <c r="AQ757" t="s">
        <v>16056</v>
      </c>
      <c r="AR757" t="s">
        <v>283</v>
      </c>
      <c r="AS757">
        <v>92.3</v>
      </c>
      <c r="AU757">
        <v>2007</v>
      </c>
      <c r="AV757" t="s">
        <v>170</v>
      </c>
      <c r="BC757" t="s">
        <v>174</v>
      </c>
      <c r="BD757" t="s">
        <v>16058</v>
      </c>
      <c r="BE757" t="s">
        <v>16059</v>
      </c>
      <c r="BF757" t="s">
        <v>485</v>
      </c>
      <c r="BG757">
        <v>74</v>
      </c>
      <c r="BH757">
        <v>7.16</v>
      </c>
      <c r="BI757">
        <v>2011</v>
      </c>
      <c r="BJ757">
        <v>1</v>
      </c>
      <c r="BL757">
        <v>9</v>
      </c>
      <c r="BN757" t="s">
        <v>174</v>
      </c>
      <c r="BO757" t="s">
        <v>5523</v>
      </c>
      <c r="BP757" t="s">
        <v>12692</v>
      </c>
      <c r="BQ757" t="s">
        <v>16060</v>
      </c>
      <c r="BR757">
        <v>89.1</v>
      </c>
      <c r="BS757">
        <v>8.91</v>
      </c>
      <c r="BT757">
        <v>2013</v>
      </c>
      <c r="BU757">
        <v>13</v>
      </c>
      <c r="BW757">
        <v>37</v>
      </c>
      <c r="BY757" t="s">
        <v>170</v>
      </c>
      <c r="CF757" t="s">
        <v>174</v>
      </c>
      <c r="CG757" t="s">
        <v>16061</v>
      </c>
      <c r="CH757" t="s">
        <v>489</v>
      </c>
      <c r="CI757" t="s">
        <v>193</v>
      </c>
      <c r="CJ757">
        <v>2020</v>
      </c>
      <c r="CL757" t="s">
        <v>174</v>
      </c>
      <c r="CM757" t="s">
        <v>16062</v>
      </c>
      <c r="CN757" t="s">
        <v>174</v>
      </c>
      <c r="CO757" t="s">
        <v>16063</v>
      </c>
      <c r="CP757" t="s">
        <v>13600</v>
      </c>
      <c r="CQ757" t="s">
        <v>174</v>
      </c>
      <c r="CR757">
        <v>19</v>
      </c>
      <c r="CS757">
        <v>1</v>
      </c>
      <c r="CT757">
        <v>0</v>
      </c>
      <c r="CU757" t="s">
        <v>16064</v>
      </c>
      <c r="CV757" t="s">
        <v>174</v>
      </c>
      <c r="CW757" t="s">
        <v>16065</v>
      </c>
      <c r="CX757" t="s">
        <v>193</v>
      </c>
      <c r="CY757">
        <v>2025</v>
      </c>
      <c r="CZ757" t="s">
        <v>170</v>
      </c>
      <c r="DB757" t="s">
        <v>16066</v>
      </c>
      <c r="DC757" t="s">
        <v>16067</v>
      </c>
      <c r="DD757" t="s">
        <v>174</v>
      </c>
      <c r="DE757" t="s">
        <v>16068</v>
      </c>
      <c r="DF757" t="s">
        <v>174</v>
      </c>
      <c r="DG757" t="s">
        <v>16069</v>
      </c>
      <c r="DH757">
        <v>0</v>
      </c>
      <c r="DI757" t="s">
        <v>4303</v>
      </c>
      <c r="DJ757" t="s">
        <v>378</v>
      </c>
      <c r="DK757">
        <v>10</v>
      </c>
      <c r="DL757" t="s">
        <v>174</v>
      </c>
      <c r="DM757" t="s">
        <v>16070</v>
      </c>
      <c r="DN757" t="s">
        <v>174</v>
      </c>
      <c r="DO757" t="s">
        <v>16071</v>
      </c>
      <c r="DP757" t="s">
        <v>16076</v>
      </c>
      <c r="DQ757" t="str">
        <f>HYPERLINK("https://nconnect.nicmar.ac.in/storage/profile/69a18226c95a6.png","Download")</f>
        <v>0</v>
      </c>
      <c r="DR757" t="str">
        <f>HYPERLINK("https://nconnect.nicmar.ac.in/pdf/755_resume_1772453182.pdf/Y2FyZWVy","View Resume")</f>
        <v>0</v>
      </c>
      <c r="DS757" t="s">
        <v>11792</v>
      </c>
      <c r="DT757" t="s">
        <v>5627</v>
      </c>
      <c r="DU757" t="s">
        <v>211</v>
      </c>
      <c r="DV757" t="s">
        <v>2131</v>
      </c>
      <c r="DW757" t="s">
        <v>246</v>
      </c>
      <c r="DX757" t="s">
        <v>951</v>
      </c>
      <c r="DY757" t="s">
        <v>209</v>
      </c>
      <c r="DZ757" t="s">
        <v>2245</v>
      </c>
      <c r="EA757" t="s">
        <v>6782</v>
      </c>
      <c r="EB757" t="s">
        <v>16073</v>
      </c>
      <c r="EC757" t="s">
        <v>333</v>
      </c>
      <c r="ED757" t="s">
        <v>207</v>
      </c>
      <c r="EE757" t="s">
        <v>1983</v>
      </c>
      <c r="EF757" t="s">
        <v>951</v>
      </c>
      <c r="EG757" t="s">
        <v>574</v>
      </c>
      <c r="EH757" t="s">
        <v>489</v>
      </c>
      <c r="EI757" t="s">
        <v>950</v>
      </c>
      <c r="EJ757" t="s">
        <v>16074</v>
      </c>
      <c r="EK757" t="s">
        <v>207</v>
      </c>
      <c r="EL757" t="s">
        <v>2109</v>
      </c>
      <c r="EM757" t="s">
        <v>1983</v>
      </c>
      <c r="EN757" t="s">
        <v>1388</v>
      </c>
      <c r="EO757" t="s">
        <v>489</v>
      </c>
      <c r="EP757" t="s">
        <v>16075</v>
      </c>
      <c r="EQ757" t="s">
        <v>16074</v>
      </c>
      <c r="ER757" t="s">
        <v>207</v>
      </c>
      <c r="ES757" t="s">
        <v>4689</v>
      </c>
      <c r="ET757" t="s">
        <v>4442</v>
      </c>
      <c r="EU757" t="s">
        <v>942</v>
      </c>
    </row>
    <row r="758" spans="1:158">
      <c r="A758" t="s">
        <v>793</v>
      </c>
      <c r="B758" t="s">
        <v>211</v>
      </c>
      <c r="C758" t="s">
        <v>267</v>
      </c>
      <c r="D758" t="s">
        <v>508</v>
      </c>
      <c r="E758" t="s">
        <v>16077</v>
      </c>
      <c r="F758" t="s">
        <v>16078</v>
      </c>
      <c r="G758">
        <v>7006033284</v>
      </c>
      <c r="H758" t="s">
        <v>164</v>
      </c>
      <c r="I758" t="s">
        <v>16079</v>
      </c>
      <c r="J758" t="s">
        <v>217</v>
      </c>
      <c r="K758" t="s">
        <v>16080</v>
      </c>
      <c r="L758" t="s">
        <v>16081</v>
      </c>
      <c r="M758" t="s">
        <v>16082</v>
      </c>
      <c r="N758" t="s">
        <v>170</v>
      </c>
      <c r="AI758" t="s">
        <v>16083</v>
      </c>
      <c r="AJ758" t="s">
        <v>16084</v>
      </c>
      <c r="AK758" t="s">
        <v>16085</v>
      </c>
      <c r="AL758">
        <v>75.6</v>
      </c>
      <c r="AN758">
        <v>2011</v>
      </c>
      <c r="AO758" t="s">
        <v>174</v>
      </c>
      <c r="AP758" t="s">
        <v>16086</v>
      </c>
      <c r="AQ758" t="s">
        <v>16087</v>
      </c>
      <c r="AR758" t="s">
        <v>16088</v>
      </c>
      <c r="AS758">
        <v>80.2</v>
      </c>
      <c r="AU758">
        <v>2013</v>
      </c>
      <c r="AV758" t="s">
        <v>170</v>
      </c>
      <c r="AW758" t="s">
        <v>16089</v>
      </c>
      <c r="AX758" t="s">
        <v>16090</v>
      </c>
      <c r="AY758" t="s">
        <v>2842</v>
      </c>
      <c r="AZ758">
        <v>75</v>
      </c>
      <c r="BB758">
        <v>2011</v>
      </c>
      <c r="BC758" t="s">
        <v>170</v>
      </c>
      <c r="BD758" t="s">
        <v>16091</v>
      </c>
      <c r="BE758" t="s">
        <v>16092</v>
      </c>
      <c r="BF758" t="s">
        <v>16093</v>
      </c>
      <c r="BG758">
        <v>63.88</v>
      </c>
      <c r="BI758">
        <v>2017</v>
      </c>
      <c r="BJ758">
        <v>19</v>
      </c>
      <c r="BK758" t="s">
        <v>3020</v>
      </c>
      <c r="BL758">
        <v>17</v>
      </c>
      <c r="BN758" t="s">
        <v>170</v>
      </c>
      <c r="BO758" t="s">
        <v>16091</v>
      </c>
      <c r="BP758" t="s">
        <v>16094</v>
      </c>
      <c r="BQ758" t="s">
        <v>5171</v>
      </c>
      <c r="BR758">
        <v>72.25</v>
      </c>
      <c r="BS758">
        <v>7.25</v>
      </c>
      <c r="BT758">
        <v>2019</v>
      </c>
      <c r="BU758">
        <v>31</v>
      </c>
      <c r="BV758" t="s">
        <v>16095</v>
      </c>
      <c r="BW758">
        <v>17</v>
      </c>
      <c r="BY758" t="s">
        <v>170</v>
      </c>
      <c r="CF758" t="s">
        <v>174</v>
      </c>
      <c r="CG758" t="s">
        <v>1704</v>
      </c>
      <c r="CH758" t="s">
        <v>16096</v>
      </c>
      <c r="CI758" t="s">
        <v>373</v>
      </c>
      <c r="CJ758">
        <v>2024</v>
      </c>
      <c r="CK758" t="s">
        <v>174</v>
      </c>
      <c r="CL758" t="s">
        <v>174</v>
      </c>
      <c r="CM758" t="s">
        <v>16097</v>
      </c>
      <c r="CN758" t="s">
        <v>174</v>
      </c>
      <c r="CO758" t="s">
        <v>16098</v>
      </c>
      <c r="CP758" t="s">
        <v>16099</v>
      </c>
      <c r="CQ758" t="s">
        <v>170</v>
      </c>
      <c r="CU758" t="s">
        <v>16100</v>
      </c>
      <c r="CV758" t="s">
        <v>170</v>
      </c>
      <c r="CZ758" t="s">
        <v>170</v>
      </c>
      <c r="DB758" t="s">
        <v>16101</v>
      </c>
      <c r="DC758" t="s">
        <v>16102</v>
      </c>
      <c r="DD758" t="s">
        <v>174</v>
      </c>
      <c r="DE758" t="s">
        <v>16103</v>
      </c>
      <c r="DF758" t="s">
        <v>174</v>
      </c>
      <c r="DG758">
        <v>0</v>
      </c>
      <c r="DH758">
        <v>0</v>
      </c>
      <c r="DI758" t="s">
        <v>16104</v>
      </c>
      <c r="DJ758" t="s">
        <v>16104</v>
      </c>
      <c r="DK758">
        <v>8</v>
      </c>
      <c r="DL758" t="s">
        <v>170</v>
      </c>
      <c r="DN758" t="s">
        <v>170</v>
      </c>
      <c r="DP758" t="s">
        <v>16105</v>
      </c>
      <c r="DQ758" t="str">
        <f>HYPERLINK("https://nconnect.nicmar.ac.in/storage/profile/699adb6628eba.png","Download")</f>
        <v>0</v>
      </c>
      <c r="DR758" t="str">
        <f>HYPERLINK("https://nconnect.nicmar.ac.in/pdf/495_resume_1772453932.pdf/Y2FyZWVy","View Resume")</f>
        <v>0</v>
      </c>
      <c r="DS758" t="s">
        <v>1689</v>
      </c>
      <c r="DT758" t="s">
        <v>16091</v>
      </c>
      <c r="DU758" t="s">
        <v>16106</v>
      </c>
      <c r="DV758" t="s">
        <v>16107</v>
      </c>
      <c r="DW758" t="s">
        <v>246</v>
      </c>
      <c r="DX758" t="s">
        <v>1387</v>
      </c>
      <c r="DY758" t="s">
        <v>2529</v>
      </c>
      <c r="DZ758" t="s">
        <v>248</v>
      </c>
      <c r="EA758" t="s">
        <v>16108</v>
      </c>
      <c r="EB758" t="s">
        <v>211</v>
      </c>
      <c r="EC758" t="s">
        <v>16109</v>
      </c>
      <c r="ED758" t="s">
        <v>246</v>
      </c>
      <c r="EE758" t="s">
        <v>463</v>
      </c>
      <c r="EF758" t="s">
        <v>209</v>
      </c>
      <c r="EG758" t="s">
        <v>460</v>
      </c>
      <c r="EH758" t="s">
        <v>16110</v>
      </c>
      <c r="EI758" t="s">
        <v>16106</v>
      </c>
      <c r="EJ758" t="s">
        <v>16107</v>
      </c>
      <c r="EK758" t="s">
        <v>246</v>
      </c>
      <c r="EL758" t="s">
        <v>2434</v>
      </c>
      <c r="EM758" t="s">
        <v>1686</v>
      </c>
      <c r="EN758" t="s">
        <v>265</v>
      </c>
    </row>
    <row r="759" spans="1:158">
      <c r="A759" t="s">
        <v>1348</v>
      </c>
      <c r="B759" t="s">
        <v>211</v>
      </c>
      <c r="C759" t="s">
        <v>267</v>
      </c>
      <c r="D759" t="s">
        <v>1349</v>
      </c>
      <c r="E759" t="s">
        <v>16077</v>
      </c>
      <c r="F759" t="s">
        <v>16078</v>
      </c>
      <c r="G759">
        <v>7006033284</v>
      </c>
      <c r="H759" t="s">
        <v>164</v>
      </c>
      <c r="I759" t="s">
        <v>16079</v>
      </c>
      <c r="J759" t="s">
        <v>217</v>
      </c>
      <c r="K759" t="s">
        <v>16080</v>
      </c>
      <c r="L759" t="s">
        <v>16081</v>
      </c>
      <c r="M759" t="s">
        <v>16082</v>
      </c>
      <c r="N759" t="s">
        <v>170</v>
      </c>
      <c r="AI759" t="s">
        <v>16083</v>
      </c>
      <c r="AJ759" t="s">
        <v>16084</v>
      </c>
      <c r="AK759" t="s">
        <v>16085</v>
      </c>
      <c r="AL759">
        <v>75.6</v>
      </c>
      <c r="AN759">
        <v>2011</v>
      </c>
      <c r="AO759" t="s">
        <v>174</v>
      </c>
      <c r="AP759" t="s">
        <v>16086</v>
      </c>
      <c r="AQ759" t="s">
        <v>16087</v>
      </c>
      <c r="AR759" t="s">
        <v>16088</v>
      </c>
      <c r="AS759">
        <v>80.2</v>
      </c>
      <c r="AU759">
        <v>2013</v>
      </c>
      <c r="AV759" t="s">
        <v>170</v>
      </c>
      <c r="AW759" t="s">
        <v>16089</v>
      </c>
      <c r="AX759" t="s">
        <v>16090</v>
      </c>
      <c r="AY759" t="s">
        <v>2842</v>
      </c>
      <c r="AZ759">
        <v>75</v>
      </c>
      <c r="BB759">
        <v>2011</v>
      </c>
      <c r="BC759" t="s">
        <v>170</v>
      </c>
      <c r="BD759" t="s">
        <v>16091</v>
      </c>
      <c r="BE759" t="s">
        <v>16092</v>
      </c>
      <c r="BF759" t="s">
        <v>16093</v>
      </c>
      <c r="BG759">
        <v>63.88</v>
      </c>
      <c r="BI759">
        <v>2017</v>
      </c>
      <c r="BJ759">
        <v>19</v>
      </c>
      <c r="BK759" t="s">
        <v>3020</v>
      </c>
      <c r="BL759">
        <v>17</v>
      </c>
      <c r="BN759" t="s">
        <v>170</v>
      </c>
      <c r="BO759" t="s">
        <v>16091</v>
      </c>
      <c r="BP759" t="s">
        <v>16094</v>
      </c>
      <c r="BQ759" t="s">
        <v>5171</v>
      </c>
      <c r="BR759">
        <v>72.25</v>
      </c>
      <c r="BS759">
        <v>7.25</v>
      </c>
      <c r="BT759">
        <v>2019</v>
      </c>
      <c r="BU759">
        <v>31</v>
      </c>
      <c r="BV759" t="s">
        <v>16095</v>
      </c>
      <c r="BW759">
        <v>17</v>
      </c>
      <c r="BY759" t="s">
        <v>170</v>
      </c>
      <c r="CF759" t="s">
        <v>174</v>
      </c>
      <c r="CG759" t="s">
        <v>1704</v>
      </c>
      <c r="CH759" t="s">
        <v>16096</v>
      </c>
      <c r="CI759" t="s">
        <v>373</v>
      </c>
      <c r="CJ759">
        <v>2024</v>
      </c>
      <c r="CK759" t="s">
        <v>174</v>
      </c>
      <c r="CL759" t="s">
        <v>174</v>
      </c>
      <c r="CM759" t="s">
        <v>16097</v>
      </c>
      <c r="CN759" t="s">
        <v>174</v>
      </c>
      <c r="CO759" t="s">
        <v>16098</v>
      </c>
      <c r="CP759" t="s">
        <v>16099</v>
      </c>
      <c r="CQ759" t="s">
        <v>170</v>
      </c>
      <c r="CU759" t="s">
        <v>16100</v>
      </c>
      <c r="CV759" t="s">
        <v>170</v>
      </c>
      <c r="CZ759" t="s">
        <v>170</v>
      </c>
      <c r="DB759" t="s">
        <v>16101</v>
      </c>
      <c r="DC759" t="s">
        <v>16102</v>
      </c>
      <c r="DD759" t="s">
        <v>174</v>
      </c>
      <c r="DE759" t="s">
        <v>16103</v>
      </c>
      <c r="DF759" t="s">
        <v>174</v>
      </c>
      <c r="DG759">
        <v>0</v>
      </c>
      <c r="DH759">
        <v>0</v>
      </c>
      <c r="DI759" t="s">
        <v>16104</v>
      </c>
      <c r="DJ759" t="s">
        <v>16104</v>
      </c>
      <c r="DK759">
        <v>8</v>
      </c>
      <c r="DL759" t="s">
        <v>170</v>
      </c>
      <c r="DN759" t="s">
        <v>170</v>
      </c>
      <c r="DP759" t="s">
        <v>16111</v>
      </c>
      <c r="DQ759" t="str">
        <f>HYPERLINK("https://nconnect.nicmar.ac.in/storage/profile/699adb6628eba.png","Download")</f>
        <v>0</v>
      </c>
      <c r="DR759" t="str">
        <f>HYPERLINK("https://nconnect.nicmar.ac.in/pdf/495_resume_1772453932.pdf/Y2FyZWVy","View Resume")</f>
        <v>0</v>
      </c>
      <c r="DS759" t="s">
        <v>1689</v>
      </c>
      <c r="DT759" t="s">
        <v>16091</v>
      </c>
      <c r="DU759" t="s">
        <v>16106</v>
      </c>
      <c r="DV759" t="s">
        <v>16107</v>
      </c>
      <c r="DW759" t="s">
        <v>246</v>
      </c>
      <c r="DX759" t="s">
        <v>1387</v>
      </c>
      <c r="DY759" t="s">
        <v>2529</v>
      </c>
      <c r="DZ759" t="s">
        <v>248</v>
      </c>
      <c r="EA759" t="s">
        <v>16108</v>
      </c>
      <c r="EB759" t="s">
        <v>211</v>
      </c>
      <c r="EC759" t="s">
        <v>16109</v>
      </c>
      <c r="ED759" t="s">
        <v>246</v>
      </c>
      <c r="EE759" t="s">
        <v>463</v>
      </c>
      <c r="EF759" t="s">
        <v>209</v>
      </c>
      <c r="EG759" t="s">
        <v>460</v>
      </c>
      <c r="EH759" t="s">
        <v>16110</v>
      </c>
      <c r="EI759" t="s">
        <v>16106</v>
      </c>
      <c r="EJ759" t="s">
        <v>16107</v>
      </c>
      <c r="EK759" t="s">
        <v>246</v>
      </c>
      <c r="EL759" t="s">
        <v>2434</v>
      </c>
      <c r="EM759" t="s">
        <v>1686</v>
      </c>
      <c r="EN759" t="s">
        <v>265</v>
      </c>
    </row>
    <row r="760" spans="1:158">
      <c r="A760" t="s">
        <v>2494</v>
      </c>
      <c r="B760" t="s">
        <v>507</v>
      </c>
      <c r="C760" t="s">
        <v>160</v>
      </c>
      <c r="D760" t="s">
        <v>2495</v>
      </c>
      <c r="E760" t="s">
        <v>16112</v>
      </c>
      <c r="F760" t="s">
        <v>16113</v>
      </c>
      <c r="G760">
        <v>7775861696</v>
      </c>
      <c r="H760" t="s">
        <v>271</v>
      </c>
      <c r="I760" t="s">
        <v>8051</v>
      </c>
      <c r="J760" t="s">
        <v>166</v>
      </c>
      <c r="K760" t="s">
        <v>797</v>
      </c>
      <c r="L760" t="s">
        <v>16114</v>
      </c>
      <c r="M760" t="s">
        <v>16115</v>
      </c>
      <c r="N760" t="s">
        <v>170</v>
      </c>
      <c r="AI760" t="s">
        <v>16116</v>
      </c>
      <c r="AJ760" t="s">
        <v>16117</v>
      </c>
      <c r="AK760" t="s">
        <v>16118</v>
      </c>
      <c r="AL760">
        <v>68.13</v>
      </c>
      <c r="AN760">
        <v>2005</v>
      </c>
      <c r="AO760" t="s">
        <v>174</v>
      </c>
      <c r="AP760" t="s">
        <v>16119</v>
      </c>
      <c r="AQ760" t="s">
        <v>16120</v>
      </c>
      <c r="AR760" t="s">
        <v>16121</v>
      </c>
      <c r="AS760">
        <v>53.82</v>
      </c>
      <c r="AU760">
        <v>2007</v>
      </c>
      <c r="AV760" t="s">
        <v>170</v>
      </c>
      <c r="BC760" t="s">
        <v>174</v>
      </c>
      <c r="BD760" t="s">
        <v>16122</v>
      </c>
      <c r="BE760" t="s">
        <v>2129</v>
      </c>
      <c r="BF760" t="s">
        <v>16123</v>
      </c>
      <c r="BG760">
        <v>56.83</v>
      </c>
      <c r="BI760">
        <v>2014</v>
      </c>
      <c r="BJ760">
        <v>8</v>
      </c>
      <c r="BL760">
        <v>13</v>
      </c>
      <c r="BN760" t="s">
        <v>174</v>
      </c>
      <c r="BO760" t="s">
        <v>440</v>
      </c>
      <c r="BP760" t="s">
        <v>818</v>
      </c>
      <c r="BQ760" t="s">
        <v>556</v>
      </c>
      <c r="BR760">
        <v>84.57</v>
      </c>
      <c r="BS760">
        <v>8.93</v>
      </c>
      <c r="BT760">
        <v>2025</v>
      </c>
      <c r="BU760">
        <v>27</v>
      </c>
      <c r="BW760">
        <v>13</v>
      </c>
      <c r="BY760" t="s">
        <v>170</v>
      </c>
      <c r="BZ760" t="s">
        <v>4933</v>
      </c>
      <c r="CA760" t="s">
        <v>16124</v>
      </c>
      <c r="CB760" t="s">
        <v>16125</v>
      </c>
      <c r="CF760" t="s">
        <v>170</v>
      </c>
      <c r="CL760" t="s">
        <v>174</v>
      </c>
      <c r="CM760" t="s">
        <v>16126</v>
      </c>
      <c r="CN760" t="s">
        <v>170</v>
      </c>
      <c r="CP760" t="s">
        <v>16127</v>
      </c>
      <c r="CQ760" t="s">
        <v>174</v>
      </c>
      <c r="CR760" t="s">
        <v>1163</v>
      </c>
      <c r="CS760" t="s">
        <v>16128</v>
      </c>
      <c r="CT760">
        <v>7</v>
      </c>
      <c r="CU760" t="s">
        <v>16129</v>
      </c>
      <c r="CV760" t="s">
        <v>170</v>
      </c>
      <c r="CZ760" t="s">
        <v>170</v>
      </c>
      <c r="DB760" t="s">
        <v>16128</v>
      </c>
      <c r="DC760" t="s">
        <v>16130</v>
      </c>
      <c r="DD760" t="s">
        <v>170</v>
      </c>
      <c r="DF760" t="s">
        <v>174</v>
      </c>
      <c r="DG760" t="s">
        <v>16131</v>
      </c>
      <c r="DH760" t="s">
        <v>16132</v>
      </c>
      <c r="DI760" t="s">
        <v>16133</v>
      </c>
      <c r="DJ760" t="s">
        <v>16128</v>
      </c>
      <c r="DK760">
        <v>5</v>
      </c>
      <c r="DL760" t="s">
        <v>170</v>
      </c>
      <c r="DN760" t="s">
        <v>170</v>
      </c>
      <c r="DP760" t="s">
        <v>16134</v>
      </c>
      <c r="DQ760" t="str">
        <f>HYPERLINK("https://nconnect.nicmar.ac.in/storage/profile/69a579a45facb.png","Download")</f>
        <v>0</v>
      </c>
      <c r="DR760" t="str">
        <f>HYPERLINK("https://nconnect.nicmar.ac.in/pdf/882_resume_1772454709.pdf/Y2FyZWVy","View Resume")</f>
        <v>0</v>
      </c>
      <c r="DS760" t="s">
        <v>1498</v>
      </c>
      <c r="DT760" t="s">
        <v>16124</v>
      </c>
      <c r="DU760" t="s">
        <v>1283</v>
      </c>
      <c r="DV760" t="s">
        <v>11186</v>
      </c>
      <c r="DW760" t="s">
        <v>246</v>
      </c>
      <c r="DX760" t="s">
        <v>1322</v>
      </c>
      <c r="DY760" t="s">
        <v>209</v>
      </c>
      <c r="DZ760" t="s">
        <v>1498</v>
      </c>
    </row>
    <row r="761" spans="1:158">
      <c r="A761" t="s">
        <v>1137</v>
      </c>
      <c r="B761" t="s">
        <v>211</v>
      </c>
      <c r="C761" t="s">
        <v>1138</v>
      </c>
      <c r="D761" t="s">
        <v>1139</v>
      </c>
      <c r="E761" t="s">
        <v>16135</v>
      </c>
      <c r="F761" t="s">
        <v>16136</v>
      </c>
      <c r="G761">
        <v>7386078085</v>
      </c>
      <c r="H761" t="s">
        <v>164</v>
      </c>
      <c r="I761" t="s">
        <v>16137</v>
      </c>
      <c r="J761" t="s">
        <v>217</v>
      </c>
      <c r="K761" t="s">
        <v>3921</v>
      </c>
      <c r="L761" t="s">
        <v>16138</v>
      </c>
      <c r="M761" t="s">
        <v>16139</v>
      </c>
      <c r="N761" t="s">
        <v>174</v>
      </c>
      <c r="O761" t="s">
        <v>16140</v>
      </c>
      <c r="P761" t="s">
        <v>16141</v>
      </c>
      <c r="AI761" t="s">
        <v>16142</v>
      </c>
      <c r="AJ761" t="s">
        <v>1224</v>
      </c>
      <c r="AK761" t="s">
        <v>16143</v>
      </c>
      <c r="AL761">
        <v>87.0</v>
      </c>
      <c r="AN761">
        <v>2009</v>
      </c>
      <c r="AO761" t="s">
        <v>174</v>
      </c>
      <c r="AP761" t="s">
        <v>12985</v>
      </c>
      <c r="AQ761" t="s">
        <v>1227</v>
      </c>
      <c r="AR761" t="s">
        <v>16144</v>
      </c>
      <c r="AS761">
        <v>88.4</v>
      </c>
      <c r="AU761">
        <v>2011</v>
      </c>
      <c r="AV761" t="s">
        <v>170</v>
      </c>
      <c r="BC761" t="s">
        <v>174</v>
      </c>
      <c r="BD761" t="s">
        <v>6306</v>
      </c>
      <c r="BE761" t="s">
        <v>16145</v>
      </c>
      <c r="BF761" t="s">
        <v>485</v>
      </c>
      <c r="BG761">
        <v>81.1</v>
      </c>
      <c r="BI761">
        <v>2015</v>
      </c>
      <c r="BJ761">
        <v>1</v>
      </c>
      <c r="BL761">
        <v>9</v>
      </c>
      <c r="BN761" t="s">
        <v>174</v>
      </c>
      <c r="BO761" t="s">
        <v>7275</v>
      </c>
      <c r="BP761" t="s">
        <v>16146</v>
      </c>
      <c r="BQ761" t="s">
        <v>16147</v>
      </c>
      <c r="BR761">
        <v>81.1</v>
      </c>
      <c r="BS761">
        <v>8.11</v>
      </c>
      <c r="BT761">
        <v>2018</v>
      </c>
      <c r="BU761">
        <v>13</v>
      </c>
      <c r="BW761">
        <v>8</v>
      </c>
      <c r="BY761" t="s">
        <v>170</v>
      </c>
      <c r="CF761" t="s">
        <v>174</v>
      </c>
      <c r="CG761" t="s">
        <v>5304</v>
      </c>
      <c r="CH761" t="s">
        <v>16148</v>
      </c>
      <c r="CI761" t="s">
        <v>193</v>
      </c>
      <c r="CJ761">
        <v>2024</v>
      </c>
      <c r="CL761" t="s">
        <v>170</v>
      </c>
      <c r="CN761" t="s">
        <v>174</v>
      </c>
      <c r="CO761" t="s">
        <v>16149</v>
      </c>
      <c r="CP761" t="s">
        <v>16150</v>
      </c>
      <c r="CQ761" t="s">
        <v>174</v>
      </c>
      <c r="CR761">
        <v>7</v>
      </c>
      <c r="CS761">
        <v>1</v>
      </c>
      <c r="CT761">
        <v>2</v>
      </c>
      <c r="CU761" t="s">
        <v>16151</v>
      </c>
      <c r="CV761" t="s">
        <v>170</v>
      </c>
      <c r="CZ761" t="s">
        <v>170</v>
      </c>
      <c r="DB761" t="s">
        <v>16152</v>
      </c>
      <c r="DC761" t="s">
        <v>326</v>
      </c>
      <c r="DD761" t="s">
        <v>170</v>
      </c>
      <c r="DF761" t="s">
        <v>170</v>
      </c>
      <c r="DL761" t="s">
        <v>174</v>
      </c>
      <c r="DM761" t="s">
        <v>16149</v>
      </c>
      <c r="DN761" t="s">
        <v>174</v>
      </c>
      <c r="DO761" t="s">
        <v>16153</v>
      </c>
      <c r="DP761" t="s">
        <v>16154</v>
      </c>
      <c r="DQ761" t="s">
        <v>202</v>
      </c>
      <c r="DR761" t="str">
        <f>HYPERLINK("https://nconnect.nicmar.ac.in/pdf/877_resume_1772455741.pdf/Y2FyZWVy","View Resume")</f>
        <v>0</v>
      </c>
      <c r="DS761" t="s">
        <v>4015</v>
      </c>
      <c r="DT761" t="s">
        <v>5618</v>
      </c>
      <c r="DU761" t="s">
        <v>10968</v>
      </c>
      <c r="DV761" t="s">
        <v>1752</v>
      </c>
      <c r="DW761" t="s">
        <v>246</v>
      </c>
      <c r="DX761" t="s">
        <v>468</v>
      </c>
      <c r="DY761" t="s">
        <v>209</v>
      </c>
      <c r="DZ761" t="s">
        <v>465</v>
      </c>
      <c r="EA761" t="s">
        <v>946</v>
      </c>
      <c r="EB761" t="s">
        <v>13606</v>
      </c>
      <c r="EC761" t="s">
        <v>333</v>
      </c>
      <c r="ED761" t="s">
        <v>207</v>
      </c>
      <c r="EE761" t="s">
        <v>463</v>
      </c>
      <c r="EF761" t="s">
        <v>464</v>
      </c>
      <c r="EG761" t="s">
        <v>465</v>
      </c>
      <c r="EH761" t="s">
        <v>16155</v>
      </c>
      <c r="EI761" t="s">
        <v>947</v>
      </c>
      <c r="EJ761" t="s">
        <v>16156</v>
      </c>
      <c r="EK761" t="s">
        <v>246</v>
      </c>
      <c r="EL761" t="s">
        <v>500</v>
      </c>
      <c r="EM761" t="s">
        <v>901</v>
      </c>
      <c r="EN761" t="s">
        <v>821</v>
      </c>
      <c r="EO761" t="s">
        <v>16148</v>
      </c>
      <c r="EP761" t="s">
        <v>1466</v>
      </c>
      <c r="EQ761" t="s">
        <v>1630</v>
      </c>
      <c r="ER761" t="s">
        <v>207</v>
      </c>
      <c r="ES761" t="s">
        <v>1813</v>
      </c>
      <c r="ET761" t="s">
        <v>252</v>
      </c>
      <c r="EU761" t="s">
        <v>248</v>
      </c>
    </row>
    <row r="762" spans="1:158">
      <c r="A762" t="s">
        <v>1063</v>
      </c>
      <c r="B762" t="s">
        <v>507</v>
      </c>
      <c r="C762" t="s">
        <v>212</v>
      </c>
      <c r="D762" t="s">
        <v>213</v>
      </c>
      <c r="E762" t="s">
        <v>16157</v>
      </c>
      <c r="F762" t="s">
        <v>16158</v>
      </c>
      <c r="G762">
        <v>9922319951</v>
      </c>
      <c r="H762" t="s">
        <v>164</v>
      </c>
      <c r="I762" t="s">
        <v>16159</v>
      </c>
      <c r="J762" t="s">
        <v>166</v>
      </c>
      <c r="K762" t="s">
        <v>16160</v>
      </c>
      <c r="L762" t="s">
        <v>16161</v>
      </c>
      <c r="M762" t="s">
        <v>16162</v>
      </c>
      <c r="N762" t="s">
        <v>170</v>
      </c>
      <c r="AI762" t="s">
        <v>16163</v>
      </c>
      <c r="AJ762" t="s">
        <v>16164</v>
      </c>
      <c r="AK762" t="s">
        <v>438</v>
      </c>
      <c r="AL762">
        <v>79.14</v>
      </c>
      <c r="AN762">
        <v>1985</v>
      </c>
      <c r="AO762" t="s">
        <v>174</v>
      </c>
      <c r="AP762" t="s">
        <v>16165</v>
      </c>
      <c r="AQ762" t="s">
        <v>16164</v>
      </c>
      <c r="AR762" t="s">
        <v>16166</v>
      </c>
      <c r="AS762">
        <v>80</v>
      </c>
      <c r="AU762">
        <v>1987</v>
      </c>
      <c r="AV762" t="s">
        <v>170</v>
      </c>
      <c r="BC762" t="s">
        <v>174</v>
      </c>
      <c r="BD762" t="s">
        <v>4955</v>
      </c>
      <c r="BE762" t="s">
        <v>16167</v>
      </c>
      <c r="BF762" t="s">
        <v>485</v>
      </c>
      <c r="BG762">
        <v>69.72</v>
      </c>
      <c r="BI762">
        <v>1991</v>
      </c>
      <c r="BJ762">
        <v>2</v>
      </c>
      <c r="BL762">
        <v>9</v>
      </c>
      <c r="BN762" t="s">
        <v>174</v>
      </c>
      <c r="BO762" t="s">
        <v>4955</v>
      </c>
      <c r="BP762" t="s">
        <v>16167</v>
      </c>
      <c r="BQ762" t="s">
        <v>213</v>
      </c>
      <c r="BR762">
        <v>70</v>
      </c>
      <c r="BT762">
        <v>1993</v>
      </c>
      <c r="BU762">
        <v>14</v>
      </c>
      <c r="BW762">
        <v>7</v>
      </c>
      <c r="BY762" t="s">
        <v>170</v>
      </c>
      <c r="CF762" t="s">
        <v>174</v>
      </c>
      <c r="CG762" t="s">
        <v>16168</v>
      </c>
      <c r="CH762" t="s">
        <v>16167</v>
      </c>
      <c r="CI762" t="s">
        <v>193</v>
      </c>
      <c r="CJ762">
        <v>2019</v>
      </c>
      <c r="CL762" t="s">
        <v>170</v>
      </c>
      <c r="CN762" t="s">
        <v>174</v>
      </c>
      <c r="CO762" t="s">
        <v>16169</v>
      </c>
      <c r="CP762" t="s">
        <v>16170</v>
      </c>
      <c r="CQ762" t="s">
        <v>174</v>
      </c>
      <c r="CR762">
        <v>2</v>
      </c>
      <c r="CS762">
        <v>2</v>
      </c>
      <c r="CT762">
        <v>19</v>
      </c>
      <c r="CU762" t="s">
        <v>16171</v>
      </c>
      <c r="CV762" t="s">
        <v>174</v>
      </c>
      <c r="CW762" t="s">
        <v>16172</v>
      </c>
      <c r="CX762" t="s">
        <v>193</v>
      </c>
      <c r="CY762">
        <v>2018</v>
      </c>
      <c r="CZ762" t="s">
        <v>170</v>
      </c>
      <c r="DB762" t="s">
        <v>16173</v>
      </c>
      <c r="DC762" t="s">
        <v>411</v>
      </c>
      <c r="DD762" t="s">
        <v>174</v>
      </c>
      <c r="DE762" t="s">
        <v>16174</v>
      </c>
      <c r="DF762" t="s">
        <v>174</v>
      </c>
      <c r="DG762">
        <v>5</v>
      </c>
      <c r="DH762">
        <v>0</v>
      </c>
      <c r="DI762">
        <v>2</v>
      </c>
      <c r="DJ762">
        <v>0</v>
      </c>
      <c r="DK762">
        <v>8</v>
      </c>
      <c r="DL762" t="s">
        <v>170</v>
      </c>
      <c r="DN762" t="s">
        <v>170</v>
      </c>
      <c r="DP762" t="s">
        <v>16175</v>
      </c>
      <c r="DQ762" t="s">
        <v>202</v>
      </c>
      <c r="DR762" t="str">
        <f>HYPERLINK("https://nconnect.nicmar.ac.in/pdf/861_resume_1772455954.pdf/Y2FyZWVy","View Resume")</f>
        <v>0</v>
      </c>
      <c r="DS762" t="s">
        <v>16176</v>
      </c>
      <c r="DT762" t="s">
        <v>16177</v>
      </c>
      <c r="DU762" t="s">
        <v>507</v>
      </c>
      <c r="DV762" t="s">
        <v>12027</v>
      </c>
      <c r="DW762" t="s">
        <v>246</v>
      </c>
      <c r="DX762" t="s">
        <v>418</v>
      </c>
      <c r="DY762" t="s">
        <v>209</v>
      </c>
      <c r="DZ762" t="s">
        <v>865</v>
      </c>
      <c r="EA762" t="s">
        <v>16178</v>
      </c>
      <c r="EB762" t="s">
        <v>507</v>
      </c>
      <c r="EC762" t="s">
        <v>12027</v>
      </c>
      <c r="ED762" t="s">
        <v>246</v>
      </c>
      <c r="EE762" t="s">
        <v>757</v>
      </c>
      <c r="EF762" t="s">
        <v>423</v>
      </c>
      <c r="EG762" t="s">
        <v>945</v>
      </c>
      <c r="EH762" t="s">
        <v>16177</v>
      </c>
      <c r="EI762" t="s">
        <v>536</v>
      </c>
      <c r="EJ762" t="s">
        <v>12027</v>
      </c>
      <c r="EK762" t="s">
        <v>246</v>
      </c>
      <c r="EL762" t="s">
        <v>1718</v>
      </c>
      <c r="EM762" t="s">
        <v>2854</v>
      </c>
      <c r="EN762" t="s">
        <v>248</v>
      </c>
      <c r="EO762" t="s">
        <v>16177</v>
      </c>
      <c r="EP762" t="s">
        <v>507</v>
      </c>
      <c r="EQ762" t="s">
        <v>12027</v>
      </c>
      <c r="ER762" t="s">
        <v>246</v>
      </c>
      <c r="ES762" t="s">
        <v>1987</v>
      </c>
      <c r="ET762" t="s">
        <v>1718</v>
      </c>
      <c r="EU762" t="s">
        <v>265</v>
      </c>
      <c r="EV762" t="s">
        <v>16177</v>
      </c>
      <c r="EW762" t="s">
        <v>507</v>
      </c>
      <c r="EX762" t="s">
        <v>12027</v>
      </c>
      <c r="EY762" t="s">
        <v>246</v>
      </c>
      <c r="EZ762" t="s">
        <v>983</v>
      </c>
      <c r="FA762" t="s">
        <v>1987</v>
      </c>
      <c r="FB762" t="s">
        <v>574</v>
      </c>
    </row>
    <row r="763" spans="1:158">
      <c r="A763" t="s">
        <v>3204</v>
      </c>
      <c r="B763" t="s">
        <v>211</v>
      </c>
      <c r="C763" t="s">
        <v>160</v>
      </c>
      <c r="D763" t="s">
        <v>3205</v>
      </c>
      <c r="E763" t="s">
        <v>16135</v>
      </c>
      <c r="F763" t="s">
        <v>16136</v>
      </c>
      <c r="G763">
        <v>7386078085</v>
      </c>
      <c r="H763" t="s">
        <v>164</v>
      </c>
      <c r="I763" t="s">
        <v>16137</v>
      </c>
      <c r="J763" t="s">
        <v>217</v>
      </c>
      <c r="K763" t="s">
        <v>3921</v>
      </c>
      <c r="L763" t="s">
        <v>16138</v>
      </c>
      <c r="M763" t="s">
        <v>16139</v>
      </c>
      <c r="N763" t="s">
        <v>174</v>
      </c>
      <c r="O763" t="s">
        <v>16140</v>
      </c>
      <c r="P763" t="s">
        <v>16141</v>
      </c>
      <c r="AI763" t="s">
        <v>16142</v>
      </c>
      <c r="AJ763" t="s">
        <v>1224</v>
      </c>
      <c r="AK763" t="s">
        <v>16143</v>
      </c>
      <c r="AL763">
        <v>87.0</v>
      </c>
      <c r="AN763">
        <v>2009</v>
      </c>
      <c r="AO763" t="s">
        <v>174</v>
      </c>
      <c r="AP763" t="s">
        <v>12985</v>
      </c>
      <c r="AQ763" t="s">
        <v>1227</v>
      </c>
      <c r="AR763" t="s">
        <v>16144</v>
      </c>
      <c r="AS763">
        <v>88.4</v>
      </c>
      <c r="AU763">
        <v>2011</v>
      </c>
      <c r="AV763" t="s">
        <v>170</v>
      </c>
      <c r="BC763" t="s">
        <v>174</v>
      </c>
      <c r="BD763" t="s">
        <v>6306</v>
      </c>
      <c r="BE763" t="s">
        <v>16145</v>
      </c>
      <c r="BF763" t="s">
        <v>485</v>
      </c>
      <c r="BG763">
        <v>81.1</v>
      </c>
      <c r="BI763">
        <v>2015</v>
      </c>
      <c r="BJ763">
        <v>1</v>
      </c>
      <c r="BL763">
        <v>9</v>
      </c>
      <c r="BN763" t="s">
        <v>174</v>
      </c>
      <c r="BO763" t="s">
        <v>7275</v>
      </c>
      <c r="BP763" t="s">
        <v>16146</v>
      </c>
      <c r="BQ763" t="s">
        <v>16147</v>
      </c>
      <c r="BR763">
        <v>81.1</v>
      </c>
      <c r="BS763">
        <v>8.11</v>
      </c>
      <c r="BT763">
        <v>2018</v>
      </c>
      <c r="BU763">
        <v>13</v>
      </c>
      <c r="BW763">
        <v>8</v>
      </c>
      <c r="BY763" t="s">
        <v>170</v>
      </c>
      <c r="CF763" t="s">
        <v>174</v>
      </c>
      <c r="CG763" t="s">
        <v>5304</v>
      </c>
      <c r="CH763" t="s">
        <v>16148</v>
      </c>
      <c r="CI763" t="s">
        <v>193</v>
      </c>
      <c r="CJ763">
        <v>2024</v>
      </c>
      <c r="CL763" t="s">
        <v>170</v>
      </c>
      <c r="CN763" t="s">
        <v>174</v>
      </c>
      <c r="CO763" t="s">
        <v>16149</v>
      </c>
      <c r="CP763" t="s">
        <v>16150</v>
      </c>
      <c r="CQ763" t="s">
        <v>174</v>
      </c>
      <c r="CR763">
        <v>7</v>
      </c>
      <c r="CS763">
        <v>1</v>
      </c>
      <c r="CT763">
        <v>2</v>
      </c>
      <c r="CU763" t="s">
        <v>16151</v>
      </c>
      <c r="CV763" t="s">
        <v>170</v>
      </c>
      <c r="CZ763" t="s">
        <v>170</v>
      </c>
      <c r="DB763" t="s">
        <v>16152</v>
      </c>
      <c r="DC763" t="s">
        <v>326</v>
      </c>
      <c r="DD763" t="s">
        <v>170</v>
      </c>
      <c r="DF763" t="s">
        <v>170</v>
      </c>
      <c r="DL763" t="s">
        <v>174</v>
      </c>
      <c r="DM763" t="s">
        <v>16149</v>
      </c>
      <c r="DN763" t="s">
        <v>174</v>
      </c>
      <c r="DO763" t="s">
        <v>16153</v>
      </c>
      <c r="DP763" t="s">
        <v>16179</v>
      </c>
      <c r="DQ763" t="s">
        <v>202</v>
      </c>
      <c r="DR763" t="str">
        <f>HYPERLINK("https://nconnect.nicmar.ac.in/pdf/877_resume_1772455741.pdf/Y2FyZWVy","View Resume")</f>
        <v>0</v>
      </c>
      <c r="DS763" t="s">
        <v>4015</v>
      </c>
      <c r="DT763" t="s">
        <v>5618</v>
      </c>
      <c r="DU763" t="s">
        <v>10968</v>
      </c>
      <c r="DV763" t="s">
        <v>1752</v>
      </c>
      <c r="DW763" t="s">
        <v>246</v>
      </c>
      <c r="DX763" t="s">
        <v>468</v>
      </c>
      <c r="DY763" t="s">
        <v>209</v>
      </c>
      <c r="DZ763" t="s">
        <v>465</v>
      </c>
      <c r="EA763" t="s">
        <v>946</v>
      </c>
      <c r="EB763" t="s">
        <v>13606</v>
      </c>
      <c r="EC763" t="s">
        <v>333</v>
      </c>
      <c r="ED763" t="s">
        <v>207</v>
      </c>
      <c r="EE763" t="s">
        <v>463</v>
      </c>
      <c r="EF763" t="s">
        <v>464</v>
      </c>
      <c r="EG763" t="s">
        <v>465</v>
      </c>
      <c r="EH763" t="s">
        <v>16155</v>
      </c>
      <c r="EI763" t="s">
        <v>947</v>
      </c>
      <c r="EJ763" t="s">
        <v>16156</v>
      </c>
      <c r="EK763" t="s">
        <v>246</v>
      </c>
      <c r="EL763" t="s">
        <v>500</v>
      </c>
      <c r="EM763" t="s">
        <v>901</v>
      </c>
      <c r="EN763" t="s">
        <v>821</v>
      </c>
      <c r="EO763" t="s">
        <v>16148</v>
      </c>
      <c r="EP763" t="s">
        <v>1466</v>
      </c>
      <c r="EQ763" t="s">
        <v>1630</v>
      </c>
      <c r="ER763" t="s">
        <v>207</v>
      </c>
      <c r="ES763" t="s">
        <v>1813</v>
      </c>
      <c r="ET763" t="s">
        <v>252</v>
      </c>
      <c r="EU763" t="s">
        <v>248</v>
      </c>
    </row>
    <row r="764" spans="1:158">
      <c r="A764" t="s">
        <v>1137</v>
      </c>
      <c r="B764" t="s">
        <v>211</v>
      </c>
      <c r="C764" t="s">
        <v>1138</v>
      </c>
      <c r="D764" t="s">
        <v>1139</v>
      </c>
      <c r="E764" t="s">
        <v>16180</v>
      </c>
      <c r="F764" t="s">
        <v>16181</v>
      </c>
      <c r="G764">
        <v>9372315994</v>
      </c>
      <c r="H764" t="s">
        <v>164</v>
      </c>
      <c r="I764" t="s">
        <v>11905</v>
      </c>
      <c r="J764" t="s">
        <v>217</v>
      </c>
      <c r="K764" t="s">
        <v>1693</v>
      </c>
      <c r="L764" t="s">
        <v>16182</v>
      </c>
      <c r="M764" t="s">
        <v>16183</v>
      </c>
      <c r="N764" t="s">
        <v>174</v>
      </c>
      <c r="O764" t="s">
        <v>16184</v>
      </c>
      <c r="P764" t="s">
        <v>10536</v>
      </c>
      <c r="AI764" t="s">
        <v>16185</v>
      </c>
      <c r="AJ764" t="s">
        <v>16186</v>
      </c>
      <c r="AK764" t="s">
        <v>16187</v>
      </c>
      <c r="AL764">
        <v>95</v>
      </c>
      <c r="AM764">
        <v>10</v>
      </c>
      <c r="AN764">
        <v>2011</v>
      </c>
      <c r="AO764" t="s">
        <v>174</v>
      </c>
      <c r="AP764" t="s">
        <v>16188</v>
      </c>
      <c r="AQ764" t="s">
        <v>16189</v>
      </c>
      <c r="AR764" t="s">
        <v>2296</v>
      </c>
      <c r="AS764">
        <v>66.4</v>
      </c>
      <c r="AU764">
        <v>2013</v>
      </c>
      <c r="AV764" t="s">
        <v>170</v>
      </c>
      <c r="BC764" t="s">
        <v>174</v>
      </c>
      <c r="BD764" t="s">
        <v>1441</v>
      </c>
      <c r="BE764" t="s">
        <v>16190</v>
      </c>
      <c r="BF764" t="s">
        <v>1780</v>
      </c>
      <c r="BG764">
        <v>58.78</v>
      </c>
      <c r="BH764">
        <v>6.59</v>
      </c>
      <c r="BI764">
        <v>2019</v>
      </c>
      <c r="BJ764">
        <v>8</v>
      </c>
      <c r="BL764">
        <v>2</v>
      </c>
      <c r="BN764" t="s">
        <v>174</v>
      </c>
      <c r="BO764" t="s">
        <v>844</v>
      </c>
      <c r="BP764" t="s">
        <v>16191</v>
      </c>
      <c r="BQ764" t="s">
        <v>5225</v>
      </c>
      <c r="BR764">
        <v>84.2</v>
      </c>
      <c r="BS764">
        <v>8.42</v>
      </c>
      <c r="BT764">
        <v>2021</v>
      </c>
      <c r="BU764">
        <v>24</v>
      </c>
      <c r="BW764">
        <v>35</v>
      </c>
      <c r="BY764" t="s">
        <v>170</v>
      </c>
      <c r="CF764" t="s">
        <v>170</v>
      </c>
      <c r="CL764" t="s">
        <v>170</v>
      </c>
      <c r="CN764" t="s">
        <v>174</v>
      </c>
      <c r="CO764" t="s">
        <v>16192</v>
      </c>
      <c r="CP764" t="s">
        <v>16193</v>
      </c>
      <c r="CQ764" t="s">
        <v>174</v>
      </c>
      <c r="CR764">
        <v>1</v>
      </c>
      <c r="CS764">
        <v>1</v>
      </c>
      <c r="CT764">
        <v>1</v>
      </c>
      <c r="CU764" t="s">
        <v>16194</v>
      </c>
      <c r="CV764" t="s">
        <v>170</v>
      </c>
      <c r="CZ764" t="s">
        <v>170</v>
      </c>
      <c r="DC764" t="s">
        <v>16195</v>
      </c>
      <c r="DD764" t="s">
        <v>174</v>
      </c>
      <c r="DE764" t="s">
        <v>16196</v>
      </c>
      <c r="DF764" t="s">
        <v>174</v>
      </c>
      <c r="DG764" t="s">
        <v>16197</v>
      </c>
      <c r="DH764" t="s">
        <v>16198</v>
      </c>
      <c r="DI764" t="s">
        <v>4303</v>
      </c>
      <c r="DJ764" t="s">
        <v>378</v>
      </c>
      <c r="DK764">
        <v>9</v>
      </c>
      <c r="DL764" t="s">
        <v>174</v>
      </c>
      <c r="DM764" t="s">
        <v>16199</v>
      </c>
      <c r="DN764" t="s">
        <v>174</v>
      </c>
      <c r="DO764" t="s">
        <v>16200</v>
      </c>
      <c r="DP764" t="s">
        <v>16201</v>
      </c>
      <c r="DQ764" t="s">
        <v>202</v>
      </c>
      <c r="DR764" t="str">
        <f>HYPERLINK("https://nconnect.nicmar.ac.in/pdf/802_resume_1772458256.pdf/Y2FyZWVy","View Resume")</f>
        <v>0</v>
      </c>
      <c r="DS764" t="s">
        <v>2137</v>
      </c>
      <c r="DT764" t="s">
        <v>16202</v>
      </c>
      <c r="DU764" t="s">
        <v>211</v>
      </c>
      <c r="DV764" t="s">
        <v>16203</v>
      </c>
      <c r="DW764" t="s">
        <v>246</v>
      </c>
      <c r="DX764" t="s">
        <v>984</v>
      </c>
      <c r="DY764" t="s">
        <v>209</v>
      </c>
      <c r="DZ764" t="s">
        <v>691</v>
      </c>
      <c r="EA764" t="s">
        <v>16204</v>
      </c>
      <c r="EB764" t="s">
        <v>16205</v>
      </c>
      <c r="EC764" t="s">
        <v>16206</v>
      </c>
      <c r="ED764" t="s">
        <v>207</v>
      </c>
      <c r="EE764" t="s">
        <v>4308</v>
      </c>
      <c r="EF764" t="s">
        <v>505</v>
      </c>
      <c r="EG764" t="s">
        <v>3196</v>
      </c>
    </row>
    <row r="765" spans="1:158">
      <c r="A765" t="s">
        <v>1063</v>
      </c>
      <c r="B765" t="s">
        <v>507</v>
      </c>
      <c r="C765" t="s">
        <v>212</v>
      </c>
      <c r="D765" t="s">
        <v>213</v>
      </c>
      <c r="E765" t="s">
        <v>16207</v>
      </c>
      <c r="F765" t="s">
        <v>16208</v>
      </c>
      <c r="G765">
        <v>9611691111</v>
      </c>
      <c r="H765" t="s">
        <v>164</v>
      </c>
      <c r="I765" t="s">
        <v>16209</v>
      </c>
      <c r="J765" t="s">
        <v>166</v>
      </c>
      <c r="K765" t="s">
        <v>16210</v>
      </c>
      <c r="L765" t="s">
        <v>16211</v>
      </c>
      <c r="M765" t="s">
        <v>16212</v>
      </c>
      <c r="N765" t="s">
        <v>170</v>
      </c>
      <c r="AI765" t="s">
        <v>16213</v>
      </c>
      <c r="AJ765" t="s">
        <v>16214</v>
      </c>
      <c r="AK765" t="s">
        <v>442</v>
      </c>
      <c r="AL765">
        <v>75.68</v>
      </c>
      <c r="AN765">
        <v>2000</v>
      </c>
      <c r="AO765" t="s">
        <v>174</v>
      </c>
      <c r="AP765" t="s">
        <v>16215</v>
      </c>
      <c r="AQ765" t="s">
        <v>16214</v>
      </c>
      <c r="AR765" t="s">
        <v>2296</v>
      </c>
      <c r="AS765">
        <v>64.5</v>
      </c>
      <c r="AU765">
        <v>2002</v>
      </c>
      <c r="AV765" t="s">
        <v>170</v>
      </c>
      <c r="BC765" t="s">
        <v>174</v>
      </c>
      <c r="BD765" t="s">
        <v>16216</v>
      </c>
      <c r="BE765" t="s">
        <v>16217</v>
      </c>
      <c r="BF765" t="s">
        <v>16218</v>
      </c>
      <c r="BG765">
        <v>70</v>
      </c>
      <c r="BI765">
        <v>2006</v>
      </c>
      <c r="BJ765">
        <v>2</v>
      </c>
      <c r="BL765">
        <v>9</v>
      </c>
      <c r="BN765" t="s">
        <v>174</v>
      </c>
      <c r="BO765" t="s">
        <v>16219</v>
      </c>
      <c r="BP765" t="s">
        <v>16220</v>
      </c>
      <c r="BQ765" t="s">
        <v>16221</v>
      </c>
      <c r="BR765">
        <v>72</v>
      </c>
      <c r="BT765">
        <v>2009</v>
      </c>
      <c r="BU765">
        <v>14</v>
      </c>
      <c r="BW765">
        <v>53</v>
      </c>
      <c r="BX765" t="s">
        <v>16222</v>
      </c>
      <c r="BY765" t="s">
        <v>170</v>
      </c>
      <c r="CF765" t="s">
        <v>174</v>
      </c>
      <c r="CG765" t="s">
        <v>213</v>
      </c>
      <c r="CH765" t="s">
        <v>16223</v>
      </c>
      <c r="CI765" t="s">
        <v>193</v>
      </c>
      <c r="CJ765">
        <v>2018</v>
      </c>
      <c r="CL765" t="s">
        <v>170</v>
      </c>
      <c r="CN765" t="s">
        <v>174</v>
      </c>
      <c r="CO765" t="s">
        <v>16224</v>
      </c>
      <c r="CP765" t="s">
        <v>16225</v>
      </c>
      <c r="CQ765" t="s">
        <v>174</v>
      </c>
      <c r="CR765">
        <v>6</v>
      </c>
      <c r="CS765">
        <v>1</v>
      </c>
      <c r="CT765">
        <v>3</v>
      </c>
      <c r="CU765" t="s">
        <v>16226</v>
      </c>
      <c r="CV765" t="s">
        <v>174</v>
      </c>
      <c r="CW765" t="s">
        <v>16227</v>
      </c>
      <c r="CX765" t="s">
        <v>193</v>
      </c>
      <c r="CY765">
        <v>2023</v>
      </c>
      <c r="CZ765" t="s">
        <v>174</v>
      </c>
      <c r="DA765" t="s">
        <v>16228</v>
      </c>
      <c r="DB765" t="s">
        <v>16229</v>
      </c>
      <c r="DC765" t="s">
        <v>4435</v>
      </c>
      <c r="DD765" t="s">
        <v>170</v>
      </c>
      <c r="DF765" t="s">
        <v>170</v>
      </c>
      <c r="DL765" t="s">
        <v>170</v>
      </c>
      <c r="DN765" t="s">
        <v>170</v>
      </c>
      <c r="DP765" t="s">
        <v>16230</v>
      </c>
      <c r="DQ765" t="s">
        <v>202</v>
      </c>
      <c r="DR765" t="str">
        <f>HYPERLINK("https://nconnect.nicmar.ac.in/pdf/627_resume_1772458022.pdf/Y2FyZWVy","View Resume")</f>
        <v>0</v>
      </c>
      <c r="DS765" t="s">
        <v>16231</v>
      </c>
      <c r="DT765" t="s">
        <v>16232</v>
      </c>
      <c r="DU765" t="s">
        <v>507</v>
      </c>
      <c r="DV765" t="s">
        <v>16233</v>
      </c>
      <c r="DW765" t="s">
        <v>246</v>
      </c>
      <c r="DX765" t="s">
        <v>1813</v>
      </c>
      <c r="DY765" t="s">
        <v>209</v>
      </c>
      <c r="DZ765" t="s">
        <v>4015</v>
      </c>
      <c r="EA765" t="s">
        <v>16234</v>
      </c>
      <c r="EB765" t="s">
        <v>211</v>
      </c>
      <c r="EC765" t="s">
        <v>16235</v>
      </c>
      <c r="ED765" t="s">
        <v>246</v>
      </c>
      <c r="EE765" t="s">
        <v>5567</v>
      </c>
      <c r="EF765" t="s">
        <v>757</v>
      </c>
      <c r="EG765" t="s">
        <v>2027</v>
      </c>
      <c r="EH765" t="s">
        <v>16236</v>
      </c>
      <c r="EI765" t="s">
        <v>14651</v>
      </c>
      <c r="EJ765" t="s">
        <v>537</v>
      </c>
      <c r="EK765" t="s">
        <v>207</v>
      </c>
      <c r="EL765" t="s">
        <v>5510</v>
      </c>
      <c r="EM765" t="s">
        <v>4684</v>
      </c>
      <c r="EN765" t="s">
        <v>1317</v>
      </c>
      <c r="EO765" t="s">
        <v>16237</v>
      </c>
      <c r="EP765" t="s">
        <v>14651</v>
      </c>
      <c r="EQ765" t="s">
        <v>16235</v>
      </c>
      <c r="ER765" t="s">
        <v>207</v>
      </c>
      <c r="ES765" t="s">
        <v>11621</v>
      </c>
      <c r="ET765" t="s">
        <v>6806</v>
      </c>
      <c r="EU765" t="s">
        <v>821</v>
      </c>
    </row>
    <row r="766" spans="1:158">
      <c r="A766" t="s">
        <v>581</v>
      </c>
      <c r="B766" t="s">
        <v>211</v>
      </c>
      <c r="C766" t="s">
        <v>471</v>
      </c>
      <c r="D766" t="s">
        <v>582</v>
      </c>
      <c r="E766" t="s">
        <v>16238</v>
      </c>
      <c r="F766" t="s">
        <v>16239</v>
      </c>
      <c r="G766">
        <v>8793488880</v>
      </c>
      <c r="H766" t="s">
        <v>164</v>
      </c>
      <c r="I766" t="s">
        <v>16240</v>
      </c>
      <c r="J766" t="s">
        <v>217</v>
      </c>
      <c r="K766" t="s">
        <v>16241</v>
      </c>
      <c r="L766" t="s">
        <v>16242</v>
      </c>
      <c r="M766" t="s">
        <v>16243</v>
      </c>
      <c r="N766" t="s">
        <v>170</v>
      </c>
      <c r="AI766" t="s">
        <v>16244</v>
      </c>
      <c r="AJ766" t="s">
        <v>12125</v>
      </c>
      <c r="AK766" t="s">
        <v>16245</v>
      </c>
      <c r="AL766">
        <v>85</v>
      </c>
      <c r="AN766">
        <v>2011</v>
      </c>
      <c r="AO766" t="s">
        <v>174</v>
      </c>
      <c r="AP766" t="s">
        <v>16246</v>
      </c>
      <c r="AQ766" t="s">
        <v>12125</v>
      </c>
      <c r="AR766" t="s">
        <v>16247</v>
      </c>
      <c r="AS766">
        <v>60</v>
      </c>
      <c r="AU766">
        <v>2013</v>
      </c>
      <c r="AV766" t="s">
        <v>170</v>
      </c>
      <c r="BC766" t="s">
        <v>174</v>
      </c>
      <c r="BD766" t="s">
        <v>16248</v>
      </c>
      <c r="BE766" t="s">
        <v>16249</v>
      </c>
      <c r="BF766" t="s">
        <v>229</v>
      </c>
      <c r="BG766">
        <v>62</v>
      </c>
      <c r="BI766">
        <v>2017</v>
      </c>
      <c r="BJ766">
        <v>2</v>
      </c>
      <c r="BL766">
        <v>9</v>
      </c>
      <c r="BN766" t="s">
        <v>174</v>
      </c>
      <c r="BO766" t="s">
        <v>8171</v>
      </c>
      <c r="BP766" t="s">
        <v>1427</v>
      </c>
      <c r="BQ766" t="s">
        <v>16250</v>
      </c>
      <c r="BR766">
        <v>70</v>
      </c>
      <c r="BS766">
        <v>7.76</v>
      </c>
      <c r="BT766">
        <v>2019</v>
      </c>
      <c r="BU766">
        <v>15</v>
      </c>
      <c r="BW766">
        <v>21</v>
      </c>
      <c r="BY766" t="s">
        <v>170</v>
      </c>
      <c r="CF766" t="s">
        <v>174</v>
      </c>
      <c r="CG766" t="s">
        <v>16251</v>
      </c>
      <c r="CH766" t="s">
        <v>16252</v>
      </c>
      <c r="CI766" t="s">
        <v>373</v>
      </c>
      <c r="CK766" t="s">
        <v>170</v>
      </c>
      <c r="CL766" t="s">
        <v>174</v>
      </c>
      <c r="CM766" t="s">
        <v>16253</v>
      </c>
      <c r="CN766" t="s">
        <v>170</v>
      </c>
      <c r="CP766" t="s">
        <v>16254</v>
      </c>
      <c r="CQ766" t="s">
        <v>170</v>
      </c>
      <c r="CV766" t="s">
        <v>170</v>
      </c>
      <c r="CZ766" t="s">
        <v>170</v>
      </c>
      <c r="DB766" t="s">
        <v>16255</v>
      </c>
      <c r="DC766" t="s">
        <v>5372</v>
      </c>
      <c r="DD766" t="s">
        <v>174</v>
      </c>
      <c r="DE766" t="s">
        <v>16256</v>
      </c>
      <c r="DF766" t="s">
        <v>170</v>
      </c>
      <c r="DL766" t="s">
        <v>170</v>
      </c>
      <c r="DN766" t="s">
        <v>170</v>
      </c>
      <c r="DP766" t="s">
        <v>16257</v>
      </c>
      <c r="DQ766" t="s">
        <v>202</v>
      </c>
      <c r="DR766" t="str">
        <f>HYPERLINK("https://nconnect.nicmar.ac.in/pdf/884_resume_1772459832.pdf/Y2FyZWVy","View Resume")</f>
        <v>0</v>
      </c>
      <c r="DS766" t="s">
        <v>1383</v>
      </c>
      <c r="DT766" t="s">
        <v>16258</v>
      </c>
      <c r="DU766" t="s">
        <v>211</v>
      </c>
      <c r="DV766" t="s">
        <v>818</v>
      </c>
      <c r="DW766" t="s">
        <v>246</v>
      </c>
      <c r="DX766" t="s">
        <v>252</v>
      </c>
      <c r="DY766" t="s">
        <v>209</v>
      </c>
      <c r="DZ766" t="s">
        <v>1383</v>
      </c>
    </row>
    <row r="767" spans="1:158">
      <c r="A767" t="s">
        <v>1872</v>
      </c>
      <c r="B767" t="s">
        <v>507</v>
      </c>
      <c r="C767" t="s">
        <v>160</v>
      </c>
      <c r="D767" t="s">
        <v>1873</v>
      </c>
      <c r="E767" t="s">
        <v>16259</v>
      </c>
      <c r="F767" t="s">
        <v>16260</v>
      </c>
      <c r="G767">
        <v>9629403517</v>
      </c>
      <c r="H767" t="s">
        <v>164</v>
      </c>
      <c r="I767" t="s">
        <v>16261</v>
      </c>
      <c r="J767" t="s">
        <v>166</v>
      </c>
      <c r="K767" t="s">
        <v>16262</v>
      </c>
      <c r="L767" t="s">
        <v>16263</v>
      </c>
      <c r="M767" t="s">
        <v>16264</v>
      </c>
      <c r="N767" t="s">
        <v>170</v>
      </c>
      <c r="AI767" t="s">
        <v>16265</v>
      </c>
      <c r="AJ767" t="s">
        <v>16266</v>
      </c>
      <c r="AK767" t="s">
        <v>16267</v>
      </c>
      <c r="AL767">
        <v>77.4</v>
      </c>
      <c r="AN767">
        <v>1996</v>
      </c>
      <c r="AO767" t="s">
        <v>174</v>
      </c>
      <c r="AP767" t="s">
        <v>16265</v>
      </c>
      <c r="AQ767" t="s">
        <v>16268</v>
      </c>
      <c r="AR767" t="s">
        <v>16269</v>
      </c>
      <c r="AS767">
        <v>70.08</v>
      </c>
      <c r="AU767">
        <v>1998</v>
      </c>
      <c r="AV767" t="s">
        <v>170</v>
      </c>
      <c r="BC767" t="s">
        <v>174</v>
      </c>
      <c r="BD767" t="s">
        <v>16270</v>
      </c>
      <c r="BE767" t="s">
        <v>16271</v>
      </c>
      <c r="BF767" t="s">
        <v>16272</v>
      </c>
      <c r="BG767">
        <v>62</v>
      </c>
      <c r="BI767">
        <v>2003</v>
      </c>
      <c r="BJ767">
        <v>8</v>
      </c>
      <c r="BL767">
        <v>2</v>
      </c>
      <c r="BN767" t="s">
        <v>174</v>
      </c>
      <c r="BO767" t="s">
        <v>16273</v>
      </c>
      <c r="BP767" t="s">
        <v>16274</v>
      </c>
      <c r="BQ767" t="s">
        <v>16275</v>
      </c>
      <c r="BR767">
        <v>79</v>
      </c>
      <c r="BS767">
        <v>3.75</v>
      </c>
      <c r="BT767">
        <v>2011</v>
      </c>
      <c r="BU767">
        <v>31</v>
      </c>
      <c r="BV767" t="s">
        <v>16276</v>
      </c>
      <c r="BW767">
        <v>2</v>
      </c>
      <c r="BY767" t="s">
        <v>170</v>
      </c>
      <c r="BZ767" t="s">
        <v>16277</v>
      </c>
      <c r="CA767" t="s">
        <v>16278</v>
      </c>
      <c r="CF767" t="s">
        <v>174</v>
      </c>
      <c r="CG767" t="s">
        <v>16279</v>
      </c>
      <c r="CH767" t="s">
        <v>16280</v>
      </c>
      <c r="CI767" t="s">
        <v>193</v>
      </c>
      <c r="CJ767">
        <v>2017</v>
      </c>
      <c r="CL767" t="s">
        <v>174</v>
      </c>
      <c r="CM767" t="s">
        <v>16281</v>
      </c>
      <c r="CN767" t="s">
        <v>174</v>
      </c>
      <c r="CO767" t="s">
        <v>16282</v>
      </c>
      <c r="CP767" t="s">
        <v>16283</v>
      </c>
      <c r="CQ767" t="s">
        <v>174</v>
      </c>
      <c r="CR767">
        <v>1</v>
      </c>
      <c r="CS767">
        <v>4</v>
      </c>
      <c r="CT767">
        <v>5</v>
      </c>
      <c r="CU767" t="s">
        <v>16284</v>
      </c>
      <c r="CV767" t="s">
        <v>174</v>
      </c>
      <c r="CW767" t="s">
        <v>16285</v>
      </c>
      <c r="CX767" t="s">
        <v>193</v>
      </c>
      <c r="CY767">
        <v>2011</v>
      </c>
      <c r="CZ767" t="s">
        <v>174</v>
      </c>
      <c r="DA767" t="s">
        <v>16286</v>
      </c>
      <c r="DB767" t="s">
        <v>16287</v>
      </c>
      <c r="DC767" t="s">
        <v>16288</v>
      </c>
      <c r="DD767" t="s">
        <v>174</v>
      </c>
      <c r="DE767" t="s">
        <v>16289</v>
      </c>
      <c r="DF767" t="s">
        <v>174</v>
      </c>
      <c r="DG767" t="s">
        <v>16290</v>
      </c>
      <c r="DH767">
        <v>1</v>
      </c>
      <c r="DI767" t="s">
        <v>16291</v>
      </c>
      <c r="DJ767" t="s">
        <v>16292</v>
      </c>
      <c r="DK767">
        <v>8</v>
      </c>
      <c r="DL767" t="s">
        <v>174</v>
      </c>
      <c r="DM767" t="s">
        <v>16293</v>
      </c>
      <c r="DN767" t="s">
        <v>170</v>
      </c>
      <c r="DP767" t="s">
        <v>16294</v>
      </c>
      <c r="DQ767" t="str">
        <f>HYPERLINK("https://nconnect.nicmar.ac.in/storage/profile/69a5a4cbc4adb.png","Download")</f>
        <v>0</v>
      </c>
      <c r="DR767" t="str">
        <f>HYPERLINK("https://nconnect.nicmar.ac.in/pdf/835_resume_1772462856.pdf/Y2FyZWVy","View Resume")</f>
        <v>0</v>
      </c>
      <c r="DS767" t="s">
        <v>16295</v>
      </c>
      <c r="DT767" t="s">
        <v>16296</v>
      </c>
      <c r="DU767" t="s">
        <v>211</v>
      </c>
      <c r="DV767" t="s">
        <v>537</v>
      </c>
      <c r="DW767" t="s">
        <v>246</v>
      </c>
      <c r="DX767" t="s">
        <v>1502</v>
      </c>
      <c r="DY767" t="s">
        <v>3390</v>
      </c>
      <c r="DZ767" t="s">
        <v>816</v>
      </c>
      <c r="EA767" t="s">
        <v>16297</v>
      </c>
      <c r="EB767" t="s">
        <v>507</v>
      </c>
      <c r="EC767" t="s">
        <v>537</v>
      </c>
      <c r="ED767" t="s">
        <v>246</v>
      </c>
      <c r="EE767" t="s">
        <v>1589</v>
      </c>
      <c r="EF767" t="s">
        <v>2320</v>
      </c>
      <c r="EG767" t="s">
        <v>942</v>
      </c>
      <c r="EH767" t="s">
        <v>16298</v>
      </c>
      <c r="EI767" t="s">
        <v>507</v>
      </c>
      <c r="EJ767" t="s">
        <v>8028</v>
      </c>
      <c r="EK767" t="s">
        <v>246</v>
      </c>
      <c r="EL767" t="s">
        <v>5182</v>
      </c>
      <c r="EM767" t="s">
        <v>5755</v>
      </c>
      <c r="EN767" t="s">
        <v>990</v>
      </c>
      <c r="EO767" t="s">
        <v>16277</v>
      </c>
      <c r="EP767" t="s">
        <v>16299</v>
      </c>
      <c r="EQ767" t="s">
        <v>1541</v>
      </c>
      <c r="ER767" t="s">
        <v>246</v>
      </c>
      <c r="ES767" t="s">
        <v>5935</v>
      </c>
      <c r="ET767" t="s">
        <v>2956</v>
      </c>
      <c r="EU767" t="s">
        <v>649</v>
      </c>
      <c r="EV767" t="s">
        <v>16300</v>
      </c>
      <c r="EW767" t="s">
        <v>16301</v>
      </c>
      <c r="EX767" t="s">
        <v>16302</v>
      </c>
      <c r="EY767" t="s">
        <v>246</v>
      </c>
      <c r="EZ767" t="s">
        <v>2589</v>
      </c>
      <c r="FA767" t="s">
        <v>2203</v>
      </c>
      <c r="FB767" t="s">
        <v>1206</v>
      </c>
    </row>
    <row r="768" spans="1:158">
      <c r="A768" t="s">
        <v>15919</v>
      </c>
      <c r="B768" t="s">
        <v>211</v>
      </c>
      <c r="C768" t="s">
        <v>1138</v>
      </c>
      <c r="D768" t="s">
        <v>15920</v>
      </c>
      <c r="E768" t="s">
        <v>16259</v>
      </c>
      <c r="F768" t="s">
        <v>16260</v>
      </c>
      <c r="G768">
        <v>9629403517</v>
      </c>
      <c r="H768" t="s">
        <v>164</v>
      </c>
      <c r="I768" t="s">
        <v>16261</v>
      </c>
      <c r="J768" t="s">
        <v>166</v>
      </c>
      <c r="K768" t="s">
        <v>16262</v>
      </c>
      <c r="L768" t="s">
        <v>16263</v>
      </c>
      <c r="M768" t="s">
        <v>16264</v>
      </c>
      <c r="N768" t="s">
        <v>170</v>
      </c>
      <c r="AI768" t="s">
        <v>16265</v>
      </c>
      <c r="AJ768" t="s">
        <v>16266</v>
      </c>
      <c r="AK768" t="s">
        <v>16267</v>
      </c>
      <c r="AL768">
        <v>77.4</v>
      </c>
      <c r="AN768">
        <v>1996</v>
      </c>
      <c r="AO768" t="s">
        <v>174</v>
      </c>
      <c r="AP768" t="s">
        <v>16265</v>
      </c>
      <c r="AQ768" t="s">
        <v>16268</v>
      </c>
      <c r="AR768" t="s">
        <v>16269</v>
      </c>
      <c r="AS768">
        <v>70.08</v>
      </c>
      <c r="AU768">
        <v>1998</v>
      </c>
      <c r="AV768" t="s">
        <v>170</v>
      </c>
      <c r="BC768" t="s">
        <v>174</v>
      </c>
      <c r="BD768" t="s">
        <v>16270</v>
      </c>
      <c r="BE768" t="s">
        <v>16271</v>
      </c>
      <c r="BF768" t="s">
        <v>16272</v>
      </c>
      <c r="BG768">
        <v>62</v>
      </c>
      <c r="BI768">
        <v>2003</v>
      </c>
      <c r="BJ768">
        <v>8</v>
      </c>
      <c r="BL768">
        <v>2</v>
      </c>
      <c r="BN768" t="s">
        <v>174</v>
      </c>
      <c r="BO768" t="s">
        <v>16273</v>
      </c>
      <c r="BP768" t="s">
        <v>16274</v>
      </c>
      <c r="BQ768" t="s">
        <v>16275</v>
      </c>
      <c r="BR768">
        <v>79</v>
      </c>
      <c r="BS768">
        <v>3.75</v>
      </c>
      <c r="BT768">
        <v>2011</v>
      </c>
      <c r="BU768">
        <v>31</v>
      </c>
      <c r="BV768" t="s">
        <v>16276</v>
      </c>
      <c r="BW768">
        <v>2</v>
      </c>
      <c r="BY768" t="s">
        <v>170</v>
      </c>
      <c r="BZ768" t="s">
        <v>16277</v>
      </c>
      <c r="CA768" t="s">
        <v>16278</v>
      </c>
      <c r="CF768" t="s">
        <v>174</v>
      </c>
      <c r="CG768" t="s">
        <v>16279</v>
      </c>
      <c r="CH768" t="s">
        <v>16280</v>
      </c>
      <c r="CI768" t="s">
        <v>193</v>
      </c>
      <c r="CJ768">
        <v>2017</v>
      </c>
      <c r="CL768" t="s">
        <v>174</v>
      </c>
      <c r="CM768" t="s">
        <v>16281</v>
      </c>
      <c r="CN768" t="s">
        <v>174</v>
      </c>
      <c r="CO768" t="s">
        <v>16282</v>
      </c>
      <c r="CP768" t="s">
        <v>16283</v>
      </c>
      <c r="CQ768" t="s">
        <v>174</v>
      </c>
      <c r="CR768">
        <v>1</v>
      </c>
      <c r="CS768">
        <v>4</v>
      </c>
      <c r="CT768">
        <v>5</v>
      </c>
      <c r="CU768" t="s">
        <v>16284</v>
      </c>
      <c r="CV768" t="s">
        <v>174</v>
      </c>
      <c r="CW768" t="s">
        <v>16285</v>
      </c>
      <c r="CX768" t="s">
        <v>193</v>
      </c>
      <c r="CY768">
        <v>2011</v>
      </c>
      <c r="CZ768" t="s">
        <v>174</v>
      </c>
      <c r="DA768" t="s">
        <v>16286</v>
      </c>
      <c r="DB768" t="s">
        <v>16287</v>
      </c>
      <c r="DC768" t="s">
        <v>16288</v>
      </c>
      <c r="DD768" t="s">
        <v>174</v>
      </c>
      <c r="DE768" t="s">
        <v>16289</v>
      </c>
      <c r="DF768" t="s">
        <v>174</v>
      </c>
      <c r="DG768" t="s">
        <v>16290</v>
      </c>
      <c r="DH768">
        <v>1</v>
      </c>
      <c r="DI768" t="s">
        <v>16291</v>
      </c>
      <c r="DJ768" t="s">
        <v>16292</v>
      </c>
      <c r="DK768">
        <v>8</v>
      </c>
      <c r="DL768" t="s">
        <v>174</v>
      </c>
      <c r="DM768" t="s">
        <v>16293</v>
      </c>
      <c r="DN768" t="s">
        <v>170</v>
      </c>
      <c r="DP768" t="s">
        <v>16303</v>
      </c>
      <c r="DQ768" t="str">
        <f>HYPERLINK("https://nconnect.nicmar.ac.in/storage/profile/69a5a4cbc4adb.png","Download")</f>
        <v>0</v>
      </c>
      <c r="DR768" t="str">
        <f>HYPERLINK("https://nconnect.nicmar.ac.in/pdf/835_resume_1772462856.pdf/Y2FyZWVy","View Resume")</f>
        <v>0</v>
      </c>
      <c r="DS768" t="s">
        <v>16295</v>
      </c>
      <c r="DT768" t="s">
        <v>16296</v>
      </c>
      <c r="DU768" t="s">
        <v>211</v>
      </c>
      <c r="DV768" t="s">
        <v>537</v>
      </c>
      <c r="DW768" t="s">
        <v>246</v>
      </c>
      <c r="DX768" t="s">
        <v>1502</v>
      </c>
      <c r="DY768" t="s">
        <v>3390</v>
      </c>
      <c r="DZ768" t="s">
        <v>816</v>
      </c>
      <c r="EA768" t="s">
        <v>16297</v>
      </c>
      <c r="EB768" t="s">
        <v>507</v>
      </c>
      <c r="EC768" t="s">
        <v>537</v>
      </c>
      <c r="ED768" t="s">
        <v>246</v>
      </c>
      <c r="EE768" t="s">
        <v>1589</v>
      </c>
      <c r="EF768" t="s">
        <v>2320</v>
      </c>
      <c r="EG768" t="s">
        <v>942</v>
      </c>
      <c r="EH768" t="s">
        <v>16298</v>
      </c>
      <c r="EI768" t="s">
        <v>507</v>
      </c>
      <c r="EJ768" t="s">
        <v>8028</v>
      </c>
      <c r="EK768" t="s">
        <v>246</v>
      </c>
      <c r="EL768" t="s">
        <v>5182</v>
      </c>
      <c r="EM768" t="s">
        <v>5755</v>
      </c>
      <c r="EN768" t="s">
        <v>990</v>
      </c>
      <c r="EO768" t="s">
        <v>16277</v>
      </c>
      <c r="EP768" t="s">
        <v>16299</v>
      </c>
      <c r="EQ768" t="s">
        <v>1541</v>
      </c>
      <c r="ER768" t="s">
        <v>246</v>
      </c>
      <c r="ES768" t="s">
        <v>5935</v>
      </c>
      <c r="ET768" t="s">
        <v>2956</v>
      </c>
      <c r="EU768" t="s">
        <v>649</v>
      </c>
      <c r="EV768" t="s">
        <v>16300</v>
      </c>
      <c r="EW768" t="s">
        <v>16301</v>
      </c>
      <c r="EX768" t="s">
        <v>16302</v>
      </c>
      <c r="EY768" t="s">
        <v>246</v>
      </c>
      <c r="EZ768" t="s">
        <v>2589</v>
      </c>
      <c r="FA768" t="s">
        <v>2203</v>
      </c>
      <c r="FB768" t="s">
        <v>1206</v>
      </c>
    </row>
    <row r="769" spans="1:158">
      <c r="A769" t="s">
        <v>2494</v>
      </c>
      <c r="B769" t="s">
        <v>507</v>
      </c>
      <c r="C769" t="s">
        <v>160</v>
      </c>
      <c r="D769" t="s">
        <v>2495</v>
      </c>
      <c r="E769" t="s">
        <v>16259</v>
      </c>
      <c r="F769" t="s">
        <v>16260</v>
      </c>
      <c r="G769">
        <v>9629403517</v>
      </c>
      <c r="H769" t="s">
        <v>164</v>
      </c>
      <c r="I769" t="s">
        <v>16261</v>
      </c>
      <c r="J769" t="s">
        <v>166</v>
      </c>
      <c r="K769" t="s">
        <v>16262</v>
      </c>
      <c r="L769" t="s">
        <v>16263</v>
      </c>
      <c r="M769" t="s">
        <v>16264</v>
      </c>
      <c r="N769" t="s">
        <v>170</v>
      </c>
      <c r="AI769" t="s">
        <v>16265</v>
      </c>
      <c r="AJ769" t="s">
        <v>16266</v>
      </c>
      <c r="AK769" t="s">
        <v>16267</v>
      </c>
      <c r="AL769">
        <v>77.4</v>
      </c>
      <c r="AN769">
        <v>1996</v>
      </c>
      <c r="AO769" t="s">
        <v>174</v>
      </c>
      <c r="AP769" t="s">
        <v>16265</v>
      </c>
      <c r="AQ769" t="s">
        <v>16268</v>
      </c>
      <c r="AR769" t="s">
        <v>16269</v>
      </c>
      <c r="AS769">
        <v>70.08</v>
      </c>
      <c r="AU769">
        <v>1998</v>
      </c>
      <c r="AV769" t="s">
        <v>170</v>
      </c>
      <c r="BC769" t="s">
        <v>174</v>
      </c>
      <c r="BD769" t="s">
        <v>16270</v>
      </c>
      <c r="BE769" t="s">
        <v>16271</v>
      </c>
      <c r="BF769" t="s">
        <v>16272</v>
      </c>
      <c r="BG769">
        <v>62</v>
      </c>
      <c r="BI769">
        <v>2003</v>
      </c>
      <c r="BJ769">
        <v>8</v>
      </c>
      <c r="BL769">
        <v>2</v>
      </c>
      <c r="BN769" t="s">
        <v>174</v>
      </c>
      <c r="BO769" t="s">
        <v>16273</v>
      </c>
      <c r="BP769" t="s">
        <v>16274</v>
      </c>
      <c r="BQ769" t="s">
        <v>16275</v>
      </c>
      <c r="BR769">
        <v>79</v>
      </c>
      <c r="BS769">
        <v>3.75</v>
      </c>
      <c r="BT769">
        <v>2011</v>
      </c>
      <c r="BU769">
        <v>31</v>
      </c>
      <c r="BV769" t="s">
        <v>16276</v>
      </c>
      <c r="BW769">
        <v>2</v>
      </c>
      <c r="BY769" t="s">
        <v>170</v>
      </c>
      <c r="BZ769" t="s">
        <v>16277</v>
      </c>
      <c r="CA769" t="s">
        <v>16278</v>
      </c>
      <c r="CF769" t="s">
        <v>174</v>
      </c>
      <c r="CG769" t="s">
        <v>16279</v>
      </c>
      <c r="CH769" t="s">
        <v>16280</v>
      </c>
      <c r="CI769" t="s">
        <v>193</v>
      </c>
      <c r="CJ769">
        <v>2017</v>
      </c>
      <c r="CL769" t="s">
        <v>174</v>
      </c>
      <c r="CM769" t="s">
        <v>16281</v>
      </c>
      <c r="CN769" t="s">
        <v>174</v>
      </c>
      <c r="CO769" t="s">
        <v>16282</v>
      </c>
      <c r="CP769" t="s">
        <v>16283</v>
      </c>
      <c r="CQ769" t="s">
        <v>174</v>
      </c>
      <c r="CR769">
        <v>1</v>
      </c>
      <c r="CS769">
        <v>4</v>
      </c>
      <c r="CT769">
        <v>5</v>
      </c>
      <c r="CU769" t="s">
        <v>16284</v>
      </c>
      <c r="CV769" t="s">
        <v>174</v>
      </c>
      <c r="CW769" t="s">
        <v>16285</v>
      </c>
      <c r="CX769" t="s">
        <v>193</v>
      </c>
      <c r="CY769">
        <v>2011</v>
      </c>
      <c r="CZ769" t="s">
        <v>174</v>
      </c>
      <c r="DA769" t="s">
        <v>16286</v>
      </c>
      <c r="DB769" t="s">
        <v>16287</v>
      </c>
      <c r="DC769" t="s">
        <v>16288</v>
      </c>
      <c r="DD769" t="s">
        <v>174</v>
      </c>
      <c r="DE769" t="s">
        <v>16289</v>
      </c>
      <c r="DF769" t="s">
        <v>174</v>
      </c>
      <c r="DG769" t="s">
        <v>16290</v>
      </c>
      <c r="DH769">
        <v>1</v>
      </c>
      <c r="DI769" t="s">
        <v>16291</v>
      </c>
      <c r="DJ769" t="s">
        <v>16292</v>
      </c>
      <c r="DK769">
        <v>8</v>
      </c>
      <c r="DL769" t="s">
        <v>174</v>
      </c>
      <c r="DM769" t="s">
        <v>16293</v>
      </c>
      <c r="DN769" t="s">
        <v>170</v>
      </c>
      <c r="DP769" t="s">
        <v>16304</v>
      </c>
      <c r="DQ769" t="str">
        <f>HYPERLINK("https://nconnect.nicmar.ac.in/storage/profile/69a5a4cbc4adb.png","Download")</f>
        <v>0</v>
      </c>
      <c r="DR769" t="str">
        <f>HYPERLINK("https://nconnect.nicmar.ac.in/pdf/835_resume_1772462856.pdf/Y2FyZWVy","View Resume")</f>
        <v>0</v>
      </c>
      <c r="DS769" t="s">
        <v>16295</v>
      </c>
      <c r="DT769" t="s">
        <v>16296</v>
      </c>
      <c r="DU769" t="s">
        <v>211</v>
      </c>
      <c r="DV769" t="s">
        <v>537</v>
      </c>
      <c r="DW769" t="s">
        <v>246</v>
      </c>
      <c r="DX769" t="s">
        <v>1502</v>
      </c>
      <c r="DY769" t="s">
        <v>3390</v>
      </c>
      <c r="DZ769" t="s">
        <v>816</v>
      </c>
      <c r="EA769" t="s">
        <v>16297</v>
      </c>
      <c r="EB769" t="s">
        <v>507</v>
      </c>
      <c r="EC769" t="s">
        <v>537</v>
      </c>
      <c r="ED769" t="s">
        <v>246</v>
      </c>
      <c r="EE769" t="s">
        <v>1589</v>
      </c>
      <c r="EF769" t="s">
        <v>2320</v>
      </c>
      <c r="EG769" t="s">
        <v>942</v>
      </c>
      <c r="EH769" t="s">
        <v>16298</v>
      </c>
      <c r="EI769" t="s">
        <v>507</v>
      </c>
      <c r="EJ769" t="s">
        <v>8028</v>
      </c>
      <c r="EK769" t="s">
        <v>246</v>
      </c>
      <c r="EL769" t="s">
        <v>5182</v>
      </c>
      <c r="EM769" t="s">
        <v>5755</v>
      </c>
      <c r="EN769" t="s">
        <v>990</v>
      </c>
      <c r="EO769" t="s">
        <v>16277</v>
      </c>
      <c r="EP769" t="s">
        <v>16299</v>
      </c>
      <c r="EQ769" t="s">
        <v>1541</v>
      </c>
      <c r="ER769" t="s">
        <v>246</v>
      </c>
      <c r="ES769" t="s">
        <v>5935</v>
      </c>
      <c r="ET769" t="s">
        <v>2956</v>
      </c>
      <c r="EU769" t="s">
        <v>649</v>
      </c>
      <c r="EV769" t="s">
        <v>16300</v>
      </c>
      <c r="EW769" t="s">
        <v>16301</v>
      </c>
      <c r="EX769" t="s">
        <v>16302</v>
      </c>
      <c r="EY769" t="s">
        <v>246</v>
      </c>
      <c r="EZ769" t="s">
        <v>2589</v>
      </c>
      <c r="FA769" t="s">
        <v>2203</v>
      </c>
      <c r="FB769" t="s">
        <v>1206</v>
      </c>
    </row>
    <row r="770" spans="1:158">
      <c r="A770" t="s">
        <v>584</v>
      </c>
      <c r="B770" t="s">
        <v>211</v>
      </c>
      <c r="C770" t="s">
        <v>471</v>
      </c>
      <c r="D770" t="s">
        <v>585</v>
      </c>
      <c r="E770" t="s">
        <v>16305</v>
      </c>
      <c r="F770" t="s">
        <v>16306</v>
      </c>
      <c r="G770">
        <v>9921214852</v>
      </c>
      <c r="H770" t="s">
        <v>164</v>
      </c>
      <c r="I770" t="s">
        <v>16307</v>
      </c>
      <c r="J770" t="s">
        <v>166</v>
      </c>
      <c r="K770" t="s">
        <v>16308</v>
      </c>
      <c r="L770" t="s">
        <v>16309</v>
      </c>
      <c r="M770" t="s">
        <v>16310</v>
      </c>
      <c r="N770" t="s">
        <v>170</v>
      </c>
      <c r="AI770" t="s">
        <v>16311</v>
      </c>
      <c r="AJ770" t="s">
        <v>16312</v>
      </c>
      <c r="AK770" t="s">
        <v>15742</v>
      </c>
      <c r="AL770">
        <v>78.66</v>
      </c>
      <c r="AN770">
        <v>2005</v>
      </c>
      <c r="AO770" t="s">
        <v>174</v>
      </c>
      <c r="AP770" t="s">
        <v>16313</v>
      </c>
      <c r="AQ770" t="s">
        <v>16312</v>
      </c>
      <c r="AR770" t="s">
        <v>16314</v>
      </c>
      <c r="AS770">
        <v>60.33</v>
      </c>
      <c r="AU770">
        <v>2007</v>
      </c>
      <c r="AV770" t="s">
        <v>170</v>
      </c>
      <c r="BC770" t="s">
        <v>174</v>
      </c>
      <c r="BD770" t="s">
        <v>440</v>
      </c>
      <c r="BE770" t="s">
        <v>16315</v>
      </c>
      <c r="BF770" t="s">
        <v>16316</v>
      </c>
      <c r="BG770">
        <v>66.93</v>
      </c>
      <c r="BI770">
        <v>2012</v>
      </c>
      <c r="BJ770">
        <v>2</v>
      </c>
      <c r="BL770">
        <v>9</v>
      </c>
      <c r="BN770" t="s">
        <v>174</v>
      </c>
      <c r="BO770" t="s">
        <v>440</v>
      </c>
      <c r="BP770" t="s">
        <v>16317</v>
      </c>
      <c r="BQ770" t="s">
        <v>3980</v>
      </c>
      <c r="BR770">
        <v>74.3</v>
      </c>
      <c r="BS770">
        <v>7.43</v>
      </c>
      <c r="BT770">
        <v>2014</v>
      </c>
      <c r="BU770">
        <v>17</v>
      </c>
      <c r="BW770">
        <v>13</v>
      </c>
      <c r="BY770" t="s">
        <v>170</v>
      </c>
      <c r="CF770" t="s">
        <v>174</v>
      </c>
      <c r="CG770" t="s">
        <v>12882</v>
      </c>
      <c r="CH770" t="s">
        <v>16318</v>
      </c>
      <c r="CI770" t="s">
        <v>193</v>
      </c>
      <c r="CJ770">
        <v>2025</v>
      </c>
      <c r="CL770" t="s">
        <v>174</v>
      </c>
      <c r="CM770" t="s">
        <v>16319</v>
      </c>
      <c r="CN770" t="s">
        <v>174</v>
      </c>
      <c r="CO770" t="s">
        <v>16320</v>
      </c>
      <c r="CP770" t="s">
        <v>16321</v>
      </c>
      <c r="CQ770" t="s">
        <v>174</v>
      </c>
      <c r="CR770">
        <v>18</v>
      </c>
      <c r="CS770">
        <v>2</v>
      </c>
      <c r="CT770">
        <v>2</v>
      </c>
      <c r="CU770" t="s">
        <v>16322</v>
      </c>
      <c r="CV770" t="s">
        <v>170</v>
      </c>
      <c r="CZ770" t="s">
        <v>170</v>
      </c>
      <c r="DC770" t="s">
        <v>1748</v>
      </c>
      <c r="DD770" t="s">
        <v>174</v>
      </c>
      <c r="DE770" t="s">
        <v>16323</v>
      </c>
      <c r="DF770" t="s">
        <v>174</v>
      </c>
      <c r="DG770" t="s">
        <v>16324</v>
      </c>
      <c r="DH770" t="s">
        <v>378</v>
      </c>
      <c r="DI770" t="s">
        <v>378</v>
      </c>
      <c r="DJ770" t="s">
        <v>378</v>
      </c>
      <c r="DK770">
        <v>9</v>
      </c>
      <c r="DL770" t="s">
        <v>170</v>
      </c>
      <c r="DN770" t="s">
        <v>170</v>
      </c>
      <c r="DP770" t="s">
        <v>16325</v>
      </c>
      <c r="DQ770" t="str">
        <f>HYPERLINK("https://nconnect.nicmar.ac.in/storage/profile/69a4396bbd09c.png","Download")</f>
        <v>0</v>
      </c>
      <c r="DR770" t="str">
        <f>HYPERLINK("https://nconnect.nicmar.ac.in/pdf/770_resume_1772442395.pdf/Y2FyZWVy","View Resume")</f>
        <v>0</v>
      </c>
      <c r="DS770" t="s">
        <v>2199</v>
      </c>
      <c r="DT770" t="s">
        <v>16326</v>
      </c>
      <c r="DU770" t="s">
        <v>211</v>
      </c>
      <c r="DV770" t="s">
        <v>818</v>
      </c>
      <c r="DW770" t="s">
        <v>246</v>
      </c>
      <c r="DX770" t="s">
        <v>383</v>
      </c>
      <c r="DY770" t="s">
        <v>209</v>
      </c>
      <c r="DZ770" t="s">
        <v>640</v>
      </c>
      <c r="EA770" t="s">
        <v>16327</v>
      </c>
      <c r="EB770" t="s">
        <v>211</v>
      </c>
      <c r="EC770" t="s">
        <v>818</v>
      </c>
      <c r="ED770" t="s">
        <v>246</v>
      </c>
      <c r="EE770" t="s">
        <v>1136</v>
      </c>
      <c r="EF770" t="s">
        <v>2319</v>
      </c>
      <c r="EG770" t="s">
        <v>253</v>
      </c>
      <c r="EH770" t="s">
        <v>16328</v>
      </c>
      <c r="EI770" t="s">
        <v>211</v>
      </c>
      <c r="EJ770" t="s">
        <v>818</v>
      </c>
      <c r="EK770" t="s">
        <v>246</v>
      </c>
      <c r="EL770" t="s">
        <v>993</v>
      </c>
      <c r="EM770" t="s">
        <v>5187</v>
      </c>
      <c r="EN770" t="s">
        <v>1689</v>
      </c>
      <c r="EO770" t="s">
        <v>16329</v>
      </c>
      <c r="EP770" t="s">
        <v>351</v>
      </c>
      <c r="EQ770" t="s">
        <v>818</v>
      </c>
      <c r="ER770" t="s">
        <v>246</v>
      </c>
      <c r="ES770" t="s">
        <v>264</v>
      </c>
      <c r="ET770" t="s">
        <v>578</v>
      </c>
      <c r="EU770" t="s">
        <v>248</v>
      </c>
      <c r="EV770" t="s">
        <v>16330</v>
      </c>
      <c r="EW770" t="s">
        <v>16331</v>
      </c>
      <c r="EX770" t="s">
        <v>818</v>
      </c>
      <c r="EY770" t="s">
        <v>207</v>
      </c>
      <c r="EZ770" t="s">
        <v>787</v>
      </c>
      <c r="FA770" t="s">
        <v>1022</v>
      </c>
      <c r="FB770" t="s">
        <v>821</v>
      </c>
    </row>
    <row r="771" spans="1:158">
      <c r="A771" t="s">
        <v>3911</v>
      </c>
      <c r="B771" t="s">
        <v>211</v>
      </c>
      <c r="C771" t="s">
        <v>471</v>
      </c>
      <c r="D771" t="s">
        <v>3912</v>
      </c>
      <c r="E771" t="s">
        <v>16305</v>
      </c>
      <c r="F771" t="s">
        <v>16306</v>
      </c>
      <c r="G771">
        <v>9921214852</v>
      </c>
      <c r="H771" t="s">
        <v>164</v>
      </c>
      <c r="I771" t="s">
        <v>16307</v>
      </c>
      <c r="J771" t="s">
        <v>166</v>
      </c>
      <c r="K771" t="s">
        <v>16308</v>
      </c>
      <c r="L771" t="s">
        <v>16309</v>
      </c>
      <c r="M771" t="s">
        <v>16310</v>
      </c>
      <c r="N771" t="s">
        <v>170</v>
      </c>
      <c r="AI771" t="s">
        <v>16311</v>
      </c>
      <c r="AJ771" t="s">
        <v>16312</v>
      </c>
      <c r="AK771" t="s">
        <v>15742</v>
      </c>
      <c r="AL771">
        <v>78.66</v>
      </c>
      <c r="AN771">
        <v>2005</v>
      </c>
      <c r="AO771" t="s">
        <v>174</v>
      </c>
      <c r="AP771" t="s">
        <v>16313</v>
      </c>
      <c r="AQ771" t="s">
        <v>16312</v>
      </c>
      <c r="AR771" t="s">
        <v>16314</v>
      </c>
      <c r="AS771">
        <v>60.33</v>
      </c>
      <c r="AU771">
        <v>2007</v>
      </c>
      <c r="AV771" t="s">
        <v>170</v>
      </c>
      <c r="BC771" t="s">
        <v>174</v>
      </c>
      <c r="BD771" t="s">
        <v>440</v>
      </c>
      <c r="BE771" t="s">
        <v>16315</v>
      </c>
      <c r="BF771" t="s">
        <v>16316</v>
      </c>
      <c r="BG771">
        <v>66.93</v>
      </c>
      <c r="BI771">
        <v>2012</v>
      </c>
      <c r="BJ771">
        <v>2</v>
      </c>
      <c r="BL771">
        <v>9</v>
      </c>
      <c r="BN771" t="s">
        <v>174</v>
      </c>
      <c r="BO771" t="s">
        <v>440</v>
      </c>
      <c r="BP771" t="s">
        <v>16317</v>
      </c>
      <c r="BQ771" t="s">
        <v>3980</v>
      </c>
      <c r="BR771">
        <v>74.3</v>
      </c>
      <c r="BS771">
        <v>7.43</v>
      </c>
      <c r="BT771">
        <v>2014</v>
      </c>
      <c r="BU771">
        <v>17</v>
      </c>
      <c r="BW771">
        <v>13</v>
      </c>
      <c r="BY771" t="s">
        <v>170</v>
      </c>
      <c r="CF771" t="s">
        <v>174</v>
      </c>
      <c r="CG771" t="s">
        <v>12882</v>
      </c>
      <c r="CH771" t="s">
        <v>16318</v>
      </c>
      <c r="CI771" t="s">
        <v>193</v>
      </c>
      <c r="CJ771">
        <v>2025</v>
      </c>
      <c r="CL771" t="s">
        <v>174</v>
      </c>
      <c r="CM771" t="s">
        <v>16319</v>
      </c>
      <c r="CN771" t="s">
        <v>174</v>
      </c>
      <c r="CO771" t="s">
        <v>16320</v>
      </c>
      <c r="CP771" t="s">
        <v>16321</v>
      </c>
      <c r="CQ771" t="s">
        <v>174</v>
      </c>
      <c r="CR771">
        <v>18</v>
      </c>
      <c r="CS771">
        <v>2</v>
      </c>
      <c r="CT771">
        <v>2</v>
      </c>
      <c r="CU771" t="s">
        <v>16322</v>
      </c>
      <c r="CV771" t="s">
        <v>170</v>
      </c>
      <c r="CZ771" t="s">
        <v>170</v>
      </c>
      <c r="DC771" t="s">
        <v>1748</v>
      </c>
      <c r="DD771" t="s">
        <v>174</v>
      </c>
      <c r="DE771" t="s">
        <v>16323</v>
      </c>
      <c r="DF771" t="s">
        <v>174</v>
      </c>
      <c r="DG771" t="s">
        <v>16324</v>
      </c>
      <c r="DH771" t="s">
        <v>378</v>
      </c>
      <c r="DI771" t="s">
        <v>378</v>
      </c>
      <c r="DJ771" t="s">
        <v>378</v>
      </c>
      <c r="DK771">
        <v>9</v>
      </c>
      <c r="DL771" t="s">
        <v>170</v>
      </c>
      <c r="DN771" t="s">
        <v>170</v>
      </c>
      <c r="DP771" t="s">
        <v>16325</v>
      </c>
      <c r="DQ771" t="str">
        <f>HYPERLINK("https://nconnect.nicmar.ac.in/storage/profile/69a4396bbd09c.png","Download")</f>
        <v>0</v>
      </c>
      <c r="DR771" t="str">
        <f>HYPERLINK("https://nconnect.nicmar.ac.in/pdf/770_resume_1772442395.pdf/Y2FyZWVy","View Resume")</f>
        <v>0</v>
      </c>
      <c r="DS771" t="s">
        <v>2199</v>
      </c>
      <c r="DT771" t="s">
        <v>16326</v>
      </c>
      <c r="DU771" t="s">
        <v>211</v>
      </c>
      <c r="DV771" t="s">
        <v>818</v>
      </c>
      <c r="DW771" t="s">
        <v>246</v>
      </c>
      <c r="DX771" t="s">
        <v>383</v>
      </c>
      <c r="DY771" t="s">
        <v>209</v>
      </c>
      <c r="DZ771" t="s">
        <v>640</v>
      </c>
      <c r="EA771" t="s">
        <v>16327</v>
      </c>
      <c r="EB771" t="s">
        <v>211</v>
      </c>
      <c r="EC771" t="s">
        <v>818</v>
      </c>
      <c r="ED771" t="s">
        <v>246</v>
      </c>
      <c r="EE771" t="s">
        <v>1136</v>
      </c>
      <c r="EF771" t="s">
        <v>2319</v>
      </c>
      <c r="EG771" t="s">
        <v>253</v>
      </c>
      <c r="EH771" t="s">
        <v>16328</v>
      </c>
      <c r="EI771" t="s">
        <v>211</v>
      </c>
      <c r="EJ771" t="s">
        <v>818</v>
      </c>
      <c r="EK771" t="s">
        <v>246</v>
      </c>
      <c r="EL771" t="s">
        <v>993</v>
      </c>
      <c r="EM771" t="s">
        <v>5187</v>
      </c>
      <c r="EN771" t="s">
        <v>1689</v>
      </c>
      <c r="EO771" t="s">
        <v>16329</v>
      </c>
      <c r="EP771" t="s">
        <v>351</v>
      </c>
      <c r="EQ771" t="s">
        <v>818</v>
      </c>
      <c r="ER771" t="s">
        <v>246</v>
      </c>
      <c r="ES771" t="s">
        <v>264</v>
      </c>
      <c r="ET771" t="s">
        <v>578</v>
      </c>
      <c r="EU771" t="s">
        <v>248</v>
      </c>
      <c r="EV771" t="s">
        <v>16330</v>
      </c>
      <c r="EW771" t="s">
        <v>16331</v>
      </c>
      <c r="EX771" t="s">
        <v>818</v>
      </c>
      <c r="EY771" t="s">
        <v>207</v>
      </c>
      <c r="EZ771" t="s">
        <v>787</v>
      </c>
      <c r="FA771" t="s">
        <v>1022</v>
      </c>
      <c r="FB771" t="s">
        <v>821</v>
      </c>
    </row>
    <row r="772" spans="1:158">
      <c r="A772" t="s">
        <v>470</v>
      </c>
      <c r="B772" t="s">
        <v>211</v>
      </c>
      <c r="C772" t="s">
        <v>471</v>
      </c>
      <c r="D772" t="s">
        <v>472</v>
      </c>
      <c r="E772" t="s">
        <v>16305</v>
      </c>
      <c r="F772" t="s">
        <v>16306</v>
      </c>
      <c r="G772">
        <v>9921214852</v>
      </c>
      <c r="H772" t="s">
        <v>164</v>
      </c>
      <c r="I772" t="s">
        <v>16307</v>
      </c>
      <c r="J772" t="s">
        <v>166</v>
      </c>
      <c r="K772" t="s">
        <v>16308</v>
      </c>
      <c r="L772" t="s">
        <v>16309</v>
      </c>
      <c r="M772" t="s">
        <v>16310</v>
      </c>
      <c r="N772" t="s">
        <v>170</v>
      </c>
      <c r="AI772" t="s">
        <v>16311</v>
      </c>
      <c r="AJ772" t="s">
        <v>16312</v>
      </c>
      <c r="AK772" t="s">
        <v>15742</v>
      </c>
      <c r="AL772">
        <v>78.66</v>
      </c>
      <c r="AN772">
        <v>2005</v>
      </c>
      <c r="AO772" t="s">
        <v>174</v>
      </c>
      <c r="AP772" t="s">
        <v>16313</v>
      </c>
      <c r="AQ772" t="s">
        <v>16312</v>
      </c>
      <c r="AR772" t="s">
        <v>16314</v>
      </c>
      <c r="AS772">
        <v>60.33</v>
      </c>
      <c r="AU772">
        <v>2007</v>
      </c>
      <c r="AV772" t="s">
        <v>170</v>
      </c>
      <c r="BC772" t="s">
        <v>174</v>
      </c>
      <c r="BD772" t="s">
        <v>440</v>
      </c>
      <c r="BE772" t="s">
        <v>16315</v>
      </c>
      <c r="BF772" t="s">
        <v>16316</v>
      </c>
      <c r="BG772">
        <v>66.93</v>
      </c>
      <c r="BI772">
        <v>2012</v>
      </c>
      <c r="BJ772">
        <v>2</v>
      </c>
      <c r="BL772">
        <v>9</v>
      </c>
      <c r="BN772" t="s">
        <v>174</v>
      </c>
      <c r="BO772" t="s">
        <v>440</v>
      </c>
      <c r="BP772" t="s">
        <v>16317</v>
      </c>
      <c r="BQ772" t="s">
        <v>3980</v>
      </c>
      <c r="BR772">
        <v>74.3</v>
      </c>
      <c r="BS772">
        <v>7.43</v>
      </c>
      <c r="BT772">
        <v>2014</v>
      </c>
      <c r="BU772">
        <v>17</v>
      </c>
      <c r="BW772">
        <v>13</v>
      </c>
      <c r="BY772" t="s">
        <v>170</v>
      </c>
      <c r="CF772" t="s">
        <v>174</v>
      </c>
      <c r="CG772" t="s">
        <v>12882</v>
      </c>
      <c r="CH772" t="s">
        <v>16318</v>
      </c>
      <c r="CI772" t="s">
        <v>193</v>
      </c>
      <c r="CJ772">
        <v>2025</v>
      </c>
      <c r="CL772" t="s">
        <v>174</v>
      </c>
      <c r="CM772" t="s">
        <v>16319</v>
      </c>
      <c r="CN772" t="s">
        <v>174</v>
      </c>
      <c r="CO772" t="s">
        <v>16320</v>
      </c>
      <c r="CP772" t="s">
        <v>16321</v>
      </c>
      <c r="CQ772" t="s">
        <v>174</v>
      </c>
      <c r="CR772">
        <v>18</v>
      </c>
      <c r="CS772">
        <v>2</v>
      </c>
      <c r="CT772">
        <v>2</v>
      </c>
      <c r="CU772" t="s">
        <v>16322</v>
      </c>
      <c r="CV772" t="s">
        <v>170</v>
      </c>
      <c r="CZ772" t="s">
        <v>170</v>
      </c>
      <c r="DC772" t="s">
        <v>1748</v>
      </c>
      <c r="DD772" t="s">
        <v>174</v>
      </c>
      <c r="DE772" t="s">
        <v>16323</v>
      </c>
      <c r="DF772" t="s">
        <v>174</v>
      </c>
      <c r="DG772" t="s">
        <v>16324</v>
      </c>
      <c r="DH772" t="s">
        <v>378</v>
      </c>
      <c r="DI772" t="s">
        <v>378</v>
      </c>
      <c r="DJ772" t="s">
        <v>378</v>
      </c>
      <c r="DK772">
        <v>9</v>
      </c>
      <c r="DL772" t="s">
        <v>170</v>
      </c>
      <c r="DN772" t="s">
        <v>170</v>
      </c>
      <c r="DP772" t="s">
        <v>16332</v>
      </c>
      <c r="DQ772" t="str">
        <f>HYPERLINK("https://nconnect.nicmar.ac.in/storage/profile/69a4396bbd09c.png","Download")</f>
        <v>0</v>
      </c>
      <c r="DR772" t="str">
        <f>HYPERLINK("https://nconnect.nicmar.ac.in/pdf/770_resume_1772442395.pdf/Y2FyZWVy","View Resume")</f>
        <v>0</v>
      </c>
      <c r="DS772" t="s">
        <v>2199</v>
      </c>
      <c r="DT772" t="s">
        <v>16326</v>
      </c>
      <c r="DU772" t="s">
        <v>211</v>
      </c>
      <c r="DV772" t="s">
        <v>818</v>
      </c>
      <c r="DW772" t="s">
        <v>246</v>
      </c>
      <c r="DX772" t="s">
        <v>383</v>
      </c>
      <c r="DY772" t="s">
        <v>209</v>
      </c>
      <c r="DZ772" t="s">
        <v>640</v>
      </c>
      <c r="EA772" t="s">
        <v>16327</v>
      </c>
      <c r="EB772" t="s">
        <v>211</v>
      </c>
      <c r="EC772" t="s">
        <v>818</v>
      </c>
      <c r="ED772" t="s">
        <v>246</v>
      </c>
      <c r="EE772" t="s">
        <v>1136</v>
      </c>
      <c r="EF772" t="s">
        <v>2319</v>
      </c>
      <c r="EG772" t="s">
        <v>253</v>
      </c>
      <c r="EH772" t="s">
        <v>16328</v>
      </c>
      <c r="EI772" t="s">
        <v>211</v>
      </c>
      <c r="EJ772" t="s">
        <v>818</v>
      </c>
      <c r="EK772" t="s">
        <v>246</v>
      </c>
      <c r="EL772" t="s">
        <v>993</v>
      </c>
      <c r="EM772" t="s">
        <v>5187</v>
      </c>
      <c r="EN772" t="s">
        <v>1689</v>
      </c>
      <c r="EO772" t="s">
        <v>16329</v>
      </c>
      <c r="EP772" t="s">
        <v>351</v>
      </c>
      <c r="EQ772" t="s">
        <v>818</v>
      </c>
      <c r="ER772" t="s">
        <v>246</v>
      </c>
      <c r="ES772" t="s">
        <v>264</v>
      </c>
      <c r="ET772" t="s">
        <v>578</v>
      </c>
      <c r="EU772" t="s">
        <v>248</v>
      </c>
      <c r="EV772" t="s">
        <v>16330</v>
      </c>
      <c r="EW772" t="s">
        <v>16331</v>
      </c>
      <c r="EX772" t="s">
        <v>818</v>
      </c>
      <c r="EY772" t="s">
        <v>207</v>
      </c>
      <c r="EZ772" t="s">
        <v>787</v>
      </c>
      <c r="FA772" t="s">
        <v>1022</v>
      </c>
      <c r="FB772" t="s">
        <v>821</v>
      </c>
    </row>
    <row r="773" spans="1:158">
      <c r="A773" t="s">
        <v>506</v>
      </c>
      <c r="B773" t="s">
        <v>507</v>
      </c>
      <c r="C773" t="s">
        <v>267</v>
      </c>
      <c r="D773" t="s">
        <v>508</v>
      </c>
      <c r="E773" t="s">
        <v>16333</v>
      </c>
      <c r="F773" t="s">
        <v>16334</v>
      </c>
      <c r="G773">
        <v>9823118793</v>
      </c>
      <c r="H773" t="s">
        <v>271</v>
      </c>
      <c r="I773" t="s">
        <v>16335</v>
      </c>
      <c r="J773" t="s">
        <v>166</v>
      </c>
      <c r="K773" t="s">
        <v>361</v>
      </c>
      <c r="L773" t="s">
        <v>16336</v>
      </c>
      <c r="M773" t="s">
        <v>16337</v>
      </c>
      <c r="N773" t="s">
        <v>170</v>
      </c>
      <c r="AI773" t="s">
        <v>16338</v>
      </c>
      <c r="AJ773" t="s">
        <v>16339</v>
      </c>
      <c r="AK773" t="s">
        <v>16340</v>
      </c>
      <c r="AL773">
        <v>75.8</v>
      </c>
      <c r="AN773">
        <v>1991</v>
      </c>
      <c r="AO773" t="s">
        <v>174</v>
      </c>
      <c r="AP773" t="s">
        <v>16338</v>
      </c>
      <c r="AQ773" t="s">
        <v>16339</v>
      </c>
      <c r="AR773" t="s">
        <v>16341</v>
      </c>
      <c r="AS773">
        <v>71</v>
      </c>
      <c r="AU773">
        <v>1993</v>
      </c>
      <c r="AV773" t="s">
        <v>170</v>
      </c>
      <c r="BC773" t="s">
        <v>174</v>
      </c>
      <c r="BD773" t="s">
        <v>16342</v>
      </c>
      <c r="BE773" t="s">
        <v>16343</v>
      </c>
      <c r="BF773" t="s">
        <v>15669</v>
      </c>
      <c r="BG773">
        <v>82.3</v>
      </c>
      <c r="BI773">
        <v>1996</v>
      </c>
      <c r="BJ773">
        <v>19</v>
      </c>
      <c r="BK773" t="s">
        <v>1007</v>
      </c>
      <c r="BL773">
        <v>52</v>
      </c>
      <c r="BN773" t="s">
        <v>174</v>
      </c>
      <c r="BO773" t="s">
        <v>16342</v>
      </c>
      <c r="BP773" t="s">
        <v>16344</v>
      </c>
      <c r="BQ773" t="s">
        <v>6929</v>
      </c>
      <c r="BR773">
        <v>72.3</v>
      </c>
      <c r="BT773">
        <v>2000</v>
      </c>
      <c r="BU773">
        <v>31</v>
      </c>
      <c r="BV773" t="s">
        <v>528</v>
      </c>
      <c r="BW773">
        <v>23</v>
      </c>
      <c r="BY773" t="s">
        <v>170</v>
      </c>
      <c r="BZ773" t="s">
        <v>16342</v>
      </c>
      <c r="CA773" t="s">
        <v>16345</v>
      </c>
      <c r="CB773" t="s">
        <v>16346</v>
      </c>
      <c r="CE773">
        <v>2000</v>
      </c>
      <c r="CF773" t="s">
        <v>174</v>
      </c>
      <c r="CG773" t="s">
        <v>16347</v>
      </c>
      <c r="CH773" t="s">
        <v>4020</v>
      </c>
      <c r="CI773" t="s">
        <v>193</v>
      </c>
      <c r="CJ773">
        <v>2007</v>
      </c>
      <c r="CL773" t="s">
        <v>174</v>
      </c>
      <c r="CM773" t="s">
        <v>16348</v>
      </c>
      <c r="CN773" t="s">
        <v>174</v>
      </c>
      <c r="CO773" t="s">
        <v>16349</v>
      </c>
      <c r="CP773" t="s">
        <v>408</v>
      </c>
      <c r="CQ773" t="s">
        <v>174</v>
      </c>
      <c r="CR773">
        <v>1</v>
      </c>
      <c r="CS773">
        <v>0</v>
      </c>
      <c r="CT773">
        <v>17</v>
      </c>
      <c r="CU773" t="s">
        <v>16350</v>
      </c>
      <c r="CV773" t="s">
        <v>170</v>
      </c>
      <c r="CZ773" t="s">
        <v>174</v>
      </c>
      <c r="DA773" t="s">
        <v>16351</v>
      </c>
      <c r="DB773" t="s">
        <v>16352</v>
      </c>
      <c r="DC773" t="s">
        <v>16353</v>
      </c>
      <c r="DD773" t="s">
        <v>170</v>
      </c>
      <c r="DF773" t="s">
        <v>174</v>
      </c>
      <c r="DG773" t="s">
        <v>16354</v>
      </c>
      <c r="DH773" t="s">
        <v>16355</v>
      </c>
      <c r="DI773" t="s">
        <v>16356</v>
      </c>
      <c r="DJ773" t="s">
        <v>16357</v>
      </c>
      <c r="DK773">
        <v>8</v>
      </c>
      <c r="DL773" t="s">
        <v>174</v>
      </c>
      <c r="DM773" t="s">
        <v>16358</v>
      </c>
      <c r="DN773" t="s">
        <v>174</v>
      </c>
      <c r="DO773" t="s">
        <v>16359</v>
      </c>
      <c r="DP773" t="s">
        <v>16360</v>
      </c>
      <c r="DQ773" t="str">
        <f>HYPERLINK("https://nconnect.nicmar.ac.in/storage/profile/69a56ea546f92.png","Download")</f>
        <v>0</v>
      </c>
      <c r="DR773" t="str">
        <f>HYPERLINK("https://nconnect.nicmar.ac.in/pdf/805_resume_1772448707.pdf/Y2FyZWVy","View Resume")</f>
        <v>0</v>
      </c>
      <c r="DS773" t="s">
        <v>16361</v>
      </c>
      <c r="DT773" t="s">
        <v>2246</v>
      </c>
      <c r="DU773" t="s">
        <v>507</v>
      </c>
      <c r="DV773" t="s">
        <v>818</v>
      </c>
      <c r="DW773" t="s">
        <v>246</v>
      </c>
      <c r="DX773" t="s">
        <v>984</v>
      </c>
      <c r="DY773" t="s">
        <v>209</v>
      </c>
      <c r="DZ773" t="s">
        <v>1683</v>
      </c>
      <c r="EA773" t="s">
        <v>16362</v>
      </c>
      <c r="EB773" t="s">
        <v>16363</v>
      </c>
      <c r="EC773" t="s">
        <v>818</v>
      </c>
      <c r="ED773" t="s">
        <v>207</v>
      </c>
      <c r="EE773" t="s">
        <v>3629</v>
      </c>
      <c r="EF773" t="s">
        <v>951</v>
      </c>
      <c r="EG773" t="s">
        <v>8824</v>
      </c>
      <c r="EH773" t="s">
        <v>16364</v>
      </c>
      <c r="EI773" t="s">
        <v>507</v>
      </c>
      <c r="EJ773" t="s">
        <v>818</v>
      </c>
      <c r="EK773" t="s">
        <v>246</v>
      </c>
      <c r="EL773" t="s">
        <v>1099</v>
      </c>
      <c r="EM773" t="s">
        <v>5187</v>
      </c>
      <c r="EN773" t="s">
        <v>2137</v>
      </c>
      <c r="EO773" t="s">
        <v>16365</v>
      </c>
      <c r="EP773" t="s">
        <v>16366</v>
      </c>
      <c r="EQ773" t="s">
        <v>16367</v>
      </c>
      <c r="ER773" t="s">
        <v>207</v>
      </c>
      <c r="ES773" t="s">
        <v>16368</v>
      </c>
      <c r="ET773" t="s">
        <v>2697</v>
      </c>
      <c r="EU773" t="s">
        <v>253</v>
      </c>
      <c r="EV773" t="s">
        <v>16369</v>
      </c>
      <c r="EW773" t="s">
        <v>351</v>
      </c>
      <c r="EX773" t="s">
        <v>642</v>
      </c>
      <c r="EY773" t="s">
        <v>246</v>
      </c>
      <c r="EZ773" t="s">
        <v>16370</v>
      </c>
      <c r="FA773" t="s">
        <v>16368</v>
      </c>
      <c r="FB773" t="s">
        <v>4015</v>
      </c>
    </row>
    <row r="774" spans="1:158">
      <c r="A774" t="s">
        <v>295</v>
      </c>
      <c r="B774" t="s">
        <v>211</v>
      </c>
      <c r="C774" t="s">
        <v>267</v>
      </c>
      <c r="D774" t="s">
        <v>296</v>
      </c>
      <c r="E774" t="s">
        <v>16371</v>
      </c>
      <c r="F774" t="s">
        <v>16372</v>
      </c>
      <c r="G774">
        <v>9675445501</v>
      </c>
      <c r="H774" t="s">
        <v>164</v>
      </c>
      <c r="I774" t="s">
        <v>16373</v>
      </c>
      <c r="J774" t="s">
        <v>166</v>
      </c>
      <c r="K774" t="s">
        <v>797</v>
      </c>
      <c r="L774" t="s">
        <v>16374</v>
      </c>
      <c r="M774" t="s">
        <v>16375</v>
      </c>
      <c r="N774" t="s">
        <v>170</v>
      </c>
      <c r="AI774" t="s">
        <v>16376</v>
      </c>
      <c r="AJ774" t="s">
        <v>16377</v>
      </c>
      <c r="AK774" t="s">
        <v>16378</v>
      </c>
      <c r="AL774">
        <v>80</v>
      </c>
      <c r="AN774">
        <v>1999</v>
      </c>
      <c r="AO774" t="s">
        <v>174</v>
      </c>
      <c r="AP774" t="s">
        <v>16379</v>
      </c>
      <c r="AQ774" t="s">
        <v>1297</v>
      </c>
      <c r="AR774" t="s">
        <v>16380</v>
      </c>
      <c r="AS774">
        <v>72</v>
      </c>
      <c r="AU774">
        <v>2001</v>
      </c>
      <c r="AV774" t="s">
        <v>170</v>
      </c>
      <c r="BC774" t="s">
        <v>174</v>
      </c>
      <c r="BD774" t="s">
        <v>1297</v>
      </c>
      <c r="BE774" t="s">
        <v>1297</v>
      </c>
      <c r="BF774" t="s">
        <v>16381</v>
      </c>
      <c r="BG774">
        <v>67</v>
      </c>
      <c r="BI774">
        <v>2005</v>
      </c>
      <c r="BJ774">
        <v>19</v>
      </c>
      <c r="BK774" t="s">
        <v>524</v>
      </c>
      <c r="BL774">
        <v>53</v>
      </c>
      <c r="BM774" t="s">
        <v>523</v>
      </c>
      <c r="BN774" t="s">
        <v>174</v>
      </c>
      <c r="BO774" t="s">
        <v>16382</v>
      </c>
      <c r="BP774" t="s">
        <v>16382</v>
      </c>
      <c r="BQ774" t="s">
        <v>1185</v>
      </c>
      <c r="BR774">
        <v>73</v>
      </c>
      <c r="BT774">
        <v>2007</v>
      </c>
      <c r="BU774">
        <v>31</v>
      </c>
      <c r="BV774" t="s">
        <v>528</v>
      </c>
      <c r="BW774">
        <v>33</v>
      </c>
      <c r="BY774" t="s">
        <v>170</v>
      </c>
      <c r="CF774" t="s">
        <v>174</v>
      </c>
      <c r="CG774" t="s">
        <v>4957</v>
      </c>
      <c r="CH774" t="s">
        <v>1297</v>
      </c>
      <c r="CI774" t="s">
        <v>193</v>
      </c>
      <c r="CJ774">
        <v>2014</v>
      </c>
      <c r="CL774" t="s">
        <v>174</v>
      </c>
      <c r="CM774" t="s">
        <v>16383</v>
      </c>
      <c r="CN774" t="s">
        <v>174</v>
      </c>
      <c r="CO774" t="s">
        <v>16384</v>
      </c>
      <c r="CP774" t="s">
        <v>721</v>
      </c>
      <c r="CQ774" t="s">
        <v>174</v>
      </c>
      <c r="CR774">
        <v>0</v>
      </c>
      <c r="CS774">
        <v>2</v>
      </c>
      <c r="CT774">
        <v>0</v>
      </c>
      <c r="CV774" t="s">
        <v>170</v>
      </c>
      <c r="CZ774" t="s">
        <v>170</v>
      </c>
      <c r="DB774" t="s">
        <v>5405</v>
      </c>
      <c r="DC774" t="s">
        <v>2124</v>
      </c>
      <c r="DD774" t="s">
        <v>174</v>
      </c>
      <c r="DE774" t="s">
        <v>7609</v>
      </c>
      <c r="DF774" t="s">
        <v>174</v>
      </c>
      <c r="DG774">
        <v>6</v>
      </c>
      <c r="DH774">
        <v>0</v>
      </c>
      <c r="DI774">
        <v>2</v>
      </c>
      <c r="DJ774">
        <v>0</v>
      </c>
      <c r="DK774">
        <v>7</v>
      </c>
      <c r="DL774" t="s">
        <v>174</v>
      </c>
      <c r="DM774" t="s">
        <v>16385</v>
      </c>
      <c r="DN774" t="s">
        <v>170</v>
      </c>
      <c r="DP774" t="s">
        <v>16386</v>
      </c>
      <c r="DQ774" t="s">
        <v>202</v>
      </c>
      <c r="DR774" t="str">
        <f>HYPERLINK("https://nconnect.nicmar.ac.in/pdf/889_resume_1772467698.pdf/Y2FyZWVy","View Resume")</f>
        <v>0</v>
      </c>
      <c r="DS774" t="s">
        <v>4212</v>
      </c>
      <c r="DT774" t="s">
        <v>16387</v>
      </c>
      <c r="DU774" t="s">
        <v>211</v>
      </c>
      <c r="DV774" t="s">
        <v>16388</v>
      </c>
      <c r="DW774" t="s">
        <v>246</v>
      </c>
      <c r="DX774" t="s">
        <v>8183</v>
      </c>
      <c r="DY774" t="s">
        <v>2434</v>
      </c>
      <c r="DZ774" t="s">
        <v>4212</v>
      </c>
    </row>
    <row r="775" spans="1:158">
      <c r="A775" t="s">
        <v>293</v>
      </c>
      <c r="B775" t="s">
        <v>211</v>
      </c>
      <c r="C775" t="s">
        <v>212</v>
      </c>
      <c r="D775" t="s">
        <v>294</v>
      </c>
      <c r="E775" t="s">
        <v>16389</v>
      </c>
      <c r="F775" t="s">
        <v>16390</v>
      </c>
      <c r="G775">
        <v>7350707432</v>
      </c>
      <c r="H775" t="s">
        <v>164</v>
      </c>
      <c r="I775" t="s">
        <v>16391</v>
      </c>
      <c r="J775" t="s">
        <v>217</v>
      </c>
      <c r="K775" t="s">
        <v>2378</v>
      </c>
      <c r="L775" t="s">
        <v>16392</v>
      </c>
      <c r="M775" t="s">
        <v>16393</v>
      </c>
      <c r="N775" t="s">
        <v>170</v>
      </c>
      <c r="AI775" t="s">
        <v>16394</v>
      </c>
      <c r="AJ775" t="s">
        <v>16395</v>
      </c>
      <c r="AK775" t="s">
        <v>16396</v>
      </c>
      <c r="AL775">
        <v>87</v>
      </c>
      <c r="AN775">
        <v>2015</v>
      </c>
      <c r="AO775" t="s">
        <v>174</v>
      </c>
      <c r="AP775" t="s">
        <v>16397</v>
      </c>
      <c r="AQ775" t="s">
        <v>16395</v>
      </c>
      <c r="AR775" t="s">
        <v>16398</v>
      </c>
      <c r="AS775">
        <v>63.08</v>
      </c>
      <c r="AU775">
        <v>2017</v>
      </c>
      <c r="AV775" t="s">
        <v>170</v>
      </c>
      <c r="BC775" t="s">
        <v>174</v>
      </c>
      <c r="BD775" t="s">
        <v>440</v>
      </c>
      <c r="BE775" t="s">
        <v>16399</v>
      </c>
      <c r="BF775" t="s">
        <v>442</v>
      </c>
      <c r="BG775">
        <v>76.83</v>
      </c>
      <c r="BI775">
        <v>2020</v>
      </c>
      <c r="BJ775">
        <v>19</v>
      </c>
      <c r="BK775" t="s">
        <v>2299</v>
      </c>
      <c r="BL775">
        <v>53</v>
      </c>
      <c r="BM775" t="s">
        <v>442</v>
      </c>
      <c r="BN775" t="s">
        <v>174</v>
      </c>
      <c r="BO775" t="s">
        <v>440</v>
      </c>
      <c r="BP775" t="s">
        <v>16399</v>
      </c>
      <c r="BQ775" t="s">
        <v>442</v>
      </c>
      <c r="BR775">
        <v>83.1</v>
      </c>
      <c r="BT775">
        <v>2022</v>
      </c>
      <c r="BU775">
        <v>31</v>
      </c>
      <c r="BV775" t="s">
        <v>2301</v>
      </c>
      <c r="BW775">
        <v>53</v>
      </c>
      <c r="BX775" t="s">
        <v>442</v>
      </c>
      <c r="BY775" t="s">
        <v>174</v>
      </c>
      <c r="BZ775" t="s">
        <v>440</v>
      </c>
      <c r="CA775" t="s">
        <v>783</v>
      </c>
      <c r="CB775" t="s">
        <v>442</v>
      </c>
      <c r="CC775">
        <v>53.33</v>
      </c>
      <c r="CE775">
        <v>2024</v>
      </c>
      <c r="CF775" t="s">
        <v>170</v>
      </c>
      <c r="CL775" t="s">
        <v>170</v>
      </c>
      <c r="CN775" t="s">
        <v>170</v>
      </c>
      <c r="CP775" t="s">
        <v>783</v>
      </c>
      <c r="CQ775" t="s">
        <v>170</v>
      </c>
      <c r="CV775" t="s">
        <v>170</v>
      </c>
      <c r="CZ775" t="s">
        <v>170</v>
      </c>
      <c r="DC775" t="s">
        <v>2627</v>
      </c>
      <c r="DD775" t="s">
        <v>170</v>
      </c>
      <c r="DF775" t="s">
        <v>170</v>
      </c>
      <c r="DL775" t="s">
        <v>170</v>
      </c>
      <c r="DN775" t="s">
        <v>170</v>
      </c>
      <c r="DP775" t="s">
        <v>16400</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16401</v>
      </c>
      <c r="F776" t="s">
        <v>16402</v>
      </c>
      <c r="G776">
        <v>9641991359</v>
      </c>
      <c r="H776" t="s">
        <v>164</v>
      </c>
      <c r="I776" t="s">
        <v>3261</v>
      </c>
      <c r="J776" t="s">
        <v>217</v>
      </c>
      <c r="K776" t="s">
        <v>361</v>
      </c>
      <c r="L776" t="s">
        <v>16403</v>
      </c>
      <c r="M776" t="s">
        <v>16404</v>
      </c>
      <c r="N776" t="s">
        <v>170</v>
      </c>
      <c r="AI776" t="s">
        <v>16405</v>
      </c>
      <c r="AJ776" t="s">
        <v>16406</v>
      </c>
      <c r="AK776" t="s">
        <v>16407</v>
      </c>
      <c r="AL776">
        <v>80.63</v>
      </c>
      <c r="AN776">
        <v>2011</v>
      </c>
      <c r="AO776" t="s">
        <v>174</v>
      </c>
      <c r="AP776" t="s">
        <v>16408</v>
      </c>
      <c r="AQ776" t="s">
        <v>16409</v>
      </c>
      <c r="AR776" t="s">
        <v>16410</v>
      </c>
      <c r="AS776">
        <v>75.2</v>
      </c>
      <c r="AU776">
        <v>2013</v>
      </c>
      <c r="AV776" t="s">
        <v>170</v>
      </c>
      <c r="BC776" t="s">
        <v>174</v>
      </c>
      <c r="BD776" t="s">
        <v>16411</v>
      </c>
      <c r="BE776" t="s">
        <v>16412</v>
      </c>
      <c r="BF776" t="s">
        <v>3150</v>
      </c>
      <c r="BG776">
        <v>63.88</v>
      </c>
      <c r="BI776">
        <v>2016</v>
      </c>
      <c r="BJ776">
        <v>19</v>
      </c>
      <c r="BK776" t="s">
        <v>4070</v>
      </c>
      <c r="BL776">
        <v>52</v>
      </c>
      <c r="BN776" t="s">
        <v>174</v>
      </c>
      <c r="BO776" t="s">
        <v>16411</v>
      </c>
      <c r="BP776" t="s">
        <v>16413</v>
      </c>
      <c r="BQ776" t="s">
        <v>3150</v>
      </c>
      <c r="BR776">
        <v>66.42</v>
      </c>
      <c r="BS776">
        <v>7.21</v>
      </c>
      <c r="BT776">
        <v>2018</v>
      </c>
      <c r="BU776">
        <v>31</v>
      </c>
      <c r="BV776" t="s">
        <v>16414</v>
      </c>
      <c r="BW776">
        <v>53</v>
      </c>
      <c r="BX776" t="s">
        <v>1650</v>
      </c>
      <c r="BY776" t="s">
        <v>170</v>
      </c>
      <c r="CF776" t="s">
        <v>174</v>
      </c>
      <c r="CG776" t="s">
        <v>16415</v>
      </c>
      <c r="CH776" t="s">
        <v>16416</v>
      </c>
      <c r="CI776" t="s">
        <v>373</v>
      </c>
      <c r="CJ776">
        <v>2026</v>
      </c>
      <c r="CK776" t="s">
        <v>170</v>
      </c>
      <c r="CL776" t="s">
        <v>170</v>
      </c>
      <c r="CN776" t="s">
        <v>170</v>
      </c>
      <c r="CP776" t="s">
        <v>611</v>
      </c>
      <c r="CQ776" t="s">
        <v>174</v>
      </c>
      <c r="CR776">
        <v>3</v>
      </c>
      <c r="CS776">
        <v>0</v>
      </c>
      <c r="CT776">
        <v>2</v>
      </c>
      <c r="CU776" t="s">
        <v>16417</v>
      </c>
      <c r="CV776" t="s">
        <v>170</v>
      </c>
      <c r="CZ776" t="s">
        <v>170</v>
      </c>
      <c r="DB776" t="s">
        <v>378</v>
      </c>
      <c r="DC776" t="s">
        <v>326</v>
      </c>
      <c r="DD776" t="s">
        <v>170</v>
      </c>
      <c r="DF776" t="s">
        <v>170</v>
      </c>
      <c r="DL776" t="s">
        <v>170</v>
      </c>
      <c r="DN776" t="s">
        <v>170</v>
      </c>
      <c r="DP776" t="s">
        <v>16418</v>
      </c>
      <c r="DQ776" t="str">
        <f>HYPERLINK("https://nconnect.nicmar.ac.in/storage/profile/69a14445c5e3f.png","Download")</f>
        <v>0</v>
      </c>
      <c r="DR776" t="str">
        <f>HYPERLINK("https://nconnect.nicmar.ac.in/pdf/890_resume_1772470019.pdf/Y2FyZWVy","View Resume")</f>
        <v>0</v>
      </c>
      <c r="DS776" t="s">
        <v>534</v>
      </c>
      <c r="DT776" t="s">
        <v>16416</v>
      </c>
      <c r="DU776" t="s">
        <v>15559</v>
      </c>
      <c r="DV776" t="s">
        <v>16419</v>
      </c>
      <c r="DW776" t="s">
        <v>246</v>
      </c>
      <c r="DX776" t="s">
        <v>422</v>
      </c>
      <c r="DY776" t="s">
        <v>2285</v>
      </c>
      <c r="DZ776" t="s">
        <v>534</v>
      </c>
    </row>
    <row r="777" spans="1:158">
      <c r="A777" t="s">
        <v>293</v>
      </c>
      <c r="B777" t="s">
        <v>211</v>
      </c>
      <c r="C777" t="s">
        <v>212</v>
      </c>
      <c r="D777" t="s">
        <v>294</v>
      </c>
      <c r="E777" t="s">
        <v>16420</v>
      </c>
      <c r="F777" t="s">
        <v>16421</v>
      </c>
      <c r="G777">
        <v>9518972843</v>
      </c>
      <c r="H777" t="s">
        <v>271</v>
      </c>
      <c r="I777" t="s">
        <v>16422</v>
      </c>
      <c r="J777" t="s">
        <v>217</v>
      </c>
      <c r="K777" t="s">
        <v>361</v>
      </c>
      <c r="L777" t="s">
        <v>16423</v>
      </c>
      <c r="M777" t="s">
        <v>16424</v>
      </c>
      <c r="N777" t="s">
        <v>170</v>
      </c>
      <c r="AI777" t="s">
        <v>16425</v>
      </c>
      <c r="AJ777" t="s">
        <v>16395</v>
      </c>
      <c r="AK777" t="s">
        <v>16426</v>
      </c>
      <c r="AL777">
        <v>92.6</v>
      </c>
      <c r="AN777">
        <v>2015</v>
      </c>
      <c r="AO777" t="s">
        <v>174</v>
      </c>
      <c r="AP777" t="s">
        <v>16427</v>
      </c>
      <c r="AQ777" t="s">
        <v>16395</v>
      </c>
      <c r="AR777" t="s">
        <v>16428</v>
      </c>
      <c r="AS777">
        <v>80.77</v>
      </c>
      <c r="AU777">
        <v>2017</v>
      </c>
      <c r="AV777" t="s">
        <v>170</v>
      </c>
      <c r="BC777" t="s">
        <v>174</v>
      </c>
      <c r="BD777" t="s">
        <v>16429</v>
      </c>
      <c r="BE777" t="s">
        <v>16430</v>
      </c>
      <c r="BF777" t="s">
        <v>627</v>
      </c>
      <c r="BG777">
        <v>79.8</v>
      </c>
      <c r="BH777">
        <v>8.77</v>
      </c>
      <c r="BI777">
        <v>2020</v>
      </c>
      <c r="BJ777">
        <v>19</v>
      </c>
      <c r="BK777" t="s">
        <v>2299</v>
      </c>
      <c r="BL777">
        <v>53</v>
      </c>
      <c r="BM777" t="s">
        <v>16431</v>
      </c>
      <c r="BN777" t="s">
        <v>174</v>
      </c>
      <c r="BO777" t="s">
        <v>16432</v>
      </c>
      <c r="BP777" t="s">
        <v>16432</v>
      </c>
      <c r="BQ777" t="s">
        <v>442</v>
      </c>
      <c r="BR777">
        <v>84.75</v>
      </c>
      <c r="BS777">
        <v>9.66</v>
      </c>
      <c r="BT777">
        <v>2022</v>
      </c>
      <c r="BU777">
        <v>31</v>
      </c>
      <c r="BV777" t="s">
        <v>2301</v>
      </c>
      <c r="BW777">
        <v>53</v>
      </c>
      <c r="BX777" t="s">
        <v>442</v>
      </c>
      <c r="BY777" t="s">
        <v>174</v>
      </c>
      <c r="BZ777" t="s">
        <v>440</v>
      </c>
      <c r="CA777" t="s">
        <v>783</v>
      </c>
      <c r="CB777" t="s">
        <v>442</v>
      </c>
      <c r="CC777">
        <v>53.33</v>
      </c>
      <c r="CE777">
        <v>2023</v>
      </c>
      <c r="CF777" t="s">
        <v>170</v>
      </c>
      <c r="CL777" t="s">
        <v>170</v>
      </c>
      <c r="CN777" t="s">
        <v>170</v>
      </c>
      <c r="CP777" t="s">
        <v>8700</v>
      </c>
      <c r="CQ777" t="s">
        <v>170</v>
      </c>
      <c r="CV777" t="s">
        <v>170</v>
      </c>
      <c r="CZ777" t="s">
        <v>170</v>
      </c>
      <c r="DB777" t="s">
        <v>783</v>
      </c>
      <c r="DC777" t="s">
        <v>2627</v>
      </c>
      <c r="DD777" t="s">
        <v>170</v>
      </c>
      <c r="DF777" t="s">
        <v>170</v>
      </c>
      <c r="DL777" t="s">
        <v>170</v>
      </c>
      <c r="DN777" t="s">
        <v>170</v>
      </c>
      <c r="DP777" t="s">
        <v>16433</v>
      </c>
      <c r="DQ777" t="str">
        <f>HYPERLINK("https://nconnect.nicmar.ac.in/storage/profile/69a5beca6ea63.png","Download")</f>
        <v>0</v>
      </c>
      <c r="DR777" t="str">
        <f>HYPERLINK("https://nconnect.nicmar.ac.in/pdf/891_resume_1772471144.pdf/Y2FyZWVy","View Resume")</f>
        <v>0</v>
      </c>
      <c r="DS777" t="s">
        <v>1383</v>
      </c>
      <c r="DT777" t="s">
        <v>16434</v>
      </c>
      <c r="DU777" t="s">
        <v>211</v>
      </c>
      <c r="DV777" t="s">
        <v>818</v>
      </c>
      <c r="DW777" t="s">
        <v>246</v>
      </c>
      <c r="DX777" t="s">
        <v>500</v>
      </c>
      <c r="DY777" t="s">
        <v>648</v>
      </c>
      <c r="DZ777" t="s">
        <v>1383</v>
      </c>
    </row>
    <row r="778" spans="1:158">
      <c r="A778" t="s">
        <v>210</v>
      </c>
      <c r="B778" t="s">
        <v>211</v>
      </c>
      <c r="C778" t="s">
        <v>212</v>
      </c>
      <c r="D778" t="s">
        <v>213</v>
      </c>
      <c r="E778" t="s">
        <v>16435</v>
      </c>
      <c r="F778" t="s">
        <v>16436</v>
      </c>
      <c r="G778">
        <v>9902194780</v>
      </c>
      <c r="H778" t="s">
        <v>271</v>
      </c>
      <c r="I778" t="s">
        <v>16437</v>
      </c>
      <c r="J778" t="s">
        <v>166</v>
      </c>
      <c r="K778" t="s">
        <v>16438</v>
      </c>
      <c r="L778" t="s">
        <v>16439</v>
      </c>
      <c r="M778" t="s">
        <v>16440</v>
      </c>
      <c r="N778" t="s">
        <v>170</v>
      </c>
      <c r="AI778" t="s">
        <v>16441</v>
      </c>
      <c r="AJ778" t="s">
        <v>16442</v>
      </c>
      <c r="AK778" t="s">
        <v>16443</v>
      </c>
      <c r="AL778">
        <v>73.16</v>
      </c>
      <c r="AN778">
        <v>2004</v>
      </c>
      <c r="AO778" t="s">
        <v>174</v>
      </c>
      <c r="AP778" t="s">
        <v>16444</v>
      </c>
      <c r="AQ778" t="s">
        <v>16445</v>
      </c>
      <c r="AR778" t="s">
        <v>16446</v>
      </c>
      <c r="AS778">
        <v>65.17</v>
      </c>
      <c r="AU778">
        <v>2006</v>
      </c>
      <c r="AV778" t="s">
        <v>170</v>
      </c>
      <c r="BC778" t="s">
        <v>174</v>
      </c>
      <c r="BD778" t="s">
        <v>16447</v>
      </c>
      <c r="BE778" t="s">
        <v>16448</v>
      </c>
      <c r="BF778" t="s">
        <v>16449</v>
      </c>
      <c r="BG778">
        <v>72.74</v>
      </c>
      <c r="BI778">
        <v>2010</v>
      </c>
      <c r="BJ778">
        <v>2</v>
      </c>
      <c r="BL778">
        <v>9</v>
      </c>
      <c r="BN778" t="s">
        <v>174</v>
      </c>
      <c r="BO778" t="s">
        <v>16450</v>
      </c>
      <c r="BP778" t="s">
        <v>16451</v>
      </c>
      <c r="BQ778" t="s">
        <v>16452</v>
      </c>
      <c r="BR778">
        <v>87.8</v>
      </c>
      <c r="BS778">
        <v>8.78</v>
      </c>
      <c r="BT778">
        <v>2013</v>
      </c>
      <c r="BU778">
        <v>14</v>
      </c>
      <c r="BW778">
        <v>47</v>
      </c>
      <c r="BY778" t="s">
        <v>170</v>
      </c>
      <c r="CF778" t="s">
        <v>174</v>
      </c>
      <c r="CG778" t="s">
        <v>16453</v>
      </c>
      <c r="CH778" t="s">
        <v>16454</v>
      </c>
      <c r="CI778" t="s">
        <v>373</v>
      </c>
      <c r="CK778" t="s">
        <v>170</v>
      </c>
      <c r="CL778" t="s">
        <v>170</v>
      </c>
      <c r="CN778" t="s">
        <v>170</v>
      </c>
      <c r="CP778" t="s">
        <v>16455</v>
      </c>
      <c r="CQ778" t="s">
        <v>174</v>
      </c>
      <c r="CR778">
        <v>2</v>
      </c>
      <c r="CS778">
        <v>0</v>
      </c>
      <c r="CT778">
        <v>5</v>
      </c>
      <c r="CU778" t="s">
        <v>16456</v>
      </c>
      <c r="CV778" t="s">
        <v>170</v>
      </c>
      <c r="CZ778" t="s">
        <v>170</v>
      </c>
      <c r="DB778" t="s">
        <v>2681</v>
      </c>
      <c r="DC778" t="s">
        <v>16457</v>
      </c>
      <c r="DD778" t="s">
        <v>170</v>
      </c>
      <c r="DF778" t="s">
        <v>170</v>
      </c>
      <c r="DL778" t="s">
        <v>170</v>
      </c>
      <c r="DN778" t="s">
        <v>170</v>
      </c>
      <c r="DP778" t="s">
        <v>16458</v>
      </c>
      <c r="DQ778" t="str">
        <f>HYPERLINK("https://nconnect.nicmar.ac.in/storage/profile/69a5c409085f4.png","Download")</f>
        <v>0</v>
      </c>
      <c r="DR778" t="str">
        <f>HYPERLINK("https://nconnect.nicmar.ac.in/pdf/606_resume_1771931504.pdf/Y2FyZWVy","View Resume")</f>
        <v>0</v>
      </c>
      <c r="DS778" t="s">
        <v>2689</v>
      </c>
      <c r="DT778" t="s">
        <v>16454</v>
      </c>
      <c r="DU778" t="s">
        <v>211</v>
      </c>
      <c r="DV778" t="s">
        <v>16459</v>
      </c>
      <c r="DW778" t="s">
        <v>246</v>
      </c>
      <c r="DX778" t="s">
        <v>579</v>
      </c>
      <c r="DY778" t="s">
        <v>4217</v>
      </c>
      <c r="DZ778" t="s">
        <v>5377</v>
      </c>
      <c r="EA778" t="s">
        <v>16460</v>
      </c>
      <c r="EB778" t="s">
        <v>211</v>
      </c>
      <c r="EC778" t="s">
        <v>16461</v>
      </c>
      <c r="ED778" t="s">
        <v>246</v>
      </c>
      <c r="EE778" t="s">
        <v>993</v>
      </c>
      <c r="EF778" t="s">
        <v>7410</v>
      </c>
      <c r="EG778" t="s">
        <v>945</v>
      </c>
      <c r="EH778" t="s">
        <v>16460</v>
      </c>
      <c r="EI778" t="s">
        <v>351</v>
      </c>
      <c r="EJ778" t="s">
        <v>16461</v>
      </c>
      <c r="EK778" t="s">
        <v>246</v>
      </c>
      <c r="EL778" t="s">
        <v>1099</v>
      </c>
      <c r="EM778" t="s">
        <v>787</v>
      </c>
      <c r="EN778" t="s">
        <v>821</v>
      </c>
    </row>
    <row r="779" spans="1:158">
      <c r="A779" t="s">
        <v>470</v>
      </c>
      <c r="B779" t="s">
        <v>211</v>
      </c>
      <c r="C779" t="s">
        <v>471</v>
      </c>
      <c r="D779" t="s">
        <v>472</v>
      </c>
      <c r="E779" t="s">
        <v>16435</v>
      </c>
      <c r="F779" t="s">
        <v>16436</v>
      </c>
      <c r="G779">
        <v>9902194780</v>
      </c>
      <c r="H779" t="s">
        <v>271</v>
      </c>
      <c r="I779" t="s">
        <v>16437</v>
      </c>
      <c r="J779" t="s">
        <v>166</v>
      </c>
      <c r="K779" t="s">
        <v>16438</v>
      </c>
      <c r="L779" t="s">
        <v>16439</v>
      </c>
      <c r="M779" t="s">
        <v>16440</v>
      </c>
      <c r="N779" t="s">
        <v>170</v>
      </c>
      <c r="AI779" t="s">
        <v>16441</v>
      </c>
      <c r="AJ779" t="s">
        <v>16442</v>
      </c>
      <c r="AK779" t="s">
        <v>16443</v>
      </c>
      <c r="AL779">
        <v>73.16</v>
      </c>
      <c r="AN779">
        <v>2004</v>
      </c>
      <c r="AO779" t="s">
        <v>174</v>
      </c>
      <c r="AP779" t="s">
        <v>16444</v>
      </c>
      <c r="AQ779" t="s">
        <v>16445</v>
      </c>
      <c r="AR779" t="s">
        <v>16446</v>
      </c>
      <c r="AS779">
        <v>65.17</v>
      </c>
      <c r="AU779">
        <v>2006</v>
      </c>
      <c r="AV779" t="s">
        <v>170</v>
      </c>
      <c r="BC779" t="s">
        <v>174</v>
      </c>
      <c r="BD779" t="s">
        <v>16447</v>
      </c>
      <c r="BE779" t="s">
        <v>16448</v>
      </c>
      <c r="BF779" t="s">
        <v>16449</v>
      </c>
      <c r="BG779">
        <v>72.74</v>
      </c>
      <c r="BI779">
        <v>2010</v>
      </c>
      <c r="BJ779">
        <v>2</v>
      </c>
      <c r="BL779">
        <v>9</v>
      </c>
      <c r="BN779" t="s">
        <v>174</v>
      </c>
      <c r="BO779" t="s">
        <v>16450</v>
      </c>
      <c r="BP779" t="s">
        <v>16451</v>
      </c>
      <c r="BQ779" t="s">
        <v>16452</v>
      </c>
      <c r="BR779">
        <v>87.8</v>
      </c>
      <c r="BS779">
        <v>8.78</v>
      </c>
      <c r="BT779">
        <v>2013</v>
      </c>
      <c r="BU779">
        <v>14</v>
      </c>
      <c r="BW779">
        <v>47</v>
      </c>
      <c r="BY779" t="s">
        <v>170</v>
      </c>
      <c r="CF779" t="s">
        <v>174</v>
      </c>
      <c r="CG779" t="s">
        <v>16453</v>
      </c>
      <c r="CH779" t="s">
        <v>16454</v>
      </c>
      <c r="CI779" t="s">
        <v>373</v>
      </c>
      <c r="CK779" t="s">
        <v>170</v>
      </c>
      <c r="CL779" t="s">
        <v>170</v>
      </c>
      <c r="CN779" t="s">
        <v>170</v>
      </c>
      <c r="CP779" t="s">
        <v>16455</v>
      </c>
      <c r="CQ779" t="s">
        <v>174</v>
      </c>
      <c r="CR779">
        <v>2</v>
      </c>
      <c r="CS779">
        <v>0</v>
      </c>
      <c r="CT779">
        <v>5</v>
      </c>
      <c r="CU779" t="s">
        <v>16456</v>
      </c>
      <c r="CV779" t="s">
        <v>170</v>
      </c>
      <c r="CZ779" t="s">
        <v>170</v>
      </c>
      <c r="DB779" t="s">
        <v>2681</v>
      </c>
      <c r="DC779" t="s">
        <v>16457</v>
      </c>
      <c r="DD779" t="s">
        <v>170</v>
      </c>
      <c r="DF779" t="s">
        <v>170</v>
      </c>
      <c r="DL779" t="s">
        <v>170</v>
      </c>
      <c r="DN779" t="s">
        <v>170</v>
      </c>
      <c r="DP779" t="s">
        <v>16462</v>
      </c>
      <c r="DQ779" t="str">
        <f>HYPERLINK("https://nconnect.nicmar.ac.in/storage/profile/69a5c409085f4.png","Download")</f>
        <v>0</v>
      </c>
      <c r="DR779" t="str">
        <f>HYPERLINK("https://nconnect.nicmar.ac.in/pdf/606_resume_1771931504.pdf/Y2FyZWVy","View Resume")</f>
        <v>0</v>
      </c>
      <c r="DS779" t="s">
        <v>2689</v>
      </c>
      <c r="DT779" t="s">
        <v>16454</v>
      </c>
      <c r="DU779" t="s">
        <v>211</v>
      </c>
      <c r="DV779" t="s">
        <v>16459</v>
      </c>
      <c r="DW779" t="s">
        <v>246</v>
      </c>
      <c r="DX779" t="s">
        <v>579</v>
      </c>
      <c r="DY779" t="s">
        <v>4217</v>
      </c>
      <c r="DZ779" t="s">
        <v>5377</v>
      </c>
      <c r="EA779" t="s">
        <v>16460</v>
      </c>
      <c r="EB779" t="s">
        <v>211</v>
      </c>
      <c r="EC779" t="s">
        <v>16461</v>
      </c>
      <c r="ED779" t="s">
        <v>246</v>
      </c>
      <c r="EE779" t="s">
        <v>993</v>
      </c>
      <c r="EF779" t="s">
        <v>7410</v>
      </c>
      <c r="EG779" t="s">
        <v>945</v>
      </c>
      <c r="EH779" t="s">
        <v>16460</v>
      </c>
      <c r="EI779" t="s">
        <v>351</v>
      </c>
      <c r="EJ779" t="s">
        <v>16461</v>
      </c>
      <c r="EK779" t="s">
        <v>246</v>
      </c>
      <c r="EL779" t="s">
        <v>1099</v>
      </c>
      <c r="EM779" t="s">
        <v>787</v>
      </c>
      <c r="EN779" t="s">
        <v>821</v>
      </c>
    </row>
    <row r="780" spans="1:158">
      <c r="A780" t="s">
        <v>5429</v>
      </c>
      <c r="B780" t="s">
        <v>5430</v>
      </c>
      <c r="C780" t="s">
        <v>471</v>
      </c>
      <c r="D780" t="s">
        <v>472</v>
      </c>
      <c r="E780" t="s">
        <v>16463</v>
      </c>
      <c r="F780" t="s">
        <v>16464</v>
      </c>
      <c r="G780">
        <v>9422611577</v>
      </c>
      <c r="H780" t="s">
        <v>164</v>
      </c>
      <c r="I780" t="s">
        <v>16465</v>
      </c>
      <c r="J780" t="s">
        <v>166</v>
      </c>
      <c r="K780" t="s">
        <v>433</v>
      </c>
      <c r="L780" t="s">
        <v>16466</v>
      </c>
      <c r="M780" t="s">
        <v>16467</v>
      </c>
      <c r="N780" t="s">
        <v>170</v>
      </c>
      <c r="AI780" t="s">
        <v>16468</v>
      </c>
      <c r="AJ780" t="s">
        <v>16469</v>
      </c>
      <c r="AK780" t="s">
        <v>16470</v>
      </c>
      <c r="AL780">
        <v>65</v>
      </c>
      <c r="AN780">
        <v>1978</v>
      </c>
      <c r="AO780" t="s">
        <v>174</v>
      </c>
      <c r="AP780" t="s">
        <v>16471</v>
      </c>
      <c r="AQ780" t="s">
        <v>16469</v>
      </c>
      <c r="AR780" t="s">
        <v>16472</v>
      </c>
      <c r="AS780">
        <v>60</v>
      </c>
      <c r="AU780">
        <v>1981</v>
      </c>
      <c r="AV780" t="s">
        <v>170</v>
      </c>
      <c r="BC780" t="s">
        <v>174</v>
      </c>
      <c r="BD780" t="s">
        <v>16473</v>
      </c>
      <c r="BE780" t="s">
        <v>16474</v>
      </c>
      <c r="BF780" t="s">
        <v>16475</v>
      </c>
      <c r="BG780">
        <v>74</v>
      </c>
      <c r="BI780">
        <v>1989</v>
      </c>
      <c r="BJ780">
        <v>2</v>
      </c>
      <c r="BL780">
        <v>9</v>
      </c>
      <c r="BN780" t="s">
        <v>174</v>
      </c>
      <c r="BO780" t="s">
        <v>552</v>
      </c>
      <c r="BP780" t="s">
        <v>16476</v>
      </c>
      <c r="BQ780" t="s">
        <v>16477</v>
      </c>
      <c r="BR780">
        <v>67</v>
      </c>
      <c r="BT780">
        <v>1999</v>
      </c>
      <c r="BU780">
        <v>12</v>
      </c>
      <c r="BW780">
        <v>13</v>
      </c>
      <c r="BY780" t="s">
        <v>170</v>
      </c>
      <c r="CF780" t="s">
        <v>174</v>
      </c>
      <c r="CG780" t="s">
        <v>16478</v>
      </c>
      <c r="CH780" t="s">
        <v>16479</v>
      </c>
      <c r="CI780" t="s">
        <v>193</v>
      </c>
      <c r="CJ780">
        <v>2013</v>
      </c>
      <c r="CL780" t="s">
        <v>170</v>
      </c>
      <c r="CN780" t="s">
        <v>174</v>
      </c>
      <c r="CO780" t="s">
        <v>16480</v>
      </c>
      <c r="CP780" t="s">
        <v>2782</v>
      </c>
      <c r="CQ780" t="s">
        <v>174</v>
      </c>
      <c r="CR780">
        <v>1</v>
      </c>
      <c r="CS780">
        <v>0</v>
      </c>
      <c r="CT780">
        <v>4</v>
      </c>
      <c r="CV780" t="s">
        <v>170</v>
      </c>
      <c r="CZ780" t="s">
        <v>170</v>
      </c>
      <c r="DB780" t="s">
        <v>16481</v>
      </c>
      <c r="DC780" t="s">
        <v>238</v>
      </c>
      <c r="DD780" t="s">
        <v>174</v>
      </c>
      <c r="DE780" t="s">
        <v>16482</v>
      </c>
      <c r="DF780" t="s">
        <v>174</v>
      </c>
      <c r="DG780" t="s">
        <v>16483</v>
      </c>
      <c r="DH780">
        <v>0</v>
      </c>
      <c r="DI780">
        <v>0</v>
      </c>
      <c r="DJ780" t="s">
        <v>16484</v>
      </c>
      <c r="DK780">
        <v>9</v>
      </c>
      <c r="DL780" t="s">
        <v>174</v>
      </c>
      <c r="DM780" t="s">
        <v>16485</v>
      </c>
      <c r="DN780" t="s">
        <v>170</v>
      </c>
      <c r="DP780" t="s">
        <v>16486</v>
      </c>
      <c r="DQ780" t="str">
        <f>HYPERLINK("https://nconnect.nicmar.ac.in/storage/profile/69a5c1b701c2f.png","Download")</f>
        <v>0</v>
      </c>
      <c r="DR780" t="str">
        <f>HYPERLINK("https://nconnect.nicmar.ac.in/pdf/893_resume_1772472276.pdf/Y2FyZWVy","View Resume")</f>
        <v>0</v>
      </c>
      <c r="DS780" t="s">
        <v>16487</v>
      </c>
      <c r="DT780" t="s">
        <v>16488</v>
      </c>
      <c r="DU780" t="s">
        <v>16489</v>
      </c>
      <c r="DV780" t="s">
        <v>818</v>
      </c>
      <c r="DW780" t="s">
        <v>246</v>
      </c>
      <c r="DX780" t="s">
        <v>16490</v>
      </c>
      <c r="DY780" t="s">
        <v>2434</v>
      </c>
      <c r="DZ780" t="s">
        <v>16487</v>
      </c>
    </row>
    <row r="781" spans="1:158">
      <c r="A781" t="s">
        <v>584</v>
      </c>
      <c r="B781" t="s">
        <v>211</v>
      </c>
      <c r="C781" t="s">
        <v>471</v>
      </c>
      <c r="D781" t="s">
        <v>585</v>
      </c>
      <c r="E781" t="s">
        <v>16463</v>
      </c>
      <c r="F781" t="s">
        <v>16464</v>
      </c>
      <c r="G781">
        <v>9422611577</v>
      </c>
      <c r="H781" t="s">
        <v>164</v>
      </c>
      <c r="I781" t="s">
        <v>16465</v>
      </c>
      <c r="J781" t="s">
        <v>166</v>
      </c>
      <c r="K781" t="s">
        <v>433</v>
      </c>
      <c r="L781" t="s">
        <v>16466</v>
      </c>
      <c r="M781" t="s">
        <v>16467</v>
      </c>
      <c r="N781" t="s">
        <v>170</v>
      </c>
      <c r="AI781" t="s">
        <v>16468</v>
      </c>
      <c r="AJ781" t="s">
        <v>16469</v>
      </c>
      <c r="AK781" t="s">
        <v>16470</v>
      </c>
      <c r="AL781">
        <v>65</v>
      </c>
      <c r="AN781">
        <v>1978</v>
      </c>
      <c r="AO781" t="s">
        <v>174</v>
      </c>
      <c r="AP781" t="s">
        <v>16471</v>
      </c>
      <c r="AQ781" t="s">
        <v>16469</v>
      </c>
      <c r="AR781" t="s">
        <v>16472</v>
      </c>
      <c r="AS781">
        <v>60</v>
      </c>
      <c r="AU781">
        <v>1981</v>
      </c>
      <c r="AV781" t="s">
        <v>170</v>
      </c>
      <c r="BC781" t="s">
        <v>174</v>
      </c>
      <c r="BD781" t="s">
        <v>16473</v>
      </c>
      <c r="BE781" t="s">
        <v>16474</v>
      </c>
      <c r="BF781" t="s">
        <v>16475</v>
      </c>
      <c r="BG781">
        <v>74</v>
      </c>
      <c r="BI781">
        <v>1989</v>
      </c>
      <c r="BJ781">
        <v>2</v>
      </c>
      <c r="BL781">
        <v>9</v>
      </c>
      <c r="BN781" t="s">
        <v>174</v>
      </c>
      <c r="BO781" t="s">
        <v>552</v>
      </c>
      <c r="BP781" t="s">
        <v>16476</v>
      </c>
      <c r="BQ781" t="s">
        <v>16477</v>
      </c>
      <c r="BR781">
        <v>67</v>
      </c>
      <c r="BT781">
        <v>1999</v>
      </c>
      <c r="BU781">
        <v>12</v>
      </c>
      <c r="BW781">
        <v>13</v>
      </c>
      <c r="BY781" t="s">
        <v>170</v>
      </c>
      <c r="CF781" t="s">
        <v>174</v>
      </c>
      <c r="CG781" t="s">
        <v>16478</v>
      </c>
      <c r="CH781" t="s">
        <v>16479</v>
      </c>
      <c r="CI781" t="s">
        <v>193</v>
      </c>
      <c r="CJ781">
        <v>2013</v>
      </c>
      <c r="CL781" t="s">
        <v>170</v>
      </c>
      <c r="CN781" t="s">
        <v>174</v>
      </c>
      <c r="CO781" t="s">
        <v>16480</v>
      </c>
      <c r="CP781" t="s">
        <v>2782</v>
      </c>
      <c r="CQ781" t="s">
        <v>174</v>
      </c>
      <c r="CR781">
        <v>1</v>
      </c>
      <c r="CS781">
        <v>0</v>
      </c>
      <c r="CT781">
        <v>4</v>
      </c>
      <c r="CV781" t="s">
        <v>170</v>
      </c>
      <c r="CZ781" t="s">
        <v>170</v>
      </c>
      <c r="DB781" t="s">
        <v>16481</v>
      </c>
      <c r="DC781" t="s">
        <v>238</v>
      </c>
      <c r="DD781" t="s">
        <v>174</v>
      </c>
      <c r="DE781" t="s">
        <v>16482</v>
      </c>
      <c r="DF781" t="s">
        <v>174</v>
      </c>
      <c r="DG781" t="s">
        <v>16483</v>
      </c>
      <c r="DH781">
        <v>0</v>
      </c>
      <c r="DI781">
        <v>0</v>
      </c>
      <c r="DJ781" t="s">
        <v>16484</v>
      </c>
      <c r="DK781">
        <v>9</v>
      </c>
      <c r="DL781" t="s">
        <v>174</v>
      </c>
      <c r="DM781" t="s">
        <v>16485</v>
      </c>
      <c r="DN781" t="s">
        <v>170</v>
      </c>
      <c r="DP781" t="s">
        <v>16491</v>
      </c>
      <c r="DQ781" t="str">
        <f>HYPERLINK("https://nconnect.nicmar.ac.in/storage/profile/69a5c1b701c2f.png","Download")</f>
        <v>0</v>
      </c>
      <c r="DR781" t="str">
        <f>HYPERLINK("https://nconnect.nicmar.ac.in/pdf/893_resume_1772472276.pdf/Y2FyZWVy","View Resume")</f>
        <v>0</v>
      </c>
      <c r="DS781" t="s">
        <v>16487</v>
      </c>
      <c r="DT781" t="s">
        <v>16488</v>
      </c>
      <c r="DU781" t="s">
        <v>16489</v>
      </c>
      <c r="DV781" t="s">
        <v>818</v>
      </c>
      <c r="DW781" t="s">
        <v>246</v>
      </c>
      <c r="DX781" t="s">
        <v>16490</v>
      </c>
      <c r="DY781" t="s">
        <v>2434</v>
      </c>
      <c r="DZ781" t="s">
        <v>16487</v>
      </c>
    </row>
    <row r="782" spans="1:158">
      <c r="A782" t="s">
        <v>11656</v>
      </c>
      <c r="B782" t="s">
        <v>536</v>
      </c>
      <c r="C782" t="s">
        <v>471</v>
      </c>
      <c r="D782" t="s">
        <v>3912</v>
      </c>
      <c r="E782" t="s">
        <v>16463</v>
      </c>
      <c r="F782" t="s">
        <v>16464</v>
      </c>
      <c r="G782">
        <v>9422611577</v>
      </c>
      <c r="H782" t="s">
        <v>164</v>
      </c>
      <c r="I782" t="s">
        <v>16465</v>
      </c>
      <c r="J782" t="s">
        <v>166</v>
      </c>
      <c r="K782" t="s">
        <v>433</v>
      </c>
      <c r="L782" t="s">
        <v>16466</v>
      </c>
      <c r="M782" t="s">
        <v>16467</v>
      </c>
      <c r="N782" t="s">
        <v>170</v>
      </c>
      <c r="AI782" t="s">
        <v>16468</v>
      </c>
      <c r="AJ782" t="s">
        <v>16469</v>
      </c>
      <c r="AK782" t="s">
        <v>16470</v>
      </c>
      <c r="AL782">
        <v>65</v>
      </c>
      <c r="AN782">
        <v>1978</v>
      </c>
      <c r="AO782" t="s">
        <v>174</v>
      </c>
      <c r="AP782" t="s">
        <v>16471</v>
      </c>
      <c r="AQ782" t="s">
        <v>16469</v>
      </c>
      <c r="AR782" t="s">
        <v>16472</v>
      </c>
      <c r="AS782">
        <v>60</v>
      </c>
      <c r="AU782">
        <v>1981</v>
      </c>
      <c r="AV782" t="s">
        <v>170</v>
      </c>
      <c r="BC782" t="s">
        <v>174</v>
      </c>
      <c r="BD782" t="s">
        <v>16473</v>
      </c>
      <c r="BE782" t="s">
        <v>16474</v>
      </c>
      <c r="BF782" t="s">
        <v>16475</v>
      </c>
      <c r="BG782">
        <v>74</v>
      </c>
      <c r="BI782">
        <v>1989</v>
      </c>
      <c r="BJ782">
        <v>2</v>
      </c>
      <c r="BL782">
        <v>9</v>
      </c>
      <c r="BN782" t="s">
        <v>174</v>
      </c>
      <c r="BO782" t="s">
        <v>552</v>
      </c>
      <c r="BP782" t="s">
        <v>16476</v>
      </c>
      <c r="BQ782" t="s">
        <v>16477</v>
      </c>
      <c r="BR782">
        <v>67</v>
      </c>
      <c r="BT782">
        <v>1999</v>
      </c>
      <c r="BU782">
        <v>12</v>
      </c>
      <c r="BW782">
        <v>13</v>
      </c>
      <c r="BY782" t="s">
        <v>170</v>
      </c>
      <c r="CF782" t="s">
        <v>174</v>
      </c>
      <c r="CG782" t="s">
        <v>16478</v>
      </c>
      <c r="CH782" t="s">
        <v>16479</v>
      </c>
      <c r="CI782" t="s">
        <v>193</v>
      </c>
      <c r="CJ782">
        <v>2013</v>
      </c>
      <c r="CL782" t="s">
        <v>170</v>
      </c>
      <c r="CN782" t="s">
        <v>174</v>
      </c>
      <c r="CO782" t="s">
        <v>16480</v>
      </c>
      <c r="CP782" t="s">
        <v>2782</v>
      </c>
      <c r="CQ782" t="s">
        <v>174</v>
      </c>
      <c r="CR782">
        <v>1</v>
      </c>
      <c r="CS782">
        <v>0</v>
      </c>
      <c r="CT782">
        <v>4</v>
      </c>
      <c r="CV782" t="s">
        <v>170</v>
      </c>
      <c r="CZ782" t="s">
        <v>170</v>
      </c>
      <c r="DB782" t="s">
        <v>16481</v>
      </c>
      <c r="DC782" t="s">
        <v>238</v>
      </c>
      <c r="DD782" t="s">
        <v>174</v>
      </c>
      <c r="DE782" t="s">
        <v>16482</v>
      </c>
      <c r="DF782" t="s">
        <v>174</v>
      </c>
      <c r="DG782" t="s">
        <v>16483</v>
      </c>
      <c r="DH782">
        <v>0</v>
      </c>
      <c r="DI782">
        <v>0</v>
      </c>
      <c r="DJ782" t="s">
        <v>16484</v>
      </c>
      <c r="DK782">
        <v>9</v>
      </c>
      <c r="DL782" t="s">
        <v>174</v>
      </c>
      <c r="DM782" t="s">
        <v>16485</v>
      </c>
      <c r="DN782" t="s">
        <v>170</v>
      </c>
      <c r="DP782" t="s">
        <v>16492</v>
      </c>
      <c r="DQ782" t="str">
        <f>HYPERLINK("https://nconnect.nicmar.ac.in/storage/profile/69a5c1b701c2f.png","Download")</f>
        <v>0</v>
      </c>
      <c r="DR782" t="str">
        <f>HYPERLINK("https://nconnect.nicmar.ac.in/pdf/893_resume_1772472276.pdf/Y2FyZWVy","View Resume")</f>
        <v>0</v>
      </c>
      <c r="DS782" t="s">
        <v>16487</v>
      </c>
      <c r="DT782" t="s">
        <v>16488</v>
      </c>
      <c r="DU782" t="s">
        <v>16489</v>
      </c>
      <c r="DV782" t="s">
        <v>818</v>
      </c>
      <c r="DW782" t="s">
        <v>246</v>
      </c>
      <c r="DX782" t="s">
        <v>16490</v>
      </c>
      <c r="DY782" t="s">
        <v>2434</v>
      </c>
      <c r="DZ782" t="s">
        <v>16487</v>
      </c>
    </row>
    <row r="783" spans="1:158">
      <c r="A783" t="s">
        <v>3911</v>
      </c>
      <c r="B783" t="s">
        <v>211</v>
      </c>
      <c r="C783" t="s">
        <v>471</v>
      </c>
      <c r="D783" t="s">
        <v>3912</v>
      </c>
      <c r="E783" t="s">
        <v>16463</v>
      </c>
      <c r="F783" t="s">
        <v>16464</v>
      </c>
      <c r="G783">
        <v>9422611577</v>
      </c>
      <c r="H783" t="s">
        <v>164</v>
      </c>
      <c r="I783" t="s">
        <v>16465</v>
      </c>
      <c r="J783" t="s">
        <v>166</v>
      </c>
      <c r="K783" t="s">
        <v>433</v>
      </c>
      <c r="L783" t="s">
        <v>16466</v>
      </c>
      <c r="M783" t="s">
        <v>16467</v>
      </c>
      <c r="N783" t="s">
        <v>170</v>
      </c>
      <c r="AI783" t="s">
        <v>16468</v>
      </c>
      <c r="AJ783" t="s">
        <v>16469</v>
      </c>
      <c r="AK783" t="s">
        <v>16470</v>
      </c>
      <c r="AL783">
        <v>65</v>
      </c>
      <c r="AN783">
        <v>1978</v>
      </c>
      <c r="AO783" t="s">
        <v>174</v>
      </c>
      <c r="AP783" t="s">
        <v>16471</v>
      </c>
      <c r="AQ783" t="s">
        <v>16469</v>
      </c>
      <c r="AR783" t="s">
        <v>16472</v>
      </c>
      <c r="AS783">
        <v>60</v>
      </c>
      <c r="AU783">
        <v>1981</v>
      </c>
      <c r="AV783" t="s">
        <v>170</v>
      </c>
      <c r="BC783" t="s">
        <v>174</v>
      </c>
      <c r="BD783" t="s">
        <v>16473</v>
      </c>
      <c r="BE783" t="s">
        <v>16474</v>
      </c>
      <c r="BF783" t="s">
        <v>16475</v>
      </c>
      <c r="BG783">
        <v>74</v>
      </c>
      <c r="BI783">
        <v>1989</v>
      </c>
      <c r="BJ783">
        <v>2</v>
      </c>
      <c r="BL783">
        <v>9</v>
      </c>
      <c r="BN783" t="s">
        <v>174</v>
      </c>
      <c r="BO783" t="s">
        <v>552</v>
      </c>
      <c r="BP783" t="s">
        <v>16476</v>
      </c>
      <c r="BQ783" t="s">
        <v>16477</v>
      </c>
      <c r="BR783">
        <v>67</v>
      </c>
      <c r="BT783">
        <v>1999</v>
      </c>
      <c r="BU783">
        <v>12</v>
      </c>
      <c r="BW783">
        <v>13</v>
      </c>
      <c r="BY783" t="s">
        <v>170</v>
      </c>
      <c r="CF783" t="s">
        <v>174</v>
      </c>
      <c r="CG783" t="s">
        <v>16478</v>
      </c>
      <c r="CH783" t="s">
        <v>16479</v>
      </c>
      <c r="CI783" t="s">
        <v>193</v>
      </c>
      <c r="CJ783">
        <v>2013</v>
      </c>
      <c r="CL783" t="s">
        <v>170</v>
      </c>
      <c r="CN783" t="s">
        <v>174</v>
      </c>
      <c r="CO783" t="s">
        <v>16480</v>
      </c>
      <c r="CP783" t="s">
        <v>2782</v>
      </c>
      <c r="CQ783" t="s">
        <v>174</v>
      </c>
      <c r="CR783">
        <v>1</v>
      </c>
      <c r="CS783">
        <v>0</v>
      </c>
      <c r="CT783">
        <v>4</v>
      </c>
      <c r="CV783" t="s">
        <v>170</v>
      </c>
      <c r="CZ783" t="s">
        <v>170</v>
      </c>
      <c r="DB783" t="s">
        <v>16481</v>
      </c>
      <c r="DC783" t="s">
        <v>238</v>
      </c>
      <c r="DD783" t="s">
        <v>174</v>
      </c>
      <c r="DE783" t="s">
        <v>16482</v>
      </c>
      <c r="DF783" t="s">
        <v>174</v>
      </c>
      <c r="DG783" t="s">
        <v>16483</v>
      </c>
      <c r="DH783">
        <v>0</v>
      </c>
      <c r="DI783">
        <v>0</v>
      </c>
      <c r="DJ783" t="s">
        <v>16484</v>
      </c>
      <c r="DK783">
        <v>9</v>
      </c>
      <c r="DL783" t="s">
        <v>174</v>
      </c>
      <c r="DM783" t="s">
        <v>16485</v>
      </c>
      <c r="DN783" t="s">
        <v>170</v>
      </c>
      <c r="DP783" t="s">
        <v>16492</v>
      </c>
      <c r="DQ783" t="str">
        <f>HYPERLINK("https://nconnect.nicmar.ac.in/storage/profile/69a5c1b701c2f.png","Download")</f>
        <v>0</v>
      </c>
      <c r="DR783" t="str">
        <f>HYPERLINK("https://nconnect.nicmar.ac.in/pdf/893_resume_1772472276.pdf/Y2FyZWVy","View Resume")</f>
        <v>0</v>
      </c>
      <c r="DS783" t="s">
        <v>16487</v>
      </c>
      <c r="DT783" t="s">
        <v>16488</v>
      </c>
      <c r="DU783" t="s">
        <v>16489</v>
      </c>
      <c r="DV783" t="s">
        <v>818</v>
      </c>
      <c r="DW783" t="s">
        <v>246</v>
      </c>
      <c r="DX783" t="s">
        <v>16490</v>
      </c>
      <c r="DY783" t="s">
        <v>2434</v>
      </c>
      <c r="DZ783" t="s">
        <v>16487</v>
      </c>
    </row>
    <row r="784" spans="1:158">
      <c r="A784" t="s">
        <v>3204</v>
      </c>
      <c r="B784" t="s">
        <v>211</v>
      </c>
      <c r="C784" t="s">
        <v>160</v>
      </c>
      <c r="D784" t="s">
        <v>3205</v>
      </c>
      <c r="E784" t="s">
        <v>16493</v>
      </c>
      <c r="F784" t="s">
        <v>16494</v>
      </c>
      <c r="G784">
        <v>8197757224</v>
      </c>
      <c r="H784" t="s">
        <v>164</v>
      </c>
      <c r="I784" t="s">
        <v>16495</v>
      </c>
      <c r="J784" t="s">
        <v>166</v>
      </c>
      <c r="K784" t="s">
        <v>218</v>
      </c>
      <c r="L784" t="s">
        <v>16496</v>
      </c>
      <c r="M784" t="s">
        <v>16497</v>
      </c>
      <c r="N784" t="s">
        <v>174</v>
      </c>
      <c r="O784" t="s">
        <v>16498</v>
      </c>
      <c r="P784" t="s">
        <v>212</v>
      </c>
      <c r="AI784" t="s">
        <v>16499</v>
      </c>
      <c r="AJ784" t="s">
        <v>16500</v>
      </c>
      <c r="AK784" t="s">
        <v>16501</v>
      </c>
      <c r="AL784">
        <v>76.5</v>
      </c>
      <c r="AN784">
        <v>2003</v>
      </c>
      <c r="AO784" t="s">
        <v>174</v>
      </c>
      <c r="AP784" t="s">
        <v>16499</v>
      </c>
      <c r="AQ784" t="s">
        <v>16500</v>
      </c>
      <c r="AR784" t="s">
        <v>16502</v>
      </c>
      <c r="AS784">
        <v>68.4</v>
      </c>
      <c r="AU784">
        <v>2005</v>
      </c>
      <c r="AV784" t="s">
        <v>170</v>
      </c>
      <c r="BC784" t="s">
        <v>174</v>
      </c>
      <c r="BD784" t="s">
        <v>2123</v>
      </c>
      <c r="BE784" t="s">
        <v>16503</v>
      </c>
      <c r="BF784" t="s">
        <v>16504</v>
      </c>
      <c r="BG784">
        <v>65.21</v>
      </c>
      <c r="BI784">
        <v>2010</v>
      </c>
      <c r="BJ784">
        <v>1</v>
      </c>
      <c r="BL784">
        <v>9</v>
      </c>
      <c r="BN784" t="s">
        <v>174</v>
      </c>
      <c r="BO784" t="s">
        <v>9193</v>
      </c>
      <c r="BP784" t="s">
        <v>2181</v>
      </c>
      <c r="BQ784" t="s">
        <v>16505</v>
      </c>
      <c r="BR784">
        <v>66.9</v>
      </c>
      <c r="BT784">
        <v>2014</v>
      </c>
      <c r="BU784">
        <v>16</v>
      </c>
      <c r="BW784">
        <v>49</v>
      </c>
      <c r="BY784" t="s">
        <v>170</v>
      </c>
      <c r="CF784" t="s">
        <v>174</v>
      </c>
      <c r="CG784" t="s">
        <v>16506</v>
      </c>
      <c r="CH784" t="s">
        <v>9193</v>
      </c>
      <c r="CI784" t="s">
        <v>193</v>
      </c>
      <c r="CJ784">
        <v>2024</v>
      </c>
      <c r="CL784" t="s">
        <v>170</v>
      </c>
      <c r="CN784" t="s">
        <v>170</v>
      </c>
      <c r="CP784" t="s">
        <v>16507</v>
      </c>
      <c r="CQ784" t="s">
        <v>174</v>
      </c>
      <c r="CR784">
        <v>1</v>
      </c>
      <c r="CS784">
        <v>6</v>
      </c>
      <c r="CT784">
        <v>1</v>
      </c>
      <c r="CU784" t="s">
        <v>16508</v>
      </c>
      <c r="CV784" t="s">
        <v>170</v>
      </c>
      <c r="CZ784" t="s">
        <v>170</v>
      </c>
      <c r="DB784" t="s">
        <v>16509</v>
      </c>
      <c r="DC784" t="s">
        <v>16510</v>
      </c>
      <c r="DD784" t="s">
        <v>174</v>
      </c>
      <c r="DE784" t="s">
        <v>16511</v>
      </c>
      <c r="DF784" t="s">
        <v>170</v>
      </c>
      <c r="DL784" t="s">
        <v>174</v>
      </c>
      <c r="DM784" t="s">
        <v>16512</v>
      </c>
      <c r="DN784" t="s">
        <v>170</v>
      </c>
      <c r="DP784" t="s">
        <v>16513</v>
      </c>
      <c r="DQ784" t="str">
        <f>HYPERLINK("https://nconnect.nicmar.ac.in/storage/profile/699e7f609551f.png","Download")</f>
        <v>0</v>
      </c>
      <c r="DR784" t="str">
        <f>HYPERLINK("https://nconnect.nicmar.ac.in/pdf/592_resume_1772472815.pdf/Y2FyZWVy","View Resume")</f>
        <v>0</v>
      </c>
      <c r="DS784" t="s">
        <v>985</v>
      </c>
      <c r="DT784" t="s">
        <v>16514</v>
      </c>
      <c r="DU784" t="s">
        <v>211</v>
      </c>
      <c r="DV784" t="s">
        <v>5017</v>
      </c>
      <c r="DW784" t="s">
        <v>246</v>
      </c>
      <c r="DX784" t="s">
        <v>951</v>
      </c>
      <c r="DY784" t="s">
        <v>209</v>
      </c>
      <c r="DZ784" t="s">
        <v>2245</v>
      </c>
      <c r="EA784" t="s">
        <v>16515</v>
      </c>
      <c r="EB784" t="s">
        <v>9203</v>
      </c>
      <c r="EC784" t="s">
        <v>16516</v>
      </c>
      <c r="ED784" t="s">
        <v>207</v>
      </c>
      <c r="EE784" t="s">
        <v>2198</v>
      </c>
      <c r="EF784" t="s">
        <v>5042</v>
      </c>
      <c r="EG784" t="s">
        <v>465</v>
      </c>
      <c r="EH784" t="s">
        <v>16517</v>
      </c>
      <c r="EI784" t="s">
        <v>8049</v>
      </c>
      <c r="EJ784" t="s">
        <v>16516</v>
      </c>
      <c r="EK784" t="s">
        <v>207</v>
      </c>
      <c r="EL784" t="s">
        <v>1099</v>
      </c>
      <c r="EM784" t="s">
        <v>2203</v>
      </c>
      <c r="EN784" t="s">
        <v>248</v>
      </c>
    </row>
    <row r="785" spans="1:158">
      <c r="A785" t="s">
        <v>1137</v>
      </c>
      <c r="B785" t="s">
        <v>211</v>
      </c>
      <c r="C785" t="s">
        <v>1138</v>
      </c>
      <c r="D785" t="s">
        <v>1139</v>
      </c>
      <c r="E785" t="s">
        <v>16518</v>
      </c>
      <c r="F785" t="s">
        <v>16519</v>
      </c>
      <c r="G785">
        <v>8319916770</v>
      </c>
      <c r="H785" t="s">
        <v>164</v>
      </c>
      <c r="I785" t="s">
        <v>16520</v>
      </c>
      <c r="J785" t="s">
        <v>217</v>
      </c>
      <c r="K785" t="s">
        <v>762</v>
      </c>
      <c r="L785" t="s">
        <v>16521</v>
      </c>
      <c r="M785" t="s">
        <v>16522</v>
      </c>
      <c r="N785" t="s">
        <v>170</v>
      </c>
      <c r="AI785" t="s">
        <v>16523</v>
      </c>
      <c r="AJ785" t="s">
        <v>16524</v>
      </c>
      <c r="AK785" t="s">
        <v>1907</v>
      </c>
      <c r="AL785">
        <v>79.8</v>
      </c>
      <c r="AM785">
        <v>8.2</v>
      </c>
      <c r="AN785">
        <v>2013</v>
      </c>
      <c r="AO785" t="s">
        <v>174</v>
      </c>
      <c r="AP785" t="s">
        <v>16523</v>
      </c>
      <c r="AQ785" t="s">
        <v>16524</v>
      </c>
      <c r="AR785" t="s">
        <v>4896</v>
      </c>
      <c r="AS785">
        <v>60</v>
      </c>
      <c r="AU785">
        <v>2015</v>
      </c>
      <c r="AV785" t="s">
        <v>170</v>
      </c>
      <c r="BC785" t="s">
        <v>174</v>
      </c>
      <c r="BD785" t="s">
        <v>16525</v>
      </c>
      <c r="BE785" t="s">
        <v>16526</v>
      </c>
      <c r="BF785" t="s">
        <v>1780</v>
      </c>
      <c r="BG785">
        <v>67.9</v>
      </c>
      <c r="BI785">
        <v>2020</v>
      </c>
      <c r="BJ785">
        <v>8</v>
      </c>
      <c r="BL785">
        <v>2</v>
      </c>
      <c r="BN785" t="s">
        <v>174</v>
      </c>
      <c r="BO785" t="s">
        <v>16527</v>
      </c>
      <c r="BP785" t="s">
        <v>16527</v>
      </c>
      <c r="BQ785" t="s">
        <v>5225</v>
      </c>
      <c r="BR785">
        <v>83</v>
      </c>
      <c r="BS785">
        <v>8.8</v>
      </c>
      <c r="BT785">
        <v>2024</v>
      </c>
      <c r="BU785">
        <v>24</v>
      </c>
      <c r="BW785">
        <v>35</v>
      </c>
      <c r="BY785" t="s">
        <v>170</v>
      </c>
      <c r="CF785" t="s">
        <v>170</v>
      </c>
      <c r="CL785" t="s">
        <v>174</v>
      </c>
      <c r="CM785" t="s">
        <v>16528</v>
      </c>
      <c r="CN785" t="s">
        <v>170</v>
      </c>
      <c r="CP785" t="s">
        <v>16529</v>
      </c>
      <c r="CQ785" t="s">
        <v>170</v>
      </c>
      <c r="CV785" t="s">
        <v>170</v>
      </c>
      <c r="CZ785" t="s">
        <v>170</v>
      </c>
      <c r="DB785" t="s">
        <v>378</v>
      </c>
      <c r="DC785" t="s">
        <v>326</v>
      </c>
      <c r="DD785" t="s">
        <v>170</v>
      </c>
      <c r="DF785" t="s">
        <v>170</v>
      </c>
      <c r="DL785" t="s">
        <v>170</v>
      </c>
      <c r="DN785" t="s">
        <v>170</v>
      </c>
      <c r="DP785" t="s">
        <v>16530</v>
      </c>
      <c r="DQ785" t="str">
        <f>HYPERLINK("https://nconnect.nicmar.ac.in/storage/profile/69a5d611d8540.png","Download")</f>
        <v>0</v>
      </c>
      <c r="DR785" t="str">
        <f>HYPERLINK("https://nconnect.nicmar.ac.in/pdf/434_resume_1772474941.pdf/Y2FyZWVy","View Resume")</f>
        <v>0</v>
      </c>
      <c r="DS785" t="s">
        <v>1505</v>
      </c>
      <c r="DT785" t="s">
        <v>1740</v>
      </c>
      <c r="DU785" t="s">
        <v>211</v>
      </c>
      <c r="DV785" t="s">
        <v>3109</v>
      </c>
      <c r="DW785" t="s">
        <v>246</v>
      </c>
      <c r="DX785" t="s">
        <v>464</v>
      </c>
      <c r="DY785" t="s">
        <v>209</v>
      </c>
      <c r="DZ785" t="s">
        <v>465</v>
      </c>
      <c r="EA785" t="s">
        <v>1795</v>
      </c>
      <c r="EB785" t="s">
        <v>2793</v>
      </c>
      <c r="EC785" t="s">
        <v>4681</v>
      </c>
      <c r="ED785" t="s">
        <v>246</v>
      </c>
      <c r="EE785" t="s">
        <v>1686</v>
      </c>
      <c r="EF785" t="s">
        <v>464</v>
      </c>
      <c r="EG785" t="s">
        <v>2054</v>
      </c>
      <c r="EH785" t="s">
        <v>10181</v>
      </c>
      <c r="EI785" t="s">
        <v>211</v>
      </c>
      <c r="EJ785" t="s">
        <v>6800</v>
      </c>
      <c r="EK785" t="s">
        <v>246</v>
      </c>
      <c r="EL785" t="s">
        <v>423</v>
      </c>
      <c r="EM785" t="s">
        <v>1686</v>
      </c>
      <c r="EN785" t="s">
        <v>821</v>
      </c>
      <c r="EO785" t="s">
        <v>16531</v>
      </c>
      <c r="EP785" t="s">
        <v>16532</v>
      </c>
      <c r="EQ785" t="s">
        <v>2037</v>
      </c>
      <c r="ER785" t="s">
        <v>207</v>
      </c>
      <c r="ES785" t="s">
        <v>505</v>
      </c>
      <c r="ET785" t="s">
        <v>984</v>
      </c>
      <c r="EU785" t="s">
        <v>469</v>
      </c>
      <c r="EV785" t="s">
        <v>16533</v>
      </c>
      <c r="EW785" t="s">
        <v>6241</v>
      </c>
      <c r="EX785" t="s">
        <v>2021</v>
      </c>
      <c r="EY785" t="s">
        <v>207</v>
      </c>
      <c r="EZ785" t="s">
        <v>251</v>
      </c>
      <c r="FA785" t="s">
        <v>2854</v>
      </c>
      <c r="FB785" t="s">
        <v>2927</v>
      </c>
    </row>
    <row r="786" spans="1:158">
      <c r="A786" t="s">
        <v>210</v>
      </c>
      <c r="B786" t="s">
        <v>211</v>
      </c>
      <c r="C786" t="s">
        <v>212</v>
      </c>
      <c r="D786" t="s">
        <v>213</v>
      </c>
      <c r="E786" t="s">
        <v>16534</v>
      </c>
      <c r="F786" t="s">
        <v>16535</v>
      </c>
      <c r="G786">
        <v>8962350021</v>
      </c>
      <c r="H786" t="s">
        <v>164</v>
      </c>
      <c r="I786" t="s">
        <v>16536</v>
      </c>
      <c r="J786" t="s">
        <v>217</v>
      </c>
      <c r="K786" t="s">
        <v>797</v>
      </c>
      <c r="L786" t="s">
        <v>16537</v>
      </c>
      <c r="M786" t="s">
        <v>16538</v>
      </c>
      <c r="N786" t="s">
        <v>170</v>
      </c>
      <c r="AI786" t="s">
        <v>16539</v>
      </c>
      <c r="AJ786" t="s">
        <v>16540</v>
      </c>
      <c r="AK786" t="s">
        <v>16541</v>
      </c>
      <c r="AL786">
        <v>91.2</v>
      </c>
      <c r="AM786">
        <v>9.6</v>
      </c>
      <c r="AN786">
        <v>2012</v>
      </c>
      <c r="AO786" t="s">
        <v>174</v>
      </c>
      <c r="AP786" t="s">
        <v>16542</v>
      </c>
      <c r="AQ786" t="s">
        <v>16543</v>
      </c>
      <c r="AR786" t="s">
        <v>16544</v>
      </c>
      <c r="AS786">
        <v>76.6</v>
      </c>
      <c r="AU786">
        <v>2014</v>
      </c>
      <c r="AV786" t="s">
        <v>170</v>
      </c>
      <c r="BC786" t="s">
        <v>174</v>
      </c>
      <c r="BD786" t="s">
        <v>16545</v>
      </c>
      <c r="BE786" t="s">
        <v>16546</v>
      </c>
      <c r="BF786" t="s">
        <v>485</v>
      </c>
      <c r="BG786">
        <v>84.3</v>
      </c>
      <c r="BH786">
        <v>8.43</v>
      </c>
      <c r="BI786">
        <v>2018</v>
      </c>
      <c r="BJ786">
        <v>2</v>
      </c>
      <c r="BL786">
        <v>9</v>
      </c>
      <c r="BN786" t="s">
        <v>174</v>
      </c>
      <c r="BO786" t="s">
        <v>16547</v>
      </c>
      <c r="BP786" t="s">
        <v>16548</v>
      </c>
      <c r="BQ786" t="s">
        <v>213</v>
      </c>
      <c r="BR786">
        <v>86.3</v>
      </c>
      <c r="BS786">
        <v>8.63</v>
      </c>
      <c r="BT786">
        <v>2021</v>
      </c>
      <c r="BU786">
        <v>14</v>
      </c>
      <c r="BW786">
        <v>47</v>
      </c>
      <c r="BY786" t="s">
        <v>170</v>
      </c>
      <c r="CF786" t="s">
        <v>174</v>
      </c>
      <c r="CG786" t="s">
        <v>16549</v>
      </c>
      <c r="CH786" t="s">
        <v>2271</v>
      </c>
      <c r="CI786" t="s">
        <v>193</v>
      </c>
      <c r="CJ786">
        <v>2026</v>
      </c>
      <c r="CL786" t="s">
        <v>174</v>
      </c>
      <c r="CM786" t="s">
        <v>16550</v>
      </c>
      <c r="CN786" t="s">
        <v>174</v>
      </c>
      <c r="CO786" t="s">
        <v>16551</v>
      </c>
      <c r="CP786" t="s">
        <v>16552</v>
      </c>
      <c r="CQ786" t="s">
        <v>174</v>
      </c>
      <c r="CR786">
        <v>0</v>
      </c>
      <c r="CS786">
        <v>7</v>
      </c>
      <c r="CT786">
        <v>6</v>
      </c>
      <c r="CU786" t="s">
        <v>16553</v>
      </c>
      <c r="CV786" t="s">
        <v>174</v>
      </c>
      <c r="CW786" t="s">
        <v>16554</v>
      </c>
      <c r="CX786" t="s">
        <v>373</v>
      </c>
      <c r="CZ786" t="s">
        <v>170</v>
      </c>
      <c r="DC786" t="s">
        <v>6427</v>
      </c>
      <c r="DD786" t="s">
        <v>174</v>
      </c>
      <c r="DE786" t="s">
        <v>16555</v>
      </c>
      <c r="DF786" t="s">
        <v>170</v>
      </c>
      <c r="DL786" t="s">
        <v>174</v>
      </c>
      <c r="DM786" t="s">
        <v>16556</v>
      </c>
      <c r="DN786" t="s">
        <v>174</v>
      </c>
      <c r="DO786" t="s">
        <v>16557</v>
      </c>
      <c r="DP786" t="s">
        <v>16558</v>
      </c>
      <c r="DQ786" t="str">
        <f>HYPERLINK("https://nconnect.nicmar.ac.in/storage/profile/69a5d4bc21c4c.png","Download")</f>
        <v>0</v>
      </c>
      <c r="DR786" t="str">
        <f>HYPERLINK("https://nconnect.nicmar.ac.in/pdf/763_resume_1772476045.pdf/Y2FyZWVy","View Resume")</f>
        <v>0</v>
      </c>
      <c r="DS786" t="s">
        <v>292</v>
      </c>
    </row>
    <row r="787" spans="1:158">
      <c r="A787" t="s">
        <v>793</v>
      </c>
      <c r="B787" t="s">
        <v>211</v>
      </c>
      <c r="C787" t="s">
        <v>267</v>
      </c>
      <c r="D787" t="s">
        <v>508</v>
      </c>
      <c r="E787" t="s">
        <v>16559</v>
      </c>
      <c r="F787" t="s">
        <v>16560</v>
      </c>
      <c r="G787">
        <v>8624877446</v>
      </c>
      <c r="H787" t="s">
        <v>271</v>
      </c>
      <c r="I787" t="s">
        <v>16561</v>
      </c>
      <c r="J787" t="s">
        <v>166</v>
      </c>
      <c r="K787" t="s">
        <v>16562</v>
      </c>
      <c r="L787" t="s">
        <v>16563</v>
      </c>
      <c r="M787" t="s">
        <v>16564</v>
      </c>
      <c r="N787" t="s">
        <v>170</v>
      </c>
      <c r="AI787" t="s">
        <v>16565</v>
      </c>
      <c r="AJ787" t="s">
        <v>16566</v>
      </c>
      <c r="AK787" t="s">
        <v>1255</v>
      </c>
      <c r="AL787">
        <v>73.06</v>
      </c>
      <c r="AN787">
        <v>2004</v>
      </c>
      <c r="AO787" t="s">
        <v>174</v>
      </c>
      <c r="AP787" t="s">
        <v>16567</v>
      </c>
      <c r="AQ787" t="s">
        <v>16568</v>
      </c>
      <c r="AR787" t="s">
        <v>1335</v>
      </c>
      <c r="AS787">
        <v>75</v>
      </c>
      <c r="AU787">
        <v>2006</v>
      </c>
      <c r="AV787" t="s">
        <v>170</v>
      </c>
      <c r="BC787" t="s">
        <v>174</v>
      </c>
      <c r="BD787" t="s">
        <v>1441</v>
      </c>
      <c r="BE787" t="s">
        <v>16569</v>
      </c>
      <c r="BF787" t="s">
        <v>16570</v>
      </c>
      <c r="BG787">
        <v>81</v>
      </c>
      <c r="BI787">
        <v>2009</v>
      </c>
      <c r="BJ787">
        <v>19</v>
      </c>
      <c r="BK787" t="s">
        <v>16570</v>
      </c>
      <c r="BL787">
        <v>23</v>
      </c>
      <c r="BN787" t="s">
        <v>174</v>
      </c>
      <c r="BO787" t="s">
        <v>5675</v>
      </c>
      <c r="BP787" t="s">
        <v>16571</v>
      </c>
      <c r="BQ787" t="s">
        <v>16572</v>
      </c>
      <c r="BR787">
        <v>81</v>
      </c>
      <c r="BT787">
        <v>2012</v>
      </c>
      <c r="BU787">
        <v>31</v>
      </c>
      <c r="BV787" t="s">
        <v>16573</v>
      </c>
      <c r="BW787">
        <v>23</v>
      </c>
      <c r="BY787" t="s">
        <v>170</v>
      </c>
      <c r="CF787" t="s">
        <v>170</v>
      </c>
      <c r="CL787" t="s">
        <v>170</v>
      </c>
      <c r="CN787" t="s">
        <v>170</v>
      </c>
      <c r="CP787" t="s">
        <v>16574</v>
      </c>
      <c r="CQ787" t="s">
        <v>170</v>
      </c>
      <c r="CV787" t="s">
        <v>170</v>
      </c>
      <c r="CZ787" t="s">
        <v>170</v>
      </c>
      <c r="DB787" t="s">
        <v>16575</v>
      </c>
      <c r="DC787" t="s">
        <v>16576</v>
      </c>
      <c r="DD787" t="s">
        <v>174</v>
      </c>
      <c r="DE787" t="s">
        <v>16577</v>
      </c>
      <c r="DF787" t="s">
        <v>170</v>
      </c>
      <c r="DL787" t="s">
        <v>170</v>
      </c>
      <c r="DN787" t="s">
        <v>170</v>
      </c>
      <c r="DP787" t="s">
        <v>16578</v>
      </c>
      <c r="DQ787" t="s">
        <v>202</v>
      </c>
      <c r="DR787" t="str">
        <f>HYPERLINK("https://nconnect.nicmar.ac.in/pdf/898_resume_1772476134.pdf/Y2FyZWVy","View Resume")</f>
        <v>0</v>
      </c>
      <c r="DS787" t="s">
        <v>16579</v>
      </c>
      <c r="DT787" t="s">
        <v>16580</v>
      </c>
      <c r="DU787" t="s">
        <v>16581</v>
      </c>
      <c r="DV787" t="s">
        <v>818</v>
      </c>
      <c r="DW787" t="s">
        <v>207</v>
      </c>
      <c r="DX787" t="s">
        <v>1590</v>
      </c>
      <c r="DY787" t="s">
        <v>464</v>
      </c>
      <c r="DZ787" t="s">
        <v>16579</v>
      </c>
    </row>
    <row r="788" spans="1:158">
      <c r="A788" t="s">
        <v>586</v>
      </c>
      <c r="B788" t="s">
        <v>159</v>
      </c>
      <c r="C788" t="s">
        <v>267</v>
      </c>
      <c r="D788" t="s">
        <v>357</v>
      </c>
      <c r="E788" t="s">
        <v>16559</v>
      </c>
      <c r="F788" t="s">
        <v>16560</v>
      </c>
      <c r="G788">
        <v>8624877446</v>
      </c>
      <c r="H788" t="s">
        <v>271</v>
      </c>
      <c r="I788" t="s">
        <v>16561</v>
      </c>
      <c r="J788" t="s">
        <v>166</v>
      </c>
      <c r="K788" t="s">
        <v>16562</v>
      </c>
      <c r="L788" t="s">
        <v>16563</v>
      </c>
      <c r="M788" t="s">
        <v>16564</v>
      </c>
      <c r="N788" t="s">
        <v>170</v>
      </c>
      <c r="AI788" t="s">
        <v>16565</v>
      </c>
      <c r="AJ788" t="s">
        <v>16566</v>
      </c>
      <c r="AK788" t="s">
        <v>1255</v>
      </c>
      <c r="AL788">
        <v>73.06</v>
      </c>
      <c r="AN788">
        <v>2004</v>
      </c>
      <c r="AO788" t="s">
        <v>174</v>
      </c>
      <c r="AP788" t="s">
        <v>16567</v>
      </c>
      <c r="AQ788" t="s">
        <v>16568</v>
      </c>
      <c r="AR788" t="s">
        <v>1335</v>
      </c>
      <c r="AS788">
        <v>75</v>
      </c>
      <c r="AU788">
        <v>2006</v>
      </c>
      <c r="AV788" t="s">
        <v>170</v>
      </c>
      <c r="BC788" t="s">
        <v>174</v>
      </c>
      <c r="BD788" t="s">
        <v>1441</v>
      </c>
      <c r="BE788" t="s">
        <v>16569</v>
      </c>
      <c r="BF788" t="s">
        <v>16570</v>
      </c>
      <c r="BG788">
        <v>81</v>
      </c>
      <c r="BI788">
        <v>2009</v>
      </c>
      <c r="BJ788">
        <v>19</v>
      </c>
      <c r="BK788" t="s">
        <v>16570</v>
      </c>
      <c r="BL788">
        <v>23</v>
      </c>
      <c r="BN788" t="s">
        <v>174</v>
      </c>
      <c r="BO788" t="s">
        <v>5675</v>
      </c>
      <c r="BP788" t="s">
        <v>16571</v>
      </c>
      <c r="BQ788" t="s">
        <v>16572</v>
      </c>
      <c r="BR788">
        <v>81</v>
      </c>
      <c r="BT788">
        <v>2012</v>
      </c>
      <c r="BU788">
        <v>31</v>
      </c>
      <c r="BV788" t="s">
        <v>16573</v>
      </c>
      <c r="BW788">
        <v>23</v>
      </c>
      <c r="BY788" t="s">
        <v>170</v>
      </c>
      <c r="CF788" t="s">
        <v>170</v>
      </c>
      <c r="CL788" t="s">
        <v>170</v>
      </c>
      <c r="CN788" t="s">
        <v>170</v>
      </c>
      <c r="CP788" t="s">
        <v>16574</v>
      </c>
      <c r="CQ788" t="s">
        <v>170</v>
      </c>
      <c r="CV788" t="s">
        <v>170</v>
      </c>
      <c r="CZ788" t="s">
        <v>170</v>
      </c>
      <c r="DB788" t="s">
        <v>16575</v>
      </c>
      <c r="DC788" t="s">
        <v>16576</v>
      </c>
      <c r="DD788" t="s">
        <v>174</v>
      </c>
      <c r="DE788" t="s">
        <v>16577</v>
      </c>
      <c r="DF788" t="s">
        <v>170</v>
      </c>
      <c r="DL788" t="s">
        <v>170</v>
      </c>
      <c r="DN788" t="s">
        <v>170</v>
      </c>
      <c r="DP788" t="s">
        <v>16582</v>
      </c>
      <c r="DQ788" t="s">
        <v>202</v>
      </c>
      <c r="DR788" t="str">
        <f>HYPERLINK("https://nconnect.nicmar.ac.in/pdf/898_resume_1772476134.pdf/Y2FyZWVy","View Resume")</f>
        <v>0</v>
      </c>
      <c r="DS788" t="s">
        <v>16579</v>
      </c>
      <c r="DT788" t="s">
        <v>16580</v>
      </c>
      <c r="DU788" t="s">
        <v>16581</v>
      </c>
      <c r="DV788" t="s">
        <v>818</v>
      </c>
      <c r="DW788" t="s">
        <v>207</v>
      </c>
      <c r="DX788" t="s">
        <v>1590</v>
      </c>
      <c r="DY788" t="s">
        <v>464</v>
      </c>
      <c r="DZ788" t="s">
        <v>16579</v>
      </c>
    </row>
    <row r="789" spans="1:158">
      <c r="A789" t="s">
        <v>210</v>
      </c>
      <c r="B789" t="s">
        <v>211</v>
      </c>
      <c r="C789" t="s">
        <v>212</v>
      </c>
      <c r="D789" t="s">
        <v>213</v>
      </c>
      <c r="E789" t="s">
        <v>16583</v>
      </c>
      <c r="F789" t="s">
        <v>16584</v>
      </c>
      <c r="G789">
        <v>9449956990</v>
      </c>
      <c r="H789" t="s">
        <v>164</v>
      </c>
      <c r="I789" t="s">
        <v>16585</v>
      </c>
      <c r="J789" t="s">
        <v>217</v>
      </c>
      <c r="K789" t="s">
        <v>16586</v>
      </c>
      <c r="L789" t="s">
        <v>16587</v>
      </c>
      <c r="M789" t="s">
        <v>16588</v>
      </c>
      <c r="N789" t="s">
        <v>170</v>
      </c>
      <c r="AI789" t="s">
        <v>16589</v>
      </c>
      <c r="AJ789" t="s">
        <v>16590</v>
      </c>
      <c r="AK789" t="s">
        <v>16591</v>
      </c>
      <c r="AL789">
        <v>95</v>
      </c>
      <c r="AM789">
        <v>10</v>
      </c>
      <c r="AN789">
        <v>2011</v>
      </c>
      <c r="AO789" t="s">
        <v>174</v>
      </c>
      <c r="AP789" t="s">
        <v>16592</v>
      </c>
      <c r="AQ789" t="s">
        <v>16593</v>
      </c>
      <c r="AR789" t="s">
        <v>16594</v>
      </c>
      <c r="AS789">
        <v>72.44</v>
      </c>
      <c r="AU789">
        <v>2013</v>
      </c>
      <c r="AV789" t="s">
        <v>170</v>
      </c>
      <c r="BC789" t="s">
        <v>174</v>
      </c>
      <c r="BD789" t="s">
        <v>4699</v>
      </c>
      <c r="BE789" t="s">
        <v>16595</v>
      </c>
      <c r="BF789" t="s">
        <v>485</v>
      </c>
      <c r="BG789">
        <v>77.42</v>
      </c>
      <c r="BI789">
        <v>2017</v>
      </c>
      <c r="BJ789">
        <v>2</v>
      </c>
      <c r="BL789">
        <v>9</v>
      </c>
      <c r="BN789" t="s">
        <v>174</v>
      </c>
      <c r="BO789" t="s">
        <v>16596</v>
      </c>
      <c r="BP789" t="s">
        <v>16597</v>
      </c>
      <c r="BQ789" t="s">
        <v>213</v>
      </c>
      <c r="BR789">
        <v>81.32</v>
      </c>
      <c r="BS789">
        <v>8.56</v>
      </c>
      <c r="BT789">
        <v>2021</v>
      </c>
      <c r="BU789">
        <v>14</v>
      </c>
      <c r="BW789">
        <v>47</v>
      </c>
      <c r="BY789" t="s">
        <v>170</v>
      </c>
      <c r="CF789" t="s">
        <v>174</v>
      </c>
      <c r="CG789" t="s">
        <v>16598</v>
      </c>
      <c r="CH789" t="s">
        <v>16599</v>
      </c>
      <c r="CI789" t="s">
        <v>373</v>
      </c>
      <c r="CK789" t="s">
        <v>170</v>
      </c>
      <c r="CL789" t="s">
        <v>174</v>
      </c>
      <c r="CM789" t="s">
        <v>16600</v>
      </c>
      <c r="CN789" t="s">
        <v>174</v>
      </c>
      <c r="CO789" t="s">
        <v>16601</v>
      </c>
      <c r="CP789" t="s">
        <v>16602</v>
      </c>
      <c r="CQ789" t="s">
        <v>170</v>
      </c>
      <c r="CV789" t="s">
        <v>170</v>
      </c>
      <c r="CZ789" t="s">
        <v>170</v>
      </c>
      <c r="DB789" t="s">
        <v>16603</v>
      </c>
      <c r="DC789" t="s">
        <v>16604</v>
      </c>
      <c r="DD789" t="s">
        <v>174</v>
      </c>
      <c r="DE789" t="s">
        <v>16605</v>
      </c>
      <c r="DF789" t="s">
        <v>174</v>
      </c>
      <c r="DG789" t="s">
        <v>16606</v>
      </c>
      <c r="DH789" t="s">
        <v>16607</v>
      </c>
      <c r="DI789" t="s">
        <v>16608</v>
      </c>
      <c r="DJ789" t="s">
        <v>174</v>
      </c>
      <c r="DK789">
        <v>8</v>
      </c>
      <c r="DL789" t="s">
        <v>174</v>
      </c>
      <c r="DM789" t="s">
        <v>16609</v>
      </c>
      <c r="DN789" t="s">
        <v>174</v>
      </c>
      <c r="DO789" t="s">
        <v>16610</v>
      </c>
      <c r="DP789" t="s">
        <v>16611</v>
      </c>
      <c r="DQ789" t="str">
        <f>HYPERLINK("https://nconnect.nicmar.ac.in/storage/profile/69a5d953f3495.png","Download")</f>
        <v>0</v>
      </c>
      <c r="DR789" t="str">
        <f>HYPERLINK("https://nconnect.nicmar.ac.in/pdf/896_resume_1772476566.pdf/Y2FyZWVy","View Resume")</f>
        <v>0</v>
      </c>
      <c r="DS789" t="s">
        <v>1216</v>
      </c>
      <c r="DT789" t="s">
        <v>16612</v>
      </c>
      <c r="DU789" t="s">
        <v>255</v>
      </c>
      <c r="DV789" t="s">
        <v>2197</v>
      </c>
      <c r="DW789" t="s">
        <v>246</v>
      </c>
      <c r="DX789" t="s">
        <v>1544</v>
      </c>
      <c r="DY789" t="s">
        <v>464</v>
      </c>
      <c r="DZ789" t="s">
        <v>1505</v>
      </c>
      <c r="EA789" t="s">
        <v>16613</v>
      </c>
      <c r="EB789" t="s">
        <v>16614</v>
      </c>
      <c r="EC789" t="s">
        <v>16615</v>
      </c>
      <c r="ED789" t="s">
        <v>207</v>
      </c>
      <c r="EE789" t="s">
        <v>1347</v>
      </c>
      <c r="EF789" t="s">
        <v>569</v>
      </c>
      <c r="EG7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2026-03-03T01:32:19+05:30</dcterms:created>
  <dcterms:modified xsi:type="dcterms:W3CDTF">2026-03-03T01:32:19+05:30</dcterms:modified>
  <dc:title>Untitled Spreadsheet</dc:title>
  <dc:description/>
  <dc:subject/>
  <cp:keywords/>
  <cp:category/>
</cp:coreProperties>
</file>